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CDCC4A16-2EA1-4F50-B280-CAE8F21BD65A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 hidden="1">'Prior Year'!$DR$773:$DR$818</definedName>
    <definedName name="_xlnm._FilterDatabase" localSheetId="11" hidden="1">#REF!</definedName>
    <definedName name="Cost_Center_Exp_Analysis" localSheetId="11">#REF!</definedName>
    <definedName name="_xlnm.Criteria" localSheetId="11">#REF!</definedName>
    <definedName name="_xlnm.Extract" localSheetId="11">'Prior Year'!$A$434:$H$434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<sst xmlns="http://schemas.openxmlformats.org/spreadsheetml/2006/main" count="1376" uniqueCount="1376">
  <si>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</si>
  <si>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</si>
  <si>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</si>
  <si>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rPr>
        <b/>
        <sz val="11"/>
        <color rgb="FFFF0000"/>
        <rFont val="Calibri"/>
        <family val="2"/>
        <scheme val="minor"/>
      </rPr>
      <t>E2SHB 1272 Requirements:</t>
    </r>
    <r xmlns="http://schemas.openxmlformats.org/spreadsheetml/2006/main"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</si>
  <si>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</si>
  <si>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</si>
  <si>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</si>
  <si>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</si>
  <si>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</si>
  <si>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</si>
  <si>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</si>
  <si>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</si>
  <si>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</si>
  <si>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</si>
  <si>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</si>
  <si>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</si>
  <si>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</si>
  <si>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</si>
  <si>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</si>
  <si>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</si>
  <si>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</si>
  <si>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</si>
  <si>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</si>
  <si>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</si>
  <si>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</si>
  <si>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</si>
  <si>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</si>
  <si>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</si>
  <si>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</si>
  <si>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</si>
  <si>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</si>
  <si>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</si>
  <si>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</si>
  <si>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</si>
  <si>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</si>
  <si>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</si>
  <si>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</si>
  <si>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</si>
  <si>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</si>
  <si>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</si>
  <si>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</si>
  <si>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</si>
  <si>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</si>
  <si>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</si>
  <si>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</si>
  <si>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</si>
  <si>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</si>
  <si>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</si>
  <si>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</si>
  <si>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</si>
  <si>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</si>
  <si>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</si>
  <si>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</si>
  <si>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</si>
  <si>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</si>
  <si>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</si>
  <si>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</si>
  <si>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</si>
  <si>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</si>
  <si>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</si>
  <si>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</si>
  <si>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</si>
  <si>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</si>
  <si>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</si>
  <si>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</si>
  <si>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</si>
  <si>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</si>
  <si>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</si>
  <si>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</si>
  <si>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</si>
  <si>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</si>
  <si>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</si>
  <si>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</si>
  <si>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</si>
  <si>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</si>
  <si>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</si>
  <si>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</si>
  <si>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</si>
  <si>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</si>
  <si>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</si>
  <si>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</si>
  <si>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</si>
  <si>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</si>
  <si>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</si>
  <si>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</si>
  <si>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</si>
  <si>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</si>
  <si>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</si>
  <si>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</si>
  <si>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</si>
  <si>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</si>
  <si>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</si>
  <si>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</si>
  <si>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</si>
  <si>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</si>
  <si>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</si>
  <si>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</si>
  <si>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</si>
  <si>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</si>
  <si>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</si>
  <si>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</si>
  <si>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</si>
  <si>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</si>
  <si>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</si>
  <si>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</si>
  <si>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</si>
  <si>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</si>
  <si>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</si>
  <si>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</si>
  <si>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</si>
  <si>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</si>
  <si>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</si>
  <si>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</si>
  <si>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</si>
  <si>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</si>
  <si>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</si>
  <si>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</si>
  <si>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</si>
  <si>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</si>
  <si>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</si>
  <si>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</si>
  <si>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</si>
  <si>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</si>
  <si>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</si>
  <si>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</si>
  <si>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</si>
  <si>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</si>
  <si>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</si>
  <si>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</si>
  <si>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</si>
  <si>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</si>
  <si>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</si>
  <si>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</si>
  <si>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</si>
  <si>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</si>
  <si>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</si>
  <si>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</si>
  <si>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</si>
  <si>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</si>
  <si>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</si>
  <si>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</si>
  <si>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</si>
  <si>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</si>
  <si>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</si>
  <si>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</si>
  <si>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</si>
  <si>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</si>
  <si>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</si>
  <si>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</si>
  <si>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</si>
  <si>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</si>
  <si>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</si>
  <si>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</si>
  <si>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</si>
  <si>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</si>
  <si>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</si>
  <si>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</si>
  <si>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</si>
  <si>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</si>
  <si>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</si>
  <si>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</si>
  <si>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</si>
  <si>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</si>
  <si>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</si>
  <si>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</si>
  <si>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</si>
  <si>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</si>
  <si>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</si>
  <si>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</si>
  <si>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</si>
  <si>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</si>
  <si>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</si>
  <si>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</si>
  <si>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</si>
  <si>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</si>
  <si>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</si>
  <si>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</si>
  <si>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</si>
  <si>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</si>
  <si>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</si>
  <si>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</si>
  <si>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</si>
  <si>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</si>
  <si>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</si>
  <si>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</si>
  <si>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</si>
  <si>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</si>
  <si>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</si>
  <si>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</si>
  <si>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</si>
  <si>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</si>
  <si>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</si>
  <si>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</si>
  <si>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</si>
  <si>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</si>
  <si>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</si>
  <si>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</si>
  <si>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</si>
  <si>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</si>
  <si>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</si>
  <si>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</si>
  <si>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</si>
  <si>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</si>
  <si>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</si>
  <si>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</si>
  <si>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</si>
  <si>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</si>
  <si>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</si>
  <si>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</si>
  <si>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</si>
  <si>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</si>
  <si>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</si>
  <si>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</si>
  <si>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</si>
  <si>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</si>
  <si>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</si>
  <si>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</si>
  <si>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</si>
  <si>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</si>
  <si>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</si>
  <si>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</si>
  <si>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</si>
  <si>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</si>
  <si>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</si>
  <si>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</si>
  <si>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</si>
  <si>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</si>
  <si>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</si>
  <si>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</si>
  <si>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</si>
  <si>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</si>
  <si>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</si>
  <si>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</si>
  <si>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</si>
  <si>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</si>
  <si>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</si>
  <si>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</si>
  <si>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</si>
  <si>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</si>
  <si>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</si>
  <si>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</si>
  <si>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</si>
  <si>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</si>
  <si>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</si>
  <si>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</si>
  <si>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</si>
  <si>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</si>
  <si>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</si>
  <si>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</si>
  <si>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</si>
  <si>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</si>
  <si>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</si>
  <si>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</si>
  <si>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</si>
  <si>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</si>
  <si>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</si>
  <si>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</si>
  <si>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</si>
  <si>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</si>
  <si>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</si>
  <si>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</si>
  <si>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</si>
  <si>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</si>
  <si>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</si>
  <si>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</si>
  <si>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</si>
  <si>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</si>
  <si>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</si>
  <si>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</si>
  <si>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</si>
  <si>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</si>
  <si>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</si>
  <si>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</si>
  <si>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</si>
  <si>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</si>
  <si>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</si>
  <si>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</si>
  <si>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</si>
  <si>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</si>
  <si>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</si>
  <si>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</si>
  <si>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</si>
  <si>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</si>
  <si>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</si>
  <si>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</si>
  <si>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</si>
  <si>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</si>
  <si>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</si>
  <si>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</si>
  <si>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</si>
  <si>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</si>
  <si>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</si>
  <si>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</si>
  <si>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</si>
  <si>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</si>
  <si>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</si>
  <si>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</si>
  <si>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06/30/2022</t>
  </si>
  <si>
    <t>License Number</t>
  </si>
  <si>
    <t>:</t>
  </si>
  <si>
    <t>206</t>
  </si>
  <si>
    <t>Hospital Name</t>
  </si>
  <si>
    <t>PeaceHealth United General Medical Center</t>
  </si>
  <si>
    <t>Mailing Address</t>
  </si>
  <si>
    <t>2000 Hospital Drive</t>
  </si>
  <si>
    <t>City</t>
  </si>
  <si>
    <t>Sedro-Woolley</t>
  </si>
  <si>
    <t>State</t>
  </si>
  <si>
    <t>WA</t>
  </si>
  <si>
    <t>Zip</t>
  </si>
  <si>
    <t>County</t>
  </si>
  <si>
    <t>Skagit</t>
  </si>
  <si>
    <t>Chief Executive Officer</t>
  </si>
  <si>
    <t>Charles Prosper</t>
  </si>
  <si>
    <t>Chief Financial Officer</t>
  </si>
  <si>
    <t>Krista Touros</t>
  </si>
  <si>
    <t>Chair of Governing Board</t>
  </si>
  <si>
    <t>N/A</t>
  </si>
  <si>
    <t>Telephone Number</t>
  </si>
  <si>
    <t>360-856-6021</t>
  </si>
  <si>
    <t>Facsimile Number</t>
  </si>
  <si>
    <t>360-856-7204</t>
  </si>
  <si>
    <t>Name of Submitter</t>
  </si>
  <si>
    <t>Nichole Reeves</t>
  </si>
  <si>
    <t>Email of Submitter</t>
  </si>
  <si>
    <t>NReeves@peacehealth.org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</si>
  <si>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</si>
  <si>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</si>
  <si>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</si>
  <si>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</si>
  <si>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</si>
  <si>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</si>
  <si>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</si>
  <si>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</si>
  <si>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</si>
  <si>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</si>
  <si>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</si>
  <si>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</si>
  <si>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</si>
  <si>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</si>
  <si>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</si>
  <si>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</si>
  <si>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</si>
  <si>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</si>
  <si>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</si>
  <si>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</si>
  <si>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</si>
  <si>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</si>
  <si>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</si>
  <si>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</si>
  <si>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</si>
  <si>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</si>
  <si>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</si>
  <si>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</si>
  <si>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</si>
  <si>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</si>
  <si>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</si>
  <si>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</si>
  <si>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</si>
  <si>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</si>
  <si>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</si>
  <si>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</si>
  <si>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</si>
  <si>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</si>
  <si>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</si>
  <si>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</si>
  <si>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</si>
  <si>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</si>
  <si>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</si>
  <si>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</si>
  <si>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</si>
  <si>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</si>
  <si>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</si>
  <si>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</si>
  <si>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</si>
  <si>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</si>
  <si>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</si>
  <si>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</si>
  <si>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</si>
  <si>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</si>
  <si>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</si>
  <si>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</si>
  <si>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</si>
  <si>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</si>
  <si>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</si>
  <si>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</si>
  <si>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</si>
  <si>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</si>
  <si>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</si>
  <si>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</si>
  <si>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</si>
  <si>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</si>
  <si>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</si>
  <si>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</si>
  <si>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</si>
  <si>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</si>
  <si>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</si>
  <si>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</si>
  <si>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</si>
  <si>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</si>
  <si>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</si>
  <si>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</si>
  <si>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</si>
  <si>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</si>
  <si>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</si>
  <si>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</si>
  <si>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</si>
  <si>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</si>
  <si>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</si>
  <si>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</si>
  <si>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</si>
  <si>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</si>
  <si>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</si>
  <si>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</si>
  <si>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</si>
  <si>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</si>
  <si>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</si>
  <si>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</si>
  <si>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</si>
  <si>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</si>
  <si>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</si>
  <si>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</si>
  <si>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</si>
  <si>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</si>
  <si>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</si>
  <si>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</si>
  <si>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</si>
  <si>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</si>
  <si>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</si>
  <si>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</si>
  <si>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</si>
  <si>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</si>
  <si>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</si>
  <si>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</si>
  <si>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</si>
  <si>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</si>
  <si>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</si>
  <si>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</si>
  <si>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</si>
  <si>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</si>
  <si>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</si>
  <si>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</si>
  <si>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</si>
  <si>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</si>
  <si>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</si>
  <si>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</si>
  <si>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</si>
  <si>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</si>
  <si>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</si>
  <si>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</si>
  <si>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</si>
  <si>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</si>
  <si>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</si>
  <si>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</si>
  <si>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</si>
  <si>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</si>
  <si>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</si>
  <si>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</si>
  <si>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</si>
  <si>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</si>
  <si>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</si>
  <si>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</si>
  <si>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</si>
  <si>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</si>
  <si>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</si>
  <si>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</si>
  <si>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</si>
  <si>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</si>
  <si>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</si>
  <si>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</si>
  <si>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</si>
  <si>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</si>
  <si>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</si>
  <si>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</si>
  <si>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</si>
  <si>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</si>
  <si>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</si>
  <si>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</si>
  <si>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</si>
  <si>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</si>
  <si>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</si>
  <si>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</si>
  <si>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</si>
  <si>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</si>
  <si>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</si>
  <si>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</si>
  <si>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</si>
  <si>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</si>
  <si>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</si>
  <si>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</si>
  <si>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</si>
  <si>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</si>
  <si>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</si>
  <si>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</si>
  <si>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</si>
  <si>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</si>
  <si>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</si>
  <si>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</si>
  <si>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</si>
  <si>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</si>
  <si>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</si>
  <si>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</si>
  <si>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</si>
  <si>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</si>
  <si>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</si>
  <si>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</si>
  <si>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</si>
  <si>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</si>
  <si>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</si>
  <si>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</si>
  <si>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</si>
  <si>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</si>
  <si>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</si>
  <si>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</si>
  <si>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</si>
  <si>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</si>
  <si>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</si>
  <si>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</si>
  <si>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</si>
  <si>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</si>
  <si>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</si>
  <si>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</si>
  <si>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</si>
  <si>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</si>
  <si>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</si>
  <si>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</si>
  <si>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</si>
  <si>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</si>
  <si>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</si>
  <si>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</si>
  <si>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</si>
  <si>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</si>
  <si>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</si>
  <si>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</si>
  <si>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</si>
  <si>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</si>
  <si>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</si>
  <si>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</si>
  <si>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</si>
  <si>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</si>
  <si>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</si>
  <si>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</si>
  <si>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</si>
  <si>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</si>
  <si>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</si>
  <si>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</si>
  <si>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</si>
  <si>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</si>
  <si>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</si>
  <si>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</si>
  <si>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</si>
  <si>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</si>
  <si>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</si>
  <si>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</si>
  <si>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</si>
  <si>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</si>
  <si>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</si>
  <si>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</si>
  <si>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</si>
  <si>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</si>
  <si>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</si>
  <si>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</si>
  <si>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</si>
  <si>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</si>
  <si>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</si>
  <si>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</si>
  <si>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</si>
  <si>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</si>
  <si>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</si>
  <si>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</si>
  <si>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</si>
  <si>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</si>
  <si>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</si>
  <si>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</si>
  <si>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</si>
  <si>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</si>
  <si>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</si>
  <si>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</si>
  <si>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</si>
  <si>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</si>
  <si>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</si>
  <si>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</si>
  <si>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</si>
  <si>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</si>
  <si>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</si>
  <si>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</si>
  <si>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</si>
  <si>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</si>
  <si>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</si>
  <si>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</si>
  <si>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</si>
  <si>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</si>
  <si>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</si>
  <si>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</si>
  <si>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</si>
  <si>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</si>
  <si>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</si>
  <si>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</si>
  <si>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</si>
  <si>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</si>
  <si>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</si>
  <si>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</si>
  <si>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</si>
  <si>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</si>
  <si>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</si>
  <si>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</si>
  <si>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</si>
  <si>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</si>
  <si>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</si>
  <si>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</si>
  <si>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</si>
  <si>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</si>
  <si>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</si>
  <si>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</si>
  <si>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</si>
  <si>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</si>
  <si>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</si>
  <si>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</si>
  <si>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</si>
  <si>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</si>
  <si>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</si>
  <si>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</si>
  <si>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</si>
  <si>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</si>
  <si>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</si>
  <si>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</si>
  <si>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</si>
  <si>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</si>
  <si>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</si>
  <si>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</si>
  <si>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</si>
  <si>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</si>
  <si>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</si>
  <si>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</si>
  <si>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</si>
  <si>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</si>
  <si>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</si>
  <si>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</si>
  <si>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</si>
  <si>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</si>
  <si>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</si>
  <si>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</si>
  <si>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</si>
  <si>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</si>
  <si>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</si>
  <si>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</si>
  <si>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</si>
  <si>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</si>
  <si>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</si>
  <si>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</si>
  <si>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</si>
  <si>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</si>
  <si>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</si>
  <si>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</si>
  <si>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</si>
  <si>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</si>
  <si>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</si>
  <si>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</si>
  <si>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</si>
  <si>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</si>
  <si>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</si>
  <si>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</si>
  <si>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</si>
  <si>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</si>
  <si>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</si>
  <si>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</si>
  <si>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</si>
  <si>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</si>
  <si>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</si>
  <si>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</si>
  <si>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</si>
  <si>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</si>
  <si>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</si>
  <si>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</si>
  <si>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</si>
  <si>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</si>
  <si>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</si>
  <si>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</si>
  <si>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</si>
  <si>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</si>
  <si>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</si>
  <si>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</si>
  <si>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</si>
  <si>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</si>
  <si>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</si>
  <si>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</si>
  <si>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</si>
  <si>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</si>
  <si>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</si>
  <si>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</si>
  <si>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</si>
  <si>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</si>
  <si>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</si>
  <si>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</si>
  <si>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</si>
  <si>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</si>
  <si>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</si>
  <si>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</si>
  <si>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</si>
  <si>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</si>
  <si>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</si>
  <si>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</si>
  <si>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</si>
  <si>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</si>
  <si>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</si>
  <si>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</si>
  <si>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</si>
  <si>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</si>
  <si>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</si>
  <si>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</si>
  <si>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</si>
  <si>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</si>
  <si>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</si>
  <si>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</si>
  <si>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</si>
  <si>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</si>
  <si>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</si>
  <si>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</si>
  <si>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</si>
  <si>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</si>
  <si>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</si>
  <si>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</si>
  <si>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</si>
  <si>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</si>
  <si>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</si>
  <si>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</si>
  <si>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</si>
  <si>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</si>
  <si>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</si>
  <si>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</si>
  <si>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</si>
  <si>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</si>
  <si>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</si>
  <si>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</si>
  <si>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</si>
  <si>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</si>
  <si>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</si>
  <si>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</si>
  <si>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</si>
  <si>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</si>
  <si>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</si>
  <si>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</si>
  <si>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</si>
  <si>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</si>
  <si>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</si>
  <si>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</si>
  <si>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</si>
  <si>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</si>
  <si>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</si>
  <si>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</si>
  <si>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</si>
  <si>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</si>
  <si>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</si>
  <si>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</si>
  <si>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</si>
  <si>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</si>
  <si>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</si>
  <si>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</si>
  <si>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</si>
  <si>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</si>
  <si>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</si>
  <si>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</si>
  <si>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</si>
  <si>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</si>
  <si>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</si>
  <si>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</si>
  <si>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</si>
  <si>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</si>
  <si>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</si>
  <si>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</si>
  <si>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</si>
  <si>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</si>
  <si>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</si>
  <si>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</si>
  <si>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</si>
  <si>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</si>
  <si>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</si>
  <si>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</si>
  <si>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</si>
  <si>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</si>
  <si>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</si>
  <si>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</si>
  <si>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</si>
  <si>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</si>
  <si>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</si>
  <si>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</si>
  <si>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</si>
  <si>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</si>
  <si>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</si>
  <si>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</si>
  <si>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</si>
  <si>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</si>
  <si>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</si>
  <si>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</si>
  <si>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</si>
  <si>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</si>
  <si>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</si>
  <si>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</si>
  <si>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</si>
  <si>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</si>
  <si>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</si>
  <si>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</si>
  <si>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</si>
  <si>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</si>
  <si>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</si>
  <si>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</si>
  <si>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</si>
  <si>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</si>
  <si>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</si>
  <si>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</si>
  <si>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</si>
  <si>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</si>
  <si>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</si>
  <si>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</si>
  <si>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</si>
  <si>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</si>
  <si>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</si>
  <si>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</si>
  <si>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 xmlns="http://schemas.openxmlformats.org/spreadsheetml/2006/main">
      <t xml:space="preserve">1.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</si>
  <si>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</si>
  <si>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 xmlns="http://schemas.openxmlformats.org/spreadsheetml/2006/main">
      <t xml:space="preserve">2.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</si>
  <si>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</si>
  <si>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</si>
  <si>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</si>
  <si>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</si>
  <si>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</si>
  <si>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</si>
  <si>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</si>
  <si>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</si>
  <si>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</si>
  <si>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</si>
  <si>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</si>
  <si>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</si>
  <si>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</si>
  <si>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</si>
  <si>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</si>
  <si>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</si>
  <si>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</si>
  <si>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</si>
  <si>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</si>
  <si>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</si>
  <si>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</si>
  <si>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</si>
  <si>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</si>
  <si>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</si>
  <si>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</si>
  <si>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</si>
  <si>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</si>
  <si>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</si>
  <si>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</si>
  <si>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</si>
  <si>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</si>
  <si>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</si>
  <si>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</si>
  <si>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</si>
  <si>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</si>
  <si>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</si>
  <si>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</si>
  <si>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</si>
  <si>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</si>
  <si>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</si>
  <si>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</si>
  <si>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</si>
  <si>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</si>
  <si>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</si>
  <si>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</si>
  <si>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</si>
  <si>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</si>
  <si>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</si>
  <si>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</si>
  <si>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</si>
  <si>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</si>
  <si>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</si>
  <si>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</si>
  <si>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</si>
  <si>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</si>
  <si>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</si>
  <si>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</si>
  <si>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</si>
  <si>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</si>
  <si>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</si>
  <si>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</si>
  <si>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</si>
  <si>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</si>
  <si>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</si>
  <si>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</si>
  <si>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</si>
  <si>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</si>
  <si>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</si>
  <si>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</si>
  <si>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</si>
  <si>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</si>
  <si>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</si>
  <si>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</si>
  <si>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</si>
  <si>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</si>
  <si>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</si>
  <si>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</si>
  <si>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</si>
  <si>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</si>
  <si>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</si>
  <si>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</si>
  <si>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</si>
  <si>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</si>
  <si>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</si>
  <si>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</si>
  <si>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</si>
  <si>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</si>
  <si>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</si>
  <si>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</si>
  <si>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</si>
  <si>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</si>
  <si>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</si>
  <si>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</si>
  <si>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</si>
  <si>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</si>
  <si>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</si>
  <si>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</si>
  <si>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</si>
  <si>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</si>
  <si>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</si>
  <si>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</si>
  <si>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</si>
  <si>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</si>
  <si>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</si>
  <si>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</si>
  <si>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</si>
  <si>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</si>
  <si>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</si>
  <si>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</si>
  <si>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</si>
  <si>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</si>
  <si>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</si>
  <si>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</si>
  <si>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</si>
  <si>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</si>
  <si>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</si>
  <si>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</si>
  <si>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</si>
  <si>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</si>
  <si>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</si>
  <si>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</si>
  <si>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</si>
  <si>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</si>
  <si>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</si>
  <si>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</si>
  <si>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</si>
  <si>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</si>
  <si>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</si>
  <si>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</si>
  <si>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</si>
  <si>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</si>
  <si>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</si>
  <si>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</si>
  <si>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</si>
  <si>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</si>
  <si>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</si>
  <si>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</si>
  <si>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</si>
  <si>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</si>
  <si>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</si>
  <si>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</si>
  <si>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</si>
  <si>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</si>
  <si>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</si>
  <si>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</si>
  <si>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</si>
  <si>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</si>
  <si>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</si>
  <si>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</si>
  <si>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</si>
  <si>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</si>
  <si>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</si>
  <si>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</si>
  <si>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</si>
  <si>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</si>
  <si>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</si>
  <si>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</si>
  <si>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</si>
  <si>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</si>
  <si>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</si>
  <si>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</si>
  <si>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</si>
  <si>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</si>
  <si>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</si>
  <si>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</si>
  <si>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</si>
  <si>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</si>
  <si>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</si>
  <si>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</si>
  <si>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</si>
  <si>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</si>
  <si>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</si>
  <si>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</si>
  <si>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</si>
  <si>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</si>
  <si>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</si>
  <si>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</si>
  <si>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</si>
  <si>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</si>
  <si>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</si>
  <si>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</si>
  <si>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</si>
  <si>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</si>
  <si>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</si>
  <si>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</si>
  <si>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</si>
  <si>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</si>
  <si>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</si>
  <si>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</si>
  <si>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</si>
  <si>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</si>
  <si>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</si>
  <si>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</si>
  <si>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</si>
  <si>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</si>
  <si>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</si>
  <si>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</si>
  <si>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</si>
  <si>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</si>
  <si>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</si>
  <si>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</si>
  <si>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</si>
  <si>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</si>
  <si>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</si>
  <si>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</si>
  <si>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</si>
  <si>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</si>
  <si>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</si>
  <si>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</si>
  <si>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</si>
  <si>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</si>
  <si>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</si>
  <si>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</si>
  <si>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</si>
  <si>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</si>
  <si>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</si>
  <si>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</si>
  <si>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</si>
  <si>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</si>
  <si>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</si>
  <si>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</si>
  <si>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</si>
  <si>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</si>
  <si>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</si>
  <si>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</si>
  <si>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</si>
  <si>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</si>
  <si>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</si>
  <si>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</si>
  <si>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</si>
  <si>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</si>
  <si>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</si>
  <si>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</si>
  <si>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</si>
  <si>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</si>
  <si>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</si>
  <si>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</si>
  <si>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</si>
  <si>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</si>
  <si>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</si>
  <si>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 xml:space="preserve">1)    Enter the amount of employee benefits directly recorded in cell B48.</t>
  </si>
  <si>
    <t xml:space="preserve">2)    Enter the employee benefits directly recorded by cost center in cells C48 through CC48.</t>
  </si>
  <si>
    <t xml:space="preserve">3)    Enter the total unassigned employee benefits that will be assigned based on salaries in cell B49.</t>
  </si>
  <si>
    <t xml:space="preserve">1)    Enter the total amount of depreciation directly assigned in cell B52.</t>
  </si>
  <si>
    <t xml:space="preserve"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</si>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</sst>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45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1" applyFont="1" fillId="0" borderId="0" xfId="0" applyProtection="1"/>
    <xf numFmtId="37" applyNumberFormat="1" fontId="10" applyFont="1" fillId="0" borderId="0" xfId="0" applyProtection="1"/>
    <xf numFmtId="37" applyNumberFormat="1" fontId="12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41" applyNumberFormat="1" fontId="10" applyFont="1" fillId="0" borderId="0" xfId="1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3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4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4" applyFont="1" fillId="0" borderId="1" applyBorder="1" xfId="1" quotePrefix="1" applyProtection="1">
      <protection locked="0"/>
    </xf>
    <xf numFmtId="37" applyNumberFormat="1" fontId="14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4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4" applyFont="1" fillId="4" applyFill="1" borderId="14" applyBorder="1" xfId="0" applyProtection="1">
      <protection locked="0"/>
    </xf>
    <xf numFmtId="38" applyNumberFormat="1" fontId="14" applyFont="1" fillId="4" applyFill="1" borderId="8" applyBorder="1" xfId="0" applyProtection="1">
      <protection locked="0"/>
    </xf>
    <xf numFmtId="38" applyNumberFormat="1" fontId="14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4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4" applyFont="1" fillId="4" applyFill="1" borderId="1" applyBorder="1" xfId="0" applyProtection="1">
      <protection locked="0"/>
    </xf>
    <xf numFmtId="37" applyNumberFormat="1" fontId="14" applyFont="1" fillId="3" applyFill="1" borderId="0" xfId="0" quotePrefix="1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/>
    <xf numFmtId="37" applyNumberFormat="1" fontId="14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4" applyFont="1" fillId="3" applyFill="1" borderId="8" applyBorder="1" xfId="0" applyProtection="1" applyAlignment="1">
      <alignment horizontal="center"/>
      <protection locked="0"/>
    </xf>
    <xf numFmtId="37" applyNumberFormat="1" fontId="14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5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1" applyFont="1" fillId="0" borderId="0" xfId="0" quotePrefix="1" applyProtection="1" applyAlignment="1">
      <alignment horizontal="left"/>
    </xf>
    <xf numFmtId="37" applyNumberFormat="1" fontId="16" applyFont="1" fillId="0" borderId="0" xfId="0" applyProtection="1" applyAlignment="1">
      <alignment vertical="center" readingOrder="1"/>
    </xf>
    <xf numFmtId="37" applyNumberFormat="1" fontId="18" applyFont="1" fillId="0" borderId="0" xfId="0" applyProtection="1" applyAlignment="1">
      <alignment vertical="center" readingOrder="1"/>
    </xf>
    <xf numFmtId="37" applyNumberFormat="1" fontId="19" applyFont="1" fillId="0" borderId="0" xfId="0" quotePrefix="1" applyProtection="1"/>
    <xf numFmtId="37" applyNumberFormat="1" fontId="19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20" applyFont="1" fillId="0" borderId="1" applyBorder="1" xfId="0" applyProtection="1"/>
    <xf numFmtId="37" applyNumberFormat="1" fontId="20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20" applyFont="1" fillId="0" borderId="2" applyBorder="1" xfId="0" applyProtection="1"/>
    <xf numFmtId="37" applyNumberFormat="1" fontId="20" applyFont="1" fillId="0" borderId="13" applyBorder="1" xfId="0" applyProtection="1"/>
    <xf numFmtId="37" applyNumberFormat="1" fontId="20" applyFont="1" fillId="0" borderId="0" xfId="0" applyProtection="1"/>
    <xf numFmtId="37" applyNumberFormat="1" fontId="20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20" applyFont="1" fillId="0" borderId="14" applyBorder="1" xfId="0" applyProtection="1" applyAlignment="1">
      <alignment horizontal="centerContinuous"/>
    </xf>
    <xf numFmtId="37" applyNumberFormat="1" fontId="20" applyFont="1" fillId="0" borderId="2" applyBorder="1" xfId="0" applyProtection="1" applyAlignment="1">
      <alignment horizontal="centerContinuous"/>
    </xf>
    <xf numFmtId="37" applyNumberFormat="1" fontId="20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"/>
    </xf>
    <xf numFmtId="37" applyNumberFormat="1" fontId="20" applyFont="1" fillId="0" borderId="2" applyBorder="1" xfId="0" applyProtection="1" applyAlignment="1">
      <alignment horizontal="center"/>
    </xf>
    <xf numFmtId="37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20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20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20" applyFont="1" fillId="0" borderId="12" applyBorder="1" xfId="0" applyProtection="1" applyAlignment="1">
      <alignment horizontal="left"/>
    </xf>
    <xf numFmtId="37" applyNumberFormat="1" fontId="20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20" applyFont="1" fillId="0" borderId="0" xfId="0" quotePrefix="1" applyProtection="1" applyAlignment="1">
      <alignment horizontal="left"/>
    </xf>
    <xf numFmtId="37" applyNumberFormat="1" fontId="20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20" applyFont="1" fillId="0" borderId="11" applyBorder="1" xfId="0" applyProtection="1"/>
    <xf numFmtId="37" applyNumberFormat="1" fontId="20" applyFont="1" fillId="0" borderId="2" applyBorder="1" xfId="0" quotePrefix="1" applyProtection="1" applyAlignment="1">
      <alignment horizontal="centerContinuous"/>
    </xf>
    <xf numFmtId="37" applyNumberFormat="1" fontId="20" applyFont="1" fillId="0" borderId="3" applyBorder="1" xfId="0" applyProtection="1" applyAlignment="1">
      <alignment horizontal="center"/>
    </xf>
    <xf numFmtId="37" applyNumberFormat="1" fontId="20" applyFont="1" fillId="0" borderId="2" applyBorder="1" xfId="0" quotePrefix="1" applyProtection="1"/>
    <xf numFmtId="37" applyNumberFormat="1" fontId="20" applyFont="1" fillId="0" borderId="13" applyBorder="1" xfId="0" applyProtection="1" applyAlignment="1">
      <alignment horizontal="center"/>
    </xf>
    <xf numFmtId="37" applyNumberFormat="1" fontId="20" applyFont="1" fillId="0" borderId="0" xfId="0" quotePrefix="1" applyProtection="1"/>
    <xf numFmtId="37" applyNumberFormat="1" fontId="20" applyFont="1" fillId="0" borderId="4" applyBorder="1" xfId="0" quotePrefix="1" applyProtection="1"/>
    <xf numFmtId="37" applyNumberFormat="1" fontId="20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20" applyFont="1" fillId="0" borderId="7" applyBorder="1" xfId="0" applyProtection="1" applyAlignment="1">
      <alignment horizontal="centerContinuous"/>
    </xf>
    <xf numFmtId="37" applyNumberFormat="1" fontId="20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20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20" applyFont="1" fillId="0" borderId="0" xfId="0" applyProtection="1" applyAlignment="1">
      <alignment horizontal="centerContinuous"/>
    </xf>
    <xf numFmtId="37" applyNumberFormat="1" fontId="20" applyFont="1" fillId="0" borderId="0" xfId="0" quotePrefix="1" applyProtection="1" applyAlignment="1">
      <alignment horizontal="center"/>
    </xf>
    <xf numFmtId="37" applyNumberFormat="1" fontId="20" applyFont="1" fillId="0" borderId="9" applyBorder="1" xfId="0" quotePrefix="1" applyProtection="1"/>
    <xf numFmtId="37" applyNumberFormat="1" fontId="20" applyFont="1" fillId="0" borderId="9" applyBorder="1" xfId="0" applyProtection="1"/>
    <xf numFmtId="37" applyNumberFormat="1" fontId="6" applyFont="1" fillId="0" borderId="1" applyBorder="1" xfId="0" applyProtection="1"/>
    <xf numFmtId="37" applyNumberFormat="1" fontId="20" applyFont="1" fillId="0" borderId="4" applyBorder="1" xfId="0" applyProtection="1" applyAlignment="1">
      <alignment horizontal="centerContinuous"/>
    </xf>
    <xf numFmtId="37" applyNumberFormat="1" fontId="20" applyFont="1" fillId="0" borderId="6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20" applyFont="1" fillId="0" borderId="7" applyBorder="1" xfId="0" applyProtection="1"/>
    <xf numFmtId="37" applyNumberFormat="1" fontId="20" applyFont="1" fillId="0" borderId="7" applyBorder="1" xfId="0" applyProtection="1" applyAlignment="1">
      <alignment horizontal="center"/>
    </xf>
    <xf numFmtId="37" applyNumberFormat="1" fontId="20" applyFont="1" fillId="0" borderId="3" applyBorder="1" xfId="0" applyProtection="1"/>
    <xf numFmtId="37" applyNumberFormat="1" fontId="20" applyFont="1" fillId="0" borderId="4" applyBorder="1" xfId="0" applyProtection="1" applyAlignment="1">
      <alignment horizontal="center"/>
    </xf>
    <xf numFmtId="37" applyNumberFormat="1" fontId="20" applyFont="1" fillId="0" borderId="3" applyBorder="1" xfId="0" applyProtection="1" applyAlignment="1">
      <alignment horizontal="centerContinuous"/>
    </xf>
    <xf numFmtId="37" applyNumberFormat="1" fontId="20" applyFont="1" fillId="2" applyFill="1" borderId="2" applyBorder="1" xfId="0" applyProtection="1"/>
    <xf numFmtId="37" applyNumberFormat="1" fontId="20" applyFont="1" fillId="0" borderId="10" applyBorder="1" xfId="0" applyProtection="1"/>
    <xf numFmtId="37" applyNumberFormat="1" fontId="20" applyFont="1" fillId="0" borderId="10" applyBorder="1" xfId="0" applyProtection="1" applyAlignment="1">
      <alignment horizontal="center"/>
    </xf>
    <xf numFmtId="164" applyNumberFormat="1" fontId="20" applyFont="1" fillId="0" borderId="2" applyBorder="1" xfId="0" applyProtection="1"/>
    <xf numFmtId="37" applyNumberFormat="1" fontId="20" applyFont="1" fillId="0" borderId="0" xfId="0" applyProtection="1" applyAlignment="1">
      <alignment horizontal="center"/>
    </xf>
    <xf numFmtId="164" applyNumberFormat="1" fontId="20" applyFont="1" fillId="0" borderId="2" applyBorder="1" xfId="0" applyProtection="1" applyAlignment="1">
      <alignment horizontal="right"/>
    </xf>
    <xf numFmtId="164" applyNumberFormat="1" fontId="20" applyFont="1" fillId="0" borderId="1" applyBorder="1" xfId="0" applyProtection="1"/>
    <xf numFmtId="164" applyNumberFormat="1" fontId="20" applyFont="1" fillId="0" borderId="3" applyBorder="1" xfId="0" applyProtection="1"/>
    <xf numFmtId="164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4" applyBorder="1" xfId="0" applyProtection="1" applyAlignment="1">
      <alignment horizontal="center"/>
    </xf>
    <xf numFmtId="37" applyNumberFormat="1" fontId="20" applyFont="1" fillId="0" borderId="8" applyBorder="1" xfId="0" applyProtection="1" applyAlignment="1">
      <alignment horizontal="center"/>
    </xf>
    <xf numFmtId="37" applyNumberFormat="1" fontId="20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21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21" applyFont="1" fillId="0" borderId="0" xfId="0" applyProtection="1"/>
    <xf numFmtId="37" applyNumberFormat="1" fontId="21" applyFont="1" fillId="0" borderId="5" applyBorder="1" xfId="0" applyProtection="1"/>
    <xf numFmtId="37" applyNumberFormat="1" fontId="21" applyFont="1" fillId="0" borderId="6" applyBorder="1" xfId="0" quotePrefix="1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2" applyBorder="1" xfId="0" applyProtection="1"/>
    <xf numFmtId="37" applyNumberFormat="1" fontId="21" applyFont="1" fillId="0" borderId="8" applyBorder="1" xfId="0" applyProtection="1" applyAlignment="1">
      <alignment horizontal="centerContinuous"/>
    </xf>
    <xf numFmtId="37" applyNumberFormat="1" fontId="21" applyFont="1" fillId="0" borderId="8" applyBorder="1" xfId="0" applyProtection="1"/>
    <xf numFmtId="37" applyNumberFormat="1" fontId="21" applyFont="1" fillId="0" borderId="9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1" applyBorder="1" xfId="0" applyProtection="1"/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2" applyBorder="1" xfId="0" quotePrefix="1" applyProtection="1" applyAlignment="1">
      <alignment horizontal="center"/>
    </xf>
    <xf numFmtId="37" applyNumberFormat="1" fontId="21" applyFont="1" fillId="0" borderId="6" applyBorder="1" xfId="0" applyProtection="1" applyAlignment="1">
      <alignment horizontal="center"/>
    </xf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left"/>
    </xf>
    <xf numFmtId="37" applyNumberFormat="1" fontId="21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21" applyFont="1" fillId="0" borderId="2" applyBorder="1" xfId="0" applyProtection="1" applyAlignment="1">
      <alignment horizontal="left" indent="1"/>
    </xf>
    <xf numFmtId="37" applyNumberFormat="1" fontId="21" applyFont="1" fillId="0" borderId="12" applyBorder="1" xfId="0" applyProtection="1"/>
    <xf numFmtId="37" applyNumberFormat="1" fontId="21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2" applyNumberFormat="1" fontId="10" applyFont="1" fillId="0" borderId="0" xfId="0" applyProtection="1" applyAlignment="1">
      <alignment horizontal="right"/>
    </xf>
    <xf numFmtId="37" applyNumberFormat="1" fontId="22" applyFont="1" fillId="0" borderId="1" applyBorder="1" xfId="0" quotePrefix="1" applyProtection="1">
      <protection locked="0"/>
    </xf>
    <xf numFmtId="37" applyNumberFormat="1" fontId="22" applyFont="1" fillId="0" borderId="1" applyBorder="1" xfId="1" quotePrefix="1" applyProtection="1">
      <protection locked="0"/>
    </xf>
    <xf numFmtId="37" applyNumberFormat="1" fontId="22" applyFont="1" fillId="0" borderId="1" applyBorder="1" xfId="0" applyProtection="1">
      <protection locked="0"/>
    </xf>
    <xf numFmtId="38" applyNumberFormat="1" fontId="22" applyFont="1" fillId="4" applyFill="1" borderId="1" applyBorder="1" xfId="0" applyProtection="1">
      <protection locked="0"/>
    </xf>
    <xf numFmtId="49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4" applyBorder="1" xfId="0" applyProtection="1">
      <protection locked="0"/>
    </xf>
    <xf numFmtId="37" applyNumberFormat="1" fontId="22" applyFont="1" fillId="4" applyFill="1" borderId="1" applyBorder="1" xfId="0" applyProtection="1">
      <protection locked="0"/>
    </xf>
    <xf numFmtId="38" applyNumberFormat="1" fontId="22" applyFont="1" fillId="4" applyFill="1" borderId="1" applyBorder="1" xfId="0" applyProtection="1" applyAlignment="1">
      <alignment horizontal="center"/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3" applyFont="1" fillId="3" applyFill="1" borderId="0" xfId="0" applyProtection="1"/>
    <xf numFmtId="37" applyNumberFormat="1" fontId="22" applyFont="1" fillId="0" borderId="1" applyBorder="1" xfId="1" applyProtection="1">
      <protection locked="0"/>
    </xf>
    <xf numFmtId="37" applyNumberFormat="1" fontId="22" applyFont="1" fillId="0" borderId="1" applyBorder="1" xfId="4" quotePrefix="1" applyProtection="1">
      <protection locked="0"/>
    </xf>
    <xf numFmtId="37" applyNumberFormat="1" fontId="23" applyFont="1" fillId="3" applyFill="1" borderId="0" xfId="0" quotePrefix="1" applyProtection="1" applyAlignment="1">
      <alignment horizontal="fill"/>
    </xf>
    <xf numFmtId="39" applyNumberFormat="1" fontId="23" applyFont="1" fillId="3" applyFill="1" borderId="0" xfId="0" quotePrefix="1" applyProtection="1" applyAlignment="1">
      <alignment horizontal="fill"/>
    </xf>
    <xf numFmtId="37" applyNumberFormat="1" fontId="23" applyFont="1" fillId="0" borderId="0" xfId="0" applyProtection="1"/>
    <xf numFmtId="43" applyNumberFormat="1" fontId="10" applyFont="1" fillId="7" applyFill="1" borderId="0" xfId="1" applyProtection="1"/>
    <xf numFmtId="37" applyNumberFormat="1" fontId="23" applyFont="1" fillId="7" applyFill="1" borderId="0" xfId="0" quotePrefix="1" applyProtection="1" applyAlignment="1">
      <alignment horizontal="fill"/>
    </xf>
    <xf numFmtId="38" applyNumberFormat="1" fontId="14" applyFont="1" fillId="4" applyFill="1" borderId="1" applyBorder="1" xfId="0" applyProtection="1" applyAlignment="1">
      <alignment horizontal="right"/>
      <protection locked="0"/>
    </xf>
    <xf numFmtId="38" applyNumberFormat="1" fontId="22" applyFont="1" fillId="4" applyFill="1" borderId="1" applyBorder="1" xfId="0" applyProtection="1" applyAlignment="1">
      <alignment horizontal="right"/>
      <protection locked="0"/>
    </xf>
    <xf numFmtId="38" applyNumberFormat="1" fontId="14" applyFont="1" fillId="0" borderId="1" applyBorder="1" xfId="0" applyProtection="1">
      <protection locked="0"/>
    </xf>
    <xf numFmtId="37" applyNumberFormat="1" fontId="17" applyFont="1" fillId="7" applyFill="1" borderId="0" xfId="0" applyProtection="1"/>
    <xf numFmtId="2" applyNumberFormat="1" fontId="6" applyFont="1" fillId="0" borderId="0" xfId="0" applyProtection="1"/>
    <xf numFmtId="37" applyNumberFormat="1" fontId="23" applyFont="1" fillId="0" borderId="0" xfId="0" applyProtection="1">
      <protection locked="0"/>
    </xf>
    <xf numFmtId="1" applyNumberFormat="1" fontId="22" applyFont="1" fillId="0" borderId="1" applyBorder="1" xfId="0" quotePrefix="1" applyProtection="1">
      <protection locked="0"/>
    </xf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22" applyFont="1" fillId="0" borderId="1" applyBorder="1" xfId="0" quotePrefix="1" applyProtection="1">
      <protection locked="0"/>
    </xf>
    <xf numFmtId="2" applyNumberFormat="1" fontId="22" applyFont="1" fillId="0" borderId="1" applyBorder="1" xfId="1" quotePrefix="1" applyProtection="1">
      <protection locked="0"/>
    </xf>
    <xf numFmtId="2" applyNumberFormat="1" fontId="22" applyFont="1" fillId="0" borderId="1" applyBorder="1" xfId="4" quotePrefix="1" applyProtection="1">
      <protection locked="0"/>
    </xf>
    <xf numFmtId="2" applyNumberFormat="1" fontId="22" applyFont="1" fillId="0" borderId="1" applyBorder="1" xfId="1" applyProtection="1">
      <protection locked="0"/>
    </xf>
    <xf numFmtId="2" applyNumberFormat="1" fontId="10" applyFont="1" fillId="3" applyFill="1" borderId="0" xfId="0" quotePrefix="1" applyProtection="1" applyAlignment="1">
      <alignment horizontal="fill"/>
    </xf>
    <xf numFmtId="166" applyNumberFormat="1" fontId="22" applyFont="1" fillId="4" applyFill="1" borderId="14" applyBorder="1" xfId="0" applyProtection="1" applyAlignment="1">
      <alignment horizontal="left"/>
      <protection locked="0"/>
    </xf>
    <xf numFmtId="37" applyNumberFormat="1" fontId="23" applyFont="1" fillId="0" borderId="0" xfId="0" applyProtection="1" applyAlignment="1">
      <alignment horizontal="center"/>
    </xf>
    <xf numFmtId="37" applyNumberFormat="1" fontId="23" applyFont="1" fillId="0" borderId="0" xfId="0" applyProtection="1" applyAlignment="1">
      <alignment horizontal="left"/>
    </xf>
    <xf numFmtId="164" applyNumberFormat="1" fontId="23" applyFont="1" fillId="0" borderId="0" xfId="0" applyProtection="1"/>
    <xf numFmtId="37" applyNumberFormat="1" fontId="23" applyFont="1" fillId="0" borderId="0" xfId="0" quotePrefix="1" applyProtection="1" applyAlignment="1">
      <alignment horizontal="left"/>
    </xf>
    <xf numFmtId="37" applyNumberFormat="1" fontId="23" applyFont="1" fillId="8" applyFill="1" borderId="0" xfId="0" applyProtection="1"/>
    <xf numFmtId="37" applyNumberFormat="1" fontId="22" applyFont="1" fillId="0" borderId="0" xfId="0" applyProtection="1"/>
    <xf numFmtId="164" applyNumberFormat="1" fontId="23" applyFont="1" fillId="0" borderId="0" xfId="0" applyProtection="1" applyAlignment="1">
      <alignment horizontal="left"/>
    </xf>
    <xf numFmtId="37" applyNumberFormat="1" fontId="23" applyFont="1" fillId="9" applyFill="1" borderId="0" xfId="0" applyProtection="1"/>
    <xf numFmtId="37" applyNumberFormat="1" fontId="23" applyFont="1" fillId="9" applyFill="1" borderId="0" xfId="0" applyProtection="1" applyAlignment="1">
      <alignment horizontal="center"/>
    </xf>
    <xf numFmtId="37" applyNumberFormat="1" fontId="23" applyFont="1" fillId="10" applyFill="1" borderId="0" xfId="0" applyProtection="1"/>
    <xf numFmtId="37" applyNumberFormat="1" fontId="23" applyFont="1" fillId="10" applyFill="1" borderId="0" xfId="0" applyProtection="1" applyAlignment="1">
      <alignment horizontal="left"/>
    </xf>
    <xf numFmtId="37" applyNumberFormat="1" fontId="23" applyFont="1" fillId="10" applyFill="1" borderId="0" xfId="0" applyProtection="1" applyAlignment="1">
      <alignment horizontal="center"/>
    </xf>
    <xf numFmtId="39" applyNumberFormat="1" fontId="23" applyFont="1" fillId="10" applyFill="1" borderId="0" xfId="0" applyProtection="1"/>
    <xf numFmtId="39" applyNumberFormat="1" fontId="23" applyFont="1" fillId="9" applyFill="1" borderId="0" xfId="0" applyProtection="1"/>
    <xf numFmtId="37" applyNumberFormat="1" fontId="23" applyFont="1" fillId="7" applyFill="1" borderId="0" xfId="1" applyProtection="1"/>
    <xf numFmtId="37" applyNumberFormat="1" fontId="10" applyFont="1" fillId="7" applyFill="1" borderId="0" xfId="0" quotePrefix="1" applyProtection="1" applyAlignment="1">
      <alignment horizontal="fill"/>
    </xf>
    <xf numFmtId="0" fontId="23" applyFont="1" fillId="3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7" applyNumberFormat="1" fontId="23" applyFont="1" fillId="7" applyFill="1" borderId="0" xfId="0" applyProtection="1"/>
    <xf numFmtId="37" applyNumberFormat="1" fontId="6" applyFont="1" fillId="7" applyFill="1" borderId="0" xfId="0" applyProtection="1"/>
    <xf numFmtId="37" applyNumberFormat="1" fontId="23" applyFont="1" fillId="0" borderId="1" applyBorder="1" xfId="0" applyProtection="1">
      <protection locked="0"/>
    </xf>
    <xf numFmtId="37" applyNumberFormat="1" fontId="10" applyFont="1" fillId="11" applyFill="1" borderId="0" xfId="0" applyProtection="1"/>
    <xf numFmtId="38" applyNumberFormat="1" fontId="14" applyFont="1" fillId="11" applyFill="1" borderId="1" applyBorder="1" xfId="0" applyProtection="1">
      <protection locked="0"/>
    </xf>
    <xf numFmtId="37" applyNumberFormat="1" fontId="14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10" applyFont="1" fillId="0" borderId="0" xfId="0" applyProtection="1" applyAlignment="1">
      <alignment horizontal="right" vertical="center"/>
    </xf>
    <xf numFmtId="37" applyNumberFormat="1" fontId="10" applyFont="1" fillId="0" borderId="0" xfId="0" applyProtection="1" applyAlignment="1">
      <alignment horizontal="right" vertical="center" wrapText="1"/>
    </xf>
    <xf numFmtId="37" applyNumberFormat="1" fontId="6" applyFont="1" fillId="0" borderId="1" applyBorder="1" xfId="0" applyProtection="1" applyAlignment="1">
      <alignment vertical="center"/>
    </xf>
    <xf numFmtId="37" applyNumberFormat="1" fontId="24" applyFont="1" fillId="0" borderId="1" applyBorder="1" xfId="0" applyProtection="1"/>
    <xf numFmtId="37" applyNumberFormat="1" fontId="24" applyFont="1" fillId="0" borderId="0" xfId="0" applyProtection="1" applyAlignment="1">
      <alignment horizontal="centerContinuous"/>
    </xf>
    <xf numFmtId="37" applyNumberFormat="1" fontId="25" applyFont="1" fillId="0" borderId="0" xfId="0" applyProtection="1" applyAlignment="1">
      <alignment horizontal="centerContinuous"/>
    </xf>
    <xf numFmtId="37" applyNumberFormat="1" fontId="25" applyFont="1" fillId="0" borderId="0" xfId="0" applyProtection="1"/>
    <xf numFmtId="37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right"/>
    </xf>
    <xf numFmtId="37" applyNumberFormat="1" fontId="25" applyFont="1" fillId="0" borderId="0" xfId="0" quotePrefix="1" applyProtection="1"/>
    <xf numFmtId="37" applyNumberFormat="1" fontId="26" applyFont="1" fillId="0" borderId="0" xfId="0" applyProtection="1"/>
    <xf numFmtId="37" applyNumberFormat="1" fontId="24" applyFont="1" fillId="0" borderId="2" applyBorder="1" xfId="0" applyProtection="1"/>
    <xf numFmtId="37" applyNumberFormat="1" fontId="24" applyFont="1" fillId="0" borderId="2" applyBorder="1" xfId="0" quotePrefix="1" applyProtection="1" applyAlignment="1">
      <alignment horizontal="center"/>
    </xf>
    <xf numFmtId="37" applyNumberFormat="1" fontId="24" applyFont="1" fillId="0" borderId="2" applyBorder="1" xfId="0" applyProtection="1" applyAlignment="1">
      <alignment horizontal="center"/>
    </xf>
    <xf numFmtId="37" applyNumberFormat="1" fontId="24" applyFont="1" fillId="0" borderId="3" applyBorder="1" xfId="0" applyProtection="1"/>
    <xf numFmtId="37" applyNumberFormat="1" fontId="24" applyFont="1" fillId="0" borderId="4" applyBorder="1" xfId="0" applyProtection="1"/>
    <xf numFmtId="37" applyNumberFormat="1" fontId="24" applyFont="1" fillId="0" borderId="4" applyBorder="1" xfId="0" quotePrefix="1" applyProtection="1" applyAlignment="1">
      <alignment horizontal="center"/>
    </xf>
    <xf numFmtId="37" applyNumberFormat="1" fontId="24" applyFont="1" fillId="0" borderId="4" applyBorder="1" xfId="0" applyProtection="1" applyAlignment="1">
      <alignment horizontal="center"/>
    </xf>
    <xf numFmtId="39" applyNumberFormat="1" fontId="24" applyFont="1" fillId="0" borderId="2" applyBorder="1" xfId="0" applyProtection="1"/>
    <xf numFmtId="37" applyNumberFormat="1" fontId="24" applyFont="1" fillId="0" borderId="2" applyBorder="1" xfId="0" quotePrefix="1" applyProtection="1"/>
    <xf numFmtId="37" applyNumberFormat="1" fontId="24" applyFont="1" fillId="5" applyFill="1" borderId="2" applyBorder="1" xfId="0" applyProtection="1"/>
    <xf numFmtId="37" applyNumberFormat="1" fontId="24" applyFont="1" fillId="6" applyFill="1" borderId="2" applyBorder="1" xfId="0" applyProtection="1"/>
    <xf numFmtId="37" applyNumberFormat="1" fontId="27" applyFont="1" fillId="0" borderId="0" xfId="0" applyProtection="1"/>
    <xf numFmtId="37" applyNumberFormat="1" fontId="24" applyFont="1" fillId="6" applyFill="1" borderId="2" applyBorder="1" xfId="0" applyProtection="1" applyAlignment="1">
      <alignment horizontal="center"/>
    </xf>
    <xf numFmtId="37" applyNumberFormat="1" fontId="28" applyFont="1" fillId="0" borderId="0" xfId="0" applyProtection="1"/>
    <xf numFmtId="37" applyNumberFormat="1" fontId="24" applyFont="1" fillId="0" borderId="2" applyBorder="1" xfId="0" quotePrefix="1" applyProtection="1" applyAlignment="1">
      <alignment horizontal="left"/>
    </xf>
    <xf numFmtId="37" applyNumberFormat="1" fontId="24" applyFont="1" fillId="6" applyFill="1" borderId="2" applyBorder="1" xfId="0" quotePrefix="1" applyProtection="1" applyAlignment="1">
      <alignment horizontal="center"/>
    </xf>
    <xf numFmtId="37" applyNumberFormat="1" fontId="25" applyFont="1" fillId="0" borderId="10" applyBorder="1" xfId="0" applyProtection="1"/>
    <xf numFmtId="37" applyNumberFormat="1" fontId="24" applyFont="1" fillId="6" applyFill="1" borderId="2" applyBorder="1" xfId="0" quotePrefix="1" applyProtection="1"/>
    <xf numFmtId="39" applyNumberFormat="1" fontId="24" applyFont="1" fillId="6" applyFill="1" borderId="2" applyBorder="1" xfId="0" quotePrefix="1" applyProtection="1" applyAlignment="1">
      <alignment horizontal="center"/>
    </xf>
    <xf numFmtId="3" applyNumberFormat="1" fontId="24" applyFont="1" fillId="0" borderId="2" applyBorder="1" xfId="0" applyProtection="1"/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4" applyFont="1" fillId="6" applyFill="1" borderId="2" applyBorder="1" xfId="0" applyProtection="1"/>
    <xf numFmtId="2" applyNumberFormat="1" fontId="24" applyFont="1" fillId="0" borderId="2" applyBorder="1" xfId="0" applyProtection="1"/>
    <xf numFmtId="3" applyNumberFormat="1" fontId="24" applyFont="1" fillId="6" applyFill="1" borderId="2" applyBorder="1" xfId="0" applyProtection="1"/>
    <xf numFmtId="37" applyNumberFormat="1" fontId="14" applyFont="1" fillId="0" borderId="1" applyBorder="1" xfId="0" applyProtection="1">
      <protection locked="0"/>
    </xf>
    <xf numFmtId="37" applyNumberFormat="1" fontId="29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4" applyFont="1" fillId="0" borderId="1" applyBorder="1" xfId="0" quotePrefix="1" applyProtection="1">
      <protection locked="0"/>
    </xf>
    <xf numFmtId="2" applyNumberFormat="1" fontId="14" applyFont="1" fillId="0" borderId="1" applyBorder="1" xfId="1" quotePrefix="1" applyProtection="1">
      <protection locked="0"/>
    </xf>
    <xf numFmtId="2" applyNumberFormat="1" fontId="14" applyFont="1" fillId="0" borderId="1" applyBorder="1" xfId="4" quotePrefix="1" applyProtection="1">
      <protection locked="0"/>
    </xf>
    <xf numFmtId="2" applyNumberFormat="1" fontId="14" applyFont="1" fillId="0" borderId="1" applyBorder="1" xfId="1" applyProtection="1">
      <protection locked="0"/>
    </xf>
    <xf numFmtId="37" applyNumberFormat="1" fontId="14" applyFont="1" fillId="0" borderId="1" applyBorder="1" xfId="4" quotePrefix="1" applyProtection="1">
      <protection locked="0"/>
    </xf>
    <xf numFmtId="1" applyNumberFormat="1" fontId="14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quotePrefix="1" applyProtection="1" applyAlignment="1">
      <alignment horizontal="left"/>
      <protection locked="0"/>
    </xf>
    <xf numFmtId="166" applyNumberFormat="1" fontId="14" applyFont="1" fillId="4" applyFill="1" borderId="14" applyBorder="1" xfId="0" applyProtection="1" applyAlignment="1">
      <alignment horizontal="left"/>
      <protection locked="0"/>
    </xf>
    <xf numFmtId="49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applyProtection="1" applyAlignment="1">
      <alignment horizontal="center"/>
      <protection locked="0"/>
    </xf>
    <xf numFmtId="0" fontId="5" applyFont="1" fillId="0" borderId="14" applyBorder="1" xfId="2" applyProtection="1" applyAlignment="1">
      <alignment vertical="top"/>
      <protection locked="0"/>
    </xf>
    <xf numFmtId="37" applyNumberFormat="1" fontId="2" applyFont="1" fillId="0" borderId="0" xfId="0" applyProtection="1"/>
    <xf numFmtId="37" applyNumberFormat="1" fontId="2" applyFont="1" fillId="0" borderId="0" xfId="0" quotePrefix="1" applyProtection="1" applyAlignment="1">
      <alignment vertical="center" readingOrder="1"/>
    </xf>
    <xf numFmtId="37" applyNumberFormat="1" fontId="2" applyFont="1" fillId="0" borderId="0" xfId="0" quotePrefix="1" applyProtection="1"/>
    <xf numFmtId="37" applyNumberFormat="1" fontId="17" applyFont="1" fillId="0" borderId="0" xfId="0" applyProtection="1"/>
    <xf numFmtId="0" fontId="13" applyFont="1" fillId="0" borderId="0" xfId="2" applyProtection="1" applyAlignment="1">
      <alignment vertical="top"/>
      <protection locked="0"/>
    </xf>
    <xf numFmtId="37" applyNumberFormat="1" fontId="30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applyProtection="1"/>
    <xf numFmtId="38" applyNumberFormat="1" fontId="2" applyFont="1" fillId="11" applyFill="1" borderId="0" xfId="0" applyProtection="1"/>
    <xf numFmtId="37" applyNumberFormat="1" fontId="2" applyFont="1" fillId="11" applyFill="1" borderId="0" xfId="0" quotePrefix="1" applyProtection="1" applyAlignment="1">
      <alignment vertical="center" readingOrder="1"/>
    </xf>
    <xf numFmtId="37" applyNumberFormat="1" fontId="2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quotePrefix="1" applyProtection="1"/>
    <xf numFmtId="37" applyNumberFormat="1" fontId="2" applyFont="1" fillId="11" applyFill="1" borderId="0" xfId="0" applyProtection="1" applyAlignment="1">
      <alignment vertical="center" readingOrder="1"/>
    </xf>
    <xf numFmtId="37" applyNumberFormat="1" fontId="1" applyFont="1" fillId="11" applyFill="1" borderId="0" xfId="0" quotePrefix="1" applyProtection="1"/>
    <xf numFmtId="168" applyNumberFormat="1" fontId="22" applyFont="1" fillId="4" applyFill="1" borderId="1" applyBorder="1" xfId="0" quotePrefix="1" applyProtection="1" applyAlignment="1">
      <alignment horizontal="left"/>
      <protection locked="0"/>
    </xf>
    <xf numFmtId="168" applyNumberFormat="1" fontId="14" applyFont="1" fillId="4" applyFill="1" borderId="1" applyBorder="1" xfId="0" quotePrefix="1" applyProtection="1" applyAlignment="1">
      <alignment horizontal="left"/>
      <protection locked="0"/>
    </xf>
    <xf numFmtId="37" applyNumberFormat="1" fontId="14" applyFont="1" fillId="3" applyFill="1" borderId="0" xfId="0" applyProtection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https://sft.wa.gov/" TargetMode="External"/><Relationship Id="rId8" Type="http://schemas.openxmlformats.org/officeDocument/2006/relationships/hyperlink" Target="mailto:NReeves@peacehealth.org" TargetMode="External"/><Relationship Id="rId5" Type="http://schemas.openxmlformats.org/officeDocument/2006/relationships/hyperlink" Target="https://sft.wa.gov/" TargetMode="External"/><Relationship Id="rId6" Type="http://schemas.openxmlformats.org/officeDocument/2006/relationships/hyperlink" Target="mailto:hos@doh.wa.gov" TargetMode="External"/></Relationships>
</file>

<file path=xl/worksheets/_rels/sheet12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88" transitionEvaluation="1" transitionEntry="1" codeName="Sheet1">
    <tabColor rgb="FF92D050"/>
    <pageSetUpPr autoPageBreaks="0" fitToPage="1"/>
  </sheetPr>
  <dimension ref="A1:CF716"/>
  <sheetViews>
    <sheetView tabSelected="1" topLeftCell="A388" zoomScaleNormal="100" workbookViewId="0">
      <selection activeCell="G412" sqref="G412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69" t="s">
        <v>0</v>
      </c>
      <c r="C1" s="17"/>
    </row>
    <row r="2">
      <c r="A2" s="69" t="s">
        <v>1</v>
      </c>
      <c r="C2" s="17"/>
    </row>
    <row r="3">
      <c r="A3" s="12" t="s">
        <v>2</v>
      </c>
      <c r="C3" s="17"/>
    </row>
    <row r="4">
      <c r="C4" s="17"/>
    </row>
    <row r="5">
      <c r="A5" s="12" t="s">
        <v>3</v>
      </c>
    </row>
    <row r="6">
      <c r="A6" s="12" t="s">
        <v>4</v>
      </c>
    </row>
    <row r="7">
      <c r="A7" s="12" t="s">
        <v>5</v>
      </c>
    </row>
    <row r="8">
      <c r="C8" s="17"/>
    </row>
    <row r="9">
      <c r="A9" s="69" t="s">
        <v>6</v>
      </c>
      <c r="C9" s="17"/>
    </row>
    <row r="10">
      <c r="A10" s="12" t="s">
        <v>7</v>
      </c>
      <c r="C10" s="17"/>
    </row>
    <row r="11">
      <c r="A11" s="18" t="s">
        <v>8</v>
      </c>
      <c r="C11" s="17"/>
    </row>
    <row r="12">
      <c r="A12" s="16" t="s">
        <v>9</v>
      </c>
      <c r="C12" s="17"/>
    </row>
    <row r="13">
      <c r="A13" s="12" t="s">
        <v>10</v>
      </c>
      <c r="C13" s="17"/>
    </row>
    <row r="14">
      <c r="C14" s="17"/>
    </row>
    <row r="15">
      <c r="A15" s="73" t="s">
        <v>11</v>
      </c>
    </row>
    <row r="16">
      <c r="A16" s="16" t="s">
        <v>12</v>
      </c>
    </row>
    <row r="17">
      <c r="A17" s="18" t="s">
        <v>13</v>
      </c>
    </row>
    <row r="18" ht="14.45" customHeight="1">
      <c r="A18" s="18" t="s">
        <v>14</v>
      </c>
    </row>
    <row r="19" ht="14.45" customHeight="1">
      <c r="A19" s="18" t="s">
        <v>15</v>
      </c>
    </row>
    <row r="20" ht="14.45" customHeight="1">
      <c r="A20" s="16"/>
      <c r="E20" s="72"/>
      <c r="F20" s="72"/>
      <c r="G20" s="72"/>
    </row>
    <row r="21" ht="14.45" customHeight="1">
      <c r="A21" s="74" t="s">
        <v>16</v>
      </c>
      <c r="E21" s="72"/>
      <c r="F21" s="72"/>
      <c r="G21" s="72"/>
      <c r="I21" s="72"/>
      <c r="J21" s="72"/>
    </row>
    <row r="22" ht="16.5">
      <c r="A22" s="18" t="s">
        <v>17</v>
      </c>
      <c r="E22" s="71"/>
      <c r="F22" s="71"/>
      <c r="G22" s="71"/>
      <c r="I22" s="71"/>
      <c r="J22" s="71"/>
    </row>
    <row r="23" ht="16.5">
      <c r="A23" s="18" t="s">
        <v>18</v>
      </c>
      <c r="E23" s="71"/>
      <c r="F23" s="71"/>
      <c r="G23" s="71"/>
      <c r="I23" s="71"/>
      <c r="J23" s="71"/>
    </row>
    <row r="24">
      <c r="A24" s="18" t="s">
        <v>19</v>
      </c>
    </row>
    <row r="25">
      <c r="A25" s="18" t="s">
        <v>20</v>
      </c>
    </row>
    <row r="26">
      <c r="A26" s="18"/>
    </row>
    <row r="27">
      <c r="A27" s="16" t="s">
        <v>21</v>
      </c>
      <c r="C27" s="17"/>
    </row>
    <row r="28">
      <c r="A28" s="18" t="s">
        <v>22</v>
      </c>
      <c r="C28" s="17"/>
    </row>
    <row r="29">
      <c r="C29" s="17"/>
    </row>
    <row r="30">
      <c r="A30" s="12" t="s">
        <v>23</v>
      </c>
      <c r="C30" s="333" t="s">
        <v>24</v>
      </c>
      <c r="F30" s="19"/>
    </row>
    <row r="31">
      <c r="C31" s="17"/>
    </row>
    <row r="32">
      <c r="A32" s="69" t="s">
        <v>25</v>
      </c>
      <c r="B32" s="72"/>
      <c r="C32" s="72"/>
      <c r="D32" s="72"/>
    </row>
    <row r="33">
      <c r="A33" s="18" t="s">
        <v>26</v>
      </c>
      <c r="B33" s="72"/>
      <c r="C33" s="72"/>
      <c r="D33" s="72"/>
    </row>
    <row r="34" ht="16.5">
      <c r="A34" s="18" t="s">
        <v>27</v>
      </c>
      <c r="B34" s="71"/>
      <c r="C34" s="71"/>
      <c r="D34" s="71"/>
    </row>
    <row r="35" ht="16.5">
      <c r="B35" s="71"/>
      <c r="C35" s="71"/>
      <c r="D35" s="71"/>
    </row>
    <row r="36">
      <c r="A36" s="334" t="s">
        <v>28</v>
      </c>
      <c r="B36" s="335"/>
      <c r="C36" s="336"/>
      <c r="D36" s="335"/>
      <c r="E36" s="335"/>
      <c r="F36" s="335"/>
      <c r="G36" s="335"/>
    </row>
    <row r="37">
      <c r="A37" s="337" t="s">
        <v>29</v>
      </c>
      <c r="B37" s="338"/>
      <c r="C37" s="336"/>
      <c r="D37" s="335"/>
      <c r="E37" s="335"/>
      <c r="F37" s="335"/>
      <c r="G37" s="335"/>
    </row>
    <row r="38">
      <c r="A38" s="341" t="s">
        <v>30</v>
      </c>
      <c r="B38" s="338"/>
      <c r="C38" s="336"/>
      <c r="D38" s="335"/>
      <c r="E38" s="335"/>
      <c r="F38" s="335"/>
      <c r="G38" s="335"/>
    </row>
    <row r="39">
      <c r="A39" s="340" t="s">
        <v>31</v>
      </c>
      <c r="B39" s="335"/>
      <c r="C39" s="336"/>
      <c r="D39" s="335"/>
      <c r="E39" s="335"/>
      <c r="F39" s="335"/>
      <c r="G39" s="335"/>
    </row>
    <row r="40">
      <c r="A40" s="341" t="s">
        <v>32</v>
      </c>
      <c r="B40" s="335"/>
      <c r="C40" s="336"/>
      <c r="D40" s="335"/>
      <c r="E40" s="335"/>
      <c r="F40" s="335"/>
      <c r="G40" s="335"/>
    </row>
    <row r="41">
      <c r="C41" s="17"/>
    </row>
    <row r="42">
      <c r="A42" s="12" t="s">
        <v>33</v>
      </c>
      <c r="C42" s="17"/>
      <c r="F42" s="19" t="s">
        <v>34</v>
      </c>
    </row>
    <row r="43">
      <c r="A43" s="19" t="s">
        <v>35</v>
      </c>
      <c r="C43" s="17"/>
    </row>
    <row r="44">
      <c r="A44" s="20"/>
      <c r="B44" s="20"/>
      <c r="C44" s="21" t="s">
        <v>36</v>
      </c>
      <c r="D44" s="22" t="s">
        <v>37</v>
      </c>
      <c r="E44" s="22" t="s">
        <v>38</v>
      </c>
      <c r="F44" s="22" t="s">
        <v>39</v>
      </c>
      <c r="G44" s="22" t="s">
        <v>40</v>
      </c>
      <c r="H44" s="22" t="s">
        <v>41</v>
      </c>
      <c r="I44" s="22" t="s">
        <v>42</v>
      </c>
      <c r="J44" s="22" t="s">
        <v>43</v>
      </c>
      <c r="K44" s="22" t="s">
        <v>44</v>
      </c>
      <c r="L44" s="22" t="s">
        <v>45</v>
      </c>
      <c r="M44" s="22" t="s">
        <v>46</v>
      </c>
      <c r="N44" s="22" t="s">
        <v>47</v>
      </c>
      <c r="O44" s="22" t="s">
        <v>48</v>
      </c>
      <c r="P44" s="22" t="s">
        <v>49</v>
      </c>
      <c r="Q44" s="22" t="s">
        <v>50</v>
      </c>
      <c r="R44" s="22" t="s">
        <v>51</v>
      </c>
      <c r="S44" s="22" t="s">
        <v>52</v>
      </c>
      <c r="T44" s="22" t="s">
        <v>53</v>
      </c>
      <c r="U44" s="22" t="s">
        <v>54</v>
      </c>
      <c r="V44" s="22" t="s">
        <v>55</v>
      </c>
      <c r="W44" s="22" t="s">
        <v>56</v>
      </c>
      <c r="X44" s="22" t="s">
        <v>57</v>
      </c>
      <c r="Y44" s="22" t="s">
        <v>58</v>
      </c>
      <c r="Z44" s="22" t="s">
        <v>59</v>
      </c>
      <c r="AA44" s="22" t="s">
        <v>60</v>
      </c>
      <c r="AB44" s="22" t="s">
        <v>61</v>
      </c>
      <c r="AC44" s="22" t="s">
        <v>62</v>
      </c>
      <c r="AD44" s="22" t="s">
        <v>63</v>
      </c>
      <c r="AE44" s="22" t="s">
        <v>64</v>
      </c>
      <c r="AF44" s="22" t="s">
        <v>65</v>
      </c>
      <c r="AG44" s="22" t="s">
        <v>66</v>
      </c>
      <c r="AH44" s="22" t="s">
        <v>67</v>
      </c>
      <c r="AI44" s="22" t="s">
        <v>68</v>
      </c>
      <c r="AJ44" s="22" t="s">
        <v>69</v>
      </c>
      <c r="AK44" s="22" t="s">
        <v>70</v>
      </c>
      <c r="AL44" s="22" t="s">
        <v>71</v>
      </c>
      <c r="AM44" s="22" t="s">
        <v>72</v>
      </c>
      <c r="AN44" s="22" t="s">
        <v>73</v>
      </c>
      <c r="AO44" s="22" t="s">
        <v>74</v>
      </c>
      <c r="AP44" s="22" t="s">
        <v>75</v>
      </c>
      <c r="AQ44" s="22" t="s">
        <v>76</v>
      </c>
      <c r="AR44" s="22" t="s">
        <v>77</v>
      </c>
      <c r="AS44" s="22" t="s">
        <v>78</v>
      </c>
      <c r="AT44" s="22" t="s">
        <v>79</v>
      </c>
      <c r="AU44" s="22" t="s">
        <v>80</v>
      </c>
      <c r="AV44" s="22" t="s">
        <v>81</v>
      </c>
      <c r="AW44" s="22" t="s">
        <v>82</v>
      </c>
      <c r="AX44" s="22" t="s">
        <v>83</v>
      </c>
      <c r="AY44" s="22" t="s">
        <v>84</v>
      </c>
      <c r="AZ44" s="22" t="s">
        <v>85</v>
      </c>
      <c r="BA44" s="22" t="s">
        <v>86</v>
      </c>
      <c r="BB44" s="22" t="s">
        <v>87</v>
      </c>
      <c r="BC44" s="22" t="s">
        <v>88</v>
      </c>
      <c r="BD44" s="22" t="s">
        <v>89</v>
      </c>
      <c r="BE44" s="22" t="s">
        <v>90</v>
      </c>
      <c r="BF44" s="22" t="s">
        <v>91</v>
      </c>
      <c r="BG44" s="22" t="s">
        <v>92</v>
      </c>
      <c r="BH44" s="22" t="s">
        <v>93</v>
      </c>
      <c r="BI44" s="22" t="s">
        <v>94</v>
      </c>
      <c r="BJ44" s="22" t="s">
        <v>95</v>
      </c>
      <c r="BK44" s="22" t="s">
        <v>96</v>
      </c>
      <c r="BL44" s="22" t="s">
        <v>97</v>
      </c>
      <c r="BM44" s="22" t="s">
        <v>98</v>
      </c>
      <c r="BN44" s="22" t="s">
        <v>99</v>
      </c>
      <c r="BO44" s="22" t="s">
        <v>100</v>
      </c>
      <c r="BP44" s="22" t="s">
        <v>101</v>
      </c>
      <c r="BQ44" s="22" t="s">
        <v>102</v>
      </c>
      <c r="BR44" s="22" t="s">
        <v>103</v>
      </c>
      <c r="BS44" s="22" t="s">
        <v>104</v>
      </c>
      <c r="BT44" s="22" t="s">
        <v>105</v>
      </c>
      <c r="BU44" s="22" t="s">
        <v>106</v>
      </c>
      <c r="BV44" s="22" t="s">
        <v>107</v>
      </c>
      <c r="BW44" s="22" t="s">
        <v>108</v>
      </c>
      <c r="BX44" s="22" t="s">
        <v>109</v>
      </c>
      <c r="BY44" s="22" t="s">
        <v>110</v>
      </c>
      <c r="BZ44" s="22" t="s">
        <v>111</v>
      </c>
      <c r="CA44" s="22" t="s">
        <v>112</v>
      </c>
      <c r="CB44" s="22" t="s">
        <v>113</v>
      </c>
      <c r="CC44" s="22" t="s">
        <v>114</v>
      </c>
      <c r="CD44" s="22" t="s">
        <v>115</v>
      </c>
      <c r="CE44" s="22" t="s">
        <v>116</v>
      </c>
    </row>
    <row r="45">
      <c r="A45" s="20"/>
      <c r="B45" s="23" t="s">
        <v>117</v>
      </c>
      <c r="C45" s="21" t="s">
        <v>118</v>
      </c>
      <c r="D45" s="22" t="s">
        <v>119</v>
      </c>
      <c r="E45" s="22" t="s">
        <v>120</v>
      </c>
      <c r="F45" s="22" t="s">
        <v>121</v>
      </c>
      <c r="G45" s="22" t="s">
        <v>122</v>
      </c>
      <c r="H45" s="22" t="s">
        <v>123</v>
      </c>
      <c r="I45" s="22" t="s">
        <v>124</v>
      </c>
      <c r="J45" s="22" t="s">
        <v>125</v>
      </c>
      <c r="K45" s="22" t="s">
        <v>126</v>
      </c>
      <c r="L45" s="22" t="s">
        <v>127</v>
      </c>
      <c r="M45" s="22" t="s">
        <v>128</v>
      </c>
      <c r="N45" s="22" t="s">
        <v>129</v>
      </c>
      <c r="O45" s="22" t="s">
        <v>130</v>
      </c>
      <c r="P45" s="22" t="s">
        <v>131</v>
      </c>
      <c r="Q45" s="22" t="s">
        <v>132</v>
      </c>
      <c r="R45" s="22" t="s">
        <v>133</v>
      </c>
      <c r="S45" s="22" t="s">
        <v>134</v>
      </c>
      <c r="T45" s="22" t="s">
        <v>135</v>
      </c>
      <c r="U45" s="22" t="s">
        <v>136</v>
      </c>
      <c r="V45" s="22" t="s">
        <v>137</v>
      </c>
      <c r="W45" s="22" t="s">
        <v>138</v>
      </c>
      <c r="X45" s="22" t="s">
        <v>139</v>
      </c>
      <c r="Y45" s="22" t="s">
        <v>140</v>
      </c>
      <c r="Z45" s="22" t="s">
        <v>140</v>
      </c>
      <c r="AA45" s="22" t="s">
        <v>141</v>
      </c>
      <c r="AB45" s="22" t="s">
        <v>142</v>
      </c>
      <c r="AC45" s="22" t="s">
        <v>143</v>
      </c>
      <c r="AD45" s="22" t="s">
        <v>144</v>
      </c>
      <c r="AE45" s="22" t="s">
        <v>122</v>
      </c>
      <c r="AF45" s="22" t="s">
        <v>123</v>
      </c>
      <c r="AG45" s="22" t="s">
        <v>145</v>
      </c>
      <c r="AH45" s="22" t="s">
        <v>146</v>
      </c>
      <c r="AI45" s="22" t="s">
        <v>147</v>
      </c>
      <c r="AJ45" s="22" t="s">
        <v>148</v>
      </c>
      <c r="AK45" s="22" t="s">
        <v>149</v>
      </c>
      <c r="AL45" s="22" t="s">
        <v>150</v>
      </c>
      <c r="AM45" s="22" t="s">
        <v>151</v>
      </c>
      <c r="AN45" s="22" t="s">
        <v>137</v>
      </c>
      <c r="AO45" s="22" t="s">
        <v>152</v>
      </c>
      <c r="AP45" s="22" t="s">
        <v>153</v>
      </c>
      <c r="AQ45" s="22" t="s">
        <v>154</v>
      </c>
      <c r="AR45" s="22" t="s">
        <v>155</v>
      </c>
      <c r="AS45" s="22" t="s">
        <v>156</v>
      </c>
      <c r="AT45" s="22" t="s">
        <v>157</v>
      </c>
      <c r="AU45" s="22" t="s">
        <v>158</v>
      </c>
      <c r="AV45" s="22" t="s">
        <v>159</v>
      </c>
      <c r="AW45" s="22" t="s">
        <v>160</v>
      </c>
      <c r="AX45" s="22" t="s">
        <v>161</v>
      </c>
      <c r="AY45" s="22" t="s">
        <v>162</v>
      </c>
      <c r="AZ45" s="22" t="s">
        <v>163</v>
      </c>
      <c r="BA45" s="22" t="s">
        <v>164</v>
      </c>
      <c r="BB45" s="22" t="s">
        <v>165</v>
      </c>
      <c r="BC45" s="22" t="s">
        <v>134</v>
      </c>
      <c r="BD45" s="22" t="s">
        <v>166</v>
      </c>
      <c r="BE45" s="22" t="s">
        <v>167</v>
      </c>
      <c r="BF45" s="22" t="s">
        <v>168</v>
      </c>
      <c r="BG45" s="22" t="s">
        <v>169</v>
      </c>
      <c r="BH45" s="22" t="s">
        <v>170</v>
      </c>
      <c r="BI45" s="22" t="s">
        <v>171</v>
      </c>
      <c r="BJ45" s="22" t="s">
        <v>172</v>
      </c>
      <c r="BK45" s="22" t="s">
        <v>173</v>
      </c>
      <c r="BL45" s="22" t="s">
        <v>174</v>
      </c>
      <c r="BM45" s="22" t="s">
        <v>159</v>
      </c>
      <c r="BN45" s="22" t="s">
        <v>175</v>
      </c>
      <c r="BO45" s="22" t="s">
        <v>176</v>
      </c>
      <c r="BP45" s="22" t="s">
        <v>177</v>
      </c>
      <c r="BQ45" s="22" t="s">
        <v>178</v>
      </c>
      <c r="BR45" s="22" t="s">
        <v>179</v>
      </c>
      <c r="BS45" s="22" t="s">
        <v>180</v>
      </c>
      <c r="BT45" s="22" t="s">
        <v>181</v>
      </c>
      <c r="BU45" s="22" t="s">
        <v>182</v>
      </c>
      <c r="BV45" s="22" t="s">
        <v>182</v>
      </c>
      <c r="BW45" s="22" t="s">
        <v>182</v>
      </c>
      <c r="BX45" s="22" t="s">
        <v>183</v>
      </c>
      <c r="BY45" s="22" t="s">
        <v>184</v>
      </c>
      <c r="BZ45" s="22" t="s">
        <v>185</v>
      </c>
      <c r="CA45" s="22" t="s">
        <v>186</v>
      </c>
      <c r="CB45" s="22" t="s">
        <v>187</v>
      </c>
      <c r="CC45" s="22" t="s">
        <v>159</v>
      </c>
      <c r="CD45" s="22"/>
      <c r="CE45" s="22" t="s">
        <v>188</v>
      </c>
    </row>
    <row r="46">
      <c r="A46" s="20" t="s">
        <v>11</v>
      </c>
      <c r="B46" s="22" t="s">
        <v>189</v>
      </c>
      <c r="C46" s="21" t="s">
        <v>190</v>
      </c>
      <c r="D46" s="22" t="s">
        <v>190</v>
      </c>
      <c r="E46" s="22" t="s">
        <v>190</v>
      </c>
      <c r="F46" s="22" t="s">
        <v>191</v>
      </c>
      <c r="G46" s="22" t="s">
        <v>192</v>
      </c>
      <c r="H46" s="22" t="s">
        <v>190</v>
      </c>
      <c r="I46" s="22" t="s">
        <v>193</v>
      </c>
      <c r="J46" s="22"/>
      <c r="K46" s="22" t="s">
        <v>184</v>
      </c>
      <c r="L46" s="22" t="s">
        <v>194</v>
      </c>
      <c r="M46" s="22" t="s">
        <v>195</v>
      </c>
      <c r="N46" s="22" t="s">
        <v>196</v>
      </c>
      <c r="O46" s="22" t="s">
        <v>197</v>
      </c>
      <c r="P46" s="22" t="s">
        <v>196</v>
      </c>
      <c r="Q46" s="22" t="s">
        <v>198</v>
      </c>
      <c r="R46" s="22"/>
      <c r="S46" s="22" t="s">
        <v>196</v>
      </c>
      <c r="T46" s="22" t="s">
        <v>199</v>
      </c>
      <c r="U46" s="22"/>
      <c r="V46" s="22" t="s">
        <v>200</v>
      </c>
      <c r="W46" s="22" t="s">
        <v>201</v>
      </c>
      <c r="X46" s="22" t="s">
        <v>202</v>
      </c>
      <c r="Y46" s="22" t="s">
        <v>203</v>
      </c>
      <c r="Z46" s="22" t="s">
        <v>204</v>
      </c>
      <c r="AA46" s="22" t="s">
        <v>205</v>
      </c>
      <c r="AB46" s="22"/>
      <c r="AC46" s="22" t="s">
        <v>199</v>
      </c>
      <c r="AD46" s="22"/>
      <c r="AE46" s="22" t="s">
        <v>199</v>
      </c>
      <c r="AF46" s="22" t="s">
        <v>206</v>
      </c>
      <c r="AG46" s="22" t="s">
        <v>198</v>
      </c>
      <c r="AH46" s="22"/>
      <c r="AI46" s="22" t="s">
        <v>207</v>
      </c>
      <c r="AJ46" s="22"/>
      <c r="AK46" s="22" t="s">
        <v>199</v>
      </c>
      <c r="AL46" s="22" t="s">
        <v>199</v>
      </c>
      <c r="AM46" s="22" t="s">
        <v>199</v>
      </c>
      <c r="AN46" s="22" t="s">
        <v>208</v>
      </c>
      <c r="AO46" s="22" t="s">
        <v>209</v>
      </c>
      <c r="AP46" s="22" t="s">
        <v>148</v>
      </c>
      <c r="AQ46" s="22" t="s">
        <v>210</v>
      </c>
      <c r="AR46" s="22" t="s">
        <v>196</v>
      </c>
      <c r="AS46" s="22"/>
      <c r="AT46" s="22" t="s">
        <v>211</v>
      </c>
      <c r="AU46" s="22" t="s">
        <v>212</v>
      </c>
      <c r="AV46" s="22" t="s">
        <v>213</v>
      </c>
      <c r="AW46" s="22" t="s">
        <v>214</v>
      </c>
      <c r="AX46" s="22" t="s">
        <v>215</v>
      </c>
      <c r="AY46" s="22"/>
      <c r="AZ46" s="22"/>
      <c r="BA46" s="22" t="s">
        <v>216</v>
      </c>
      <c r="BB46" s="22" t="s">
        <v>196</v>
      </c>
      <c r="BC46" s="22" t="s">
        <v>210</v>
      </c>
      <c r="BD46" s="22"/>
      <c r="BE46" s="22"/>
      <c r="BF46" s="22"/>
      <c r="BG46" s="22"/>
      <c r="BH46" s="22" t="s">
        <v>217</v>
      </c>
      <c r="BI46" s="22" t="s">
        <v>196</v>
      </c>
      <c r="BJ46" s="22"/>
      <c r="BK46" s="22" t="s">
        <v>218</v>
      </c>
      <c r="BL46" s="22"/>
      <c r="BM46" s="22" t="s">
        <v>219</v>
      </c>
      <c r="BN46" s="22" t="s">
        <v>220</v>
      </c>
      <c r="BO46" s="22" t="s">
        <v>221</v>
      </c>
      <c r="BP46" s="22" t="s">
        <v>222</v>
      </c>
      <c r="BQ46" s="22" t="s">
        <v>223</v>
      </c>
      <c r="BR46" s="22"/>
      <c r="BS46" s="22" t="s">
        <v>224</v>
      </c>
      <c r="BT46" s="22" t="s">
        <v>196</v>
      </c>
      <c r="BU46" s="22" t="s">
        <v>225</v>
      </c>
      <c r="BV46" s="22" t="s">
        <v>226</v>
      </c>
      <c r="BW46" s="22" t="s">
        <v>227</v>
      </c>
      <c r="BX46" s="22" t="s">
        <v>178</v>
      </c>
      <c r="BY46" s="22" t="s">
        <v>220</v>
      </c>
      <c r="BZ46" s="22" t="s">
        <v>179</v>
      </c>
      <c r="CA46" s="22" t="s">
        <v>228</v>
      </c>
      <c r="CB46" s="22" t="s">
        <v>228</v>
      </c>
      <c r="CC46" s="22" t="s">
        <v>229</v>
      </c>
      <c r="CD46" s="22"/>
      <c r="CE46" s="22" t="s">
        <v>230</v>
      </c>
    </row>
    <row r="47">
      <c r="A47" s="20" t="s">
        <v>231</v>
      </c>
      <c r="B47" s="312">
        <v>7575571.75</v>
      </c>
      <c r="C47" s="24">
        <v>0</v>
      </c>
      <c r="D47" s="24">
        <v>0</v>
      </c>
      <c r="E47" s="24">
        <v>892670.85</v>
      </c>
      <c r="F47" s="24">
        <v>0</v>
      </c>
      <c r="G47" s="24">
        <v>360708.93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10389.57</v>
      </c>
      <c r="N47" s="24">
        <v>0</v>
      </c>
      <c r="O47" s="24">
        <v>0</v>
      </c>
      <c r="P47" s="24">
        <v>232910.38</v>
      </c>
      <c r="Q47" s="24">
        <v>88471.26</v>
      </c>
      <c r="R47" s="24">
        <v>0</v>
      </c>
      <c r="S47" s="24">
        <v>44624.39</v>
      </c>
      <c r="T47" s="24">
        <v>219900.63</v>
      </c>
      <c r="U47" s="24">
        <v>224419.68</v>
      </c>
      <c r="V47" s="24">
        <v>0</v>
      </c>
      <c r="W47" s="24">
        <v>0</v>
      </c>
      <c r="X47" s="24">
        <v>96457.63</v>
      </c>
      <c r="Y47" s="24">
        <v>274698.59</v>
      </c>
      <c r="Z47" s="24">
        <v>219383.9</v>
      </c>
      <c r="AA47" s="24">
        <v>36007.62</v>
      </c>
      <c r="AB47" s="24">
        <v>220433.8</v>
      </c>
      <c r="AC47" s="24">
        <v>228150.79</v>
      </c>
      <c r="AD47" s="24">
        <v>0</v>
      </c>
      <c r="AE47" s="24">
        <v>256775.56</v>
      </c>
      <c r="AF47" s="24">
        <v>0</v>
      </c>
      <c r="AG47" s="24">
        <v>656741.13</v>
      </c>
      <c r="AH47" s="24">
        <v>0</v>
      </c>
      <c r="AI47" s="24">
        <v>110779.1</v>
      </c>
      <c r="AJ47" s="24">
        <v>1765903.69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85.7</v>
      </c>
      <c r="AW47" s="24">
        <v>0</v>
      </c>
      <c r="AX47" s="24">
        <v>0</v>
      </c>
      <c r="AY47" s="24">
        <v>201701.23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155057.42</v>
      </c>
      <c r="BF47" s="24">
        <v>231688.71</v>
      </c>
      <c r="BG47" s="24">
        <v>-5.9E-14</v>
      </c>
      <c r="BH47" s="24">
        <v>0</v>
      </c>
      <c r="BI47" s="24">
        <v>0</v>
      </c>
      <c r="BJ47" s="24">
        <v>0</v>
      </c>
      <c r="BK47" s="24">
        <v>0</v>
      </c>
      <c r="BL47" s="24">
        <v>44628.45</v>
      </c>
      <c r="BM47" s="24">
        <v>0</v>
      </c>
      <c r="BN47" s="24">
        <v>469798.98</v>
      </c>
      <c r="BO47" s="24">
        <v>0</v>
      </c>
      <c r="BP47" s="24">
        <v>0</v>
      </c>
      <c r="BQ47" s="24">
        <v>0</v>
      </c>
      <c r="BR47" s="24">
        <v>2333.06</v>
      </c>
      <c r="BS47" s="24">
        <v>19810.78</v>
      </c>
      <c r="BT47" s="24">
        <v>21991.17</v>
      </c>
      <c r="BU47" s="24">
        <v>0</v>
      </c>
      <c r="BV47" s="24">
        <v>0</v>
      </c>
      <c r="BW47" s="24">
        <v>6913.5</v>
      </c>
      <c r="BX47" s="24">
        <v>124716.91</v>
      </c>
      <c r="BY47" s="24">
        <v>267138.47</v>
      </c>
      <c r="BZ47" s="24">
        <v>90279.87</v>
      </c>
      <c r="CA47" s="24">
        <v>0</v>
      </c>
      <c r="CB47" s="24">
        <v>0</v>
      </c>
      <c r="CC47" s="24">
        <v>0</v>
      </c>
      <c r="CD47" s="20"/>
      <c r="CE47" s="32">
        <f>SUM(C47:CC47)</f>
        <v>7575571.75</v>
      </c>
    </row>
    <row r="48">
      <c r="A48" s="32" t="s">
        <v>232</v>
      </c>
      <c r="B48" s="312">
        <v>186913.88</v>
      </c>
      <c r="C48" s="32">
        <f>IF($B$48,(ROUND((($B$48/$CE$61)*C61),0)))</f>
        <v>0</v>
      </c>
      <c r="D48" s="32">
        <f ref="D48:BO48" t="shared" si="0">IF($B$48,(ROUND((($B$48/$CE$61)*D61),0)))</f>
        <v>0</v>
      </c>
      <c r="E48" s="32">
        <f t="shared" si="0"/>
        <v>35034</v>
      </c>
      <c r="F48" s="32">
        <f t="shared" si="0"/>
        <v>0</v>
      </c>
      <c r="G48" s="32">
        <f t="shared" si="0"/>
        <v>9730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175</v>
      </c>
      <c r="N48" s="32">
        <f t="shared" si="0"/>
        <v>0</v>
      </c>
      <c r="O48" s="32">
        <f t="shared" si="0"/>
        <v>0</v>
      </c>
      <c r="P48" s="32">
        <f t="shared" si="0"/>
        <v>4336</v>
      </c>
      <c r="Q48" s="32">
        <f t="shared" si="0"/>
        <v>1976</v>
      </c>
      <c r="R48" s="32">
        <f t="shared" si="0"/>
        <v>0</v>
      </c>
      <c r="S48" s="32">
        <f t="shared" si="0"/>
        <v>579</v>
      </c>
      <c r="T48" s="32">
        <f t="shared" si="0"/>
        <v>4371</v>
      </c>
      <c r="U48" s="32">
        <f t="shared" si="0"/>
        <v>4799</v>
      </c>
      <c r="V48" s="32">
        <f t="shared" si="0"/>
        <v>0</v>
      </c>
      <c r="W48" s="32">
        <f t="shared" si="0"/>
        <v>0</v>
      </c>
      <c r="X48" s="32">
        <f t="shared" si="0"/>
        <v>1527</v>
      </c>
      <c r="Y48" s="32">
        <f t="shared" si="0"/>
        <v>7236</v>
      </c>
      <c r="Z48" s="32">
        <f t="shared" si="0"/>
        <v>4830</v>
      </c>
      <c r="AA48" s="32">
        <f t="shared" si="0"/>
        <v>678</v>
      </c>
      <c r="AB48" s="32">
        <f t="shared" si="0"/>
        <v>5207</v>
      </c>
      <c r="AC48" s="32">
        <f t="shared" si="0"/>
        <v>4824</v>
      </c>
      <c r="AD48" s="32">
        <f t="shared" si="0"/>
        <v>0</v>
      </c>
      <c r="AE48" s="32">
        <f t="shared" si="0"/>
        <v>5611</v>
      </c>
      <c r="AF48" s="32">
        <f t="shared" si="0"/>
        <v>0</v>
      </c>
      <c r="AG48" s="32">
        <f t="shared" si="0"/>
        <v>17384</v>
      </c>
      <c r="AH48" s="32">
        <f t="shared" si="0"/>
        <v>0</v>
      </c>
      <c r="AI48" s="32">
        <f t="shared" si="0"/>
        <v>2459</v>
      </c>
      <c r="AJ48" s="32">
        <f t="shared" si="0"/>
        <v>44476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1</v>
      </c>
      <c r="AW48" s="32">
        <f t="shared" si="0"/>
        <v>0</v>
      </c>
      <c r="AX48" s="32">
        <f t="shared" si="0"/>
        <v>0</v>
      </c>
      <c r="AY48" s="32">
        <f t="shared" si="0"/>
        <v>2966</v>
      </c>
      <c r="AZ48" s="32">
        <f t="shared" si="0"/>
        <v>0</v>
      </c>
      <c r="BA48" s="32">
        <f t="shared" si="0"/>
        <v>0</v>
      </c>
      <c r="BB48" s="32">
        <f t="shared" si="0"/>
        <v>0</v>
      </c>
      <c r="BC48" s="32">
        <f t="shared" si="0"/>
        <v>0</v>
      </c>
      <c r="BD48" s="32">
        <f t="shared" si="0"/>
        <v>0</v>
      </c>
      <c r="BE48" s="32">
        <f t="shared" si="0"/>
        <v>3908</v>
      </c>
      <c r="BF48" s="32">
        <f t="shared" si="0"/>
        <v>3225</v>
      </c>
      <c r="BG48" s="32">
        <f t="shared" si="0"/>
        <v>0</v>
      </c>
      <c r="BH48" s="32">
        <f t="shared" si="0"/>
        <v>0</v>
      </c>
      <c r="BI48" s="32">
        <f t="shared" si="0"/>
        <v>0</v>
      </c>
      <c r="BJ48" s="32">
        <f t="shared" si="0"/>
        <v>0</v>
      </c>
      <c r="BK48" s="32">
        <f t="shared" si="0"/>
        <v>0</v>
      </c>
      <c r="BL48" s="32">
        <f t="shared" si="0"/>
        <v>679</v>
      </c>
      <c r="BM48" s="32">
        <f t="shared" si="0"/>
        <v>0</v>
      </c>
      <c r="BN48" s="32">
        <f t="shared" si="0"/>
        <v>9835</v>
      </c>
      <c r="BO48" s="32">
        <f t="shared" si="0"/>
        <v>0</v>
      </c>
      <c r="BP48" s="32">
        <f ref="BP48:CD48" t="shared" si="1">IF($B$48,(ROUND((($B$48/$CE$61)*BP61),0)))</f>
        <v>0</v>
      </c>
      <c r="BQ48" s="32">
        <f t="shared" si="1"/>
        <v>0</v>
      </c>
      <c r="BR48" s="32">
        <f t="shared" si="1"/>
        <v>60</v>
      </c>
      <c r="BS48" s="32">
        <f t="shared" si="1"/>
        <v>320</v>
      </c>
      <c r="BT48" s="32">
        <f t="shared" si="1"/>
        <v>265</v>
      </c>
      <c r="BU48" s="32">
        <f t="shared" si="1"/>
        <v>0</v>
      </c>
      <c r="BV48" s="32">
        <f t="shared" si="1"/>
        <v>0</v>
      </c>
      <c r="BW48" s="32">
        <f t="shared" si="1"/>
        <v>405</v>
      </c>
      <c r="BX48" s="32">
        <f t="shared" si="1"/>
        <v>2964</v>
      </c>
      <c r="BY48" s="32">
        <f t="shared" si="1"/>
        <v>5662</v>
      </c>
      <c r="BZ48" s="32">
        <f t="shared" si="1"/>
        <v>1391</v>
      </c>
      <c r="CA48" s="32">
        <f t="shared" si="1"/>
        <v>0</v>
      </c>
      <c r="CB48" s="32">
        <f t="shared" si="1"/>
        <v>0</v>
      </c>
      <c r="CC48" s="32">
        <f t="shared" si="1"/>
        <v>0</v>
      </c>
      <c r="CD48" s="32">
        <f t="shared" si="1"/>
        <v>0</v>
      </c>
      <c r="CE48" s="32">
        <f>SUM(C48:CD48)</f>
        <v>186913</v>
      </c>
    </row>
    <row r="49">
      <c r="A49" s="20" t="s">
        <v>233</v>
      </c>
      <c r="B49" s="32">
        <f>B47+B48</f>
        <v>7762485.63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>
      <c r="A50" s="20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6" t="s">
        <v>234</v>
      </c>
      <c r="B51" s="24">
        <v>3767973.27</v>
      </c>
      <c r="C51" s="24">
        <v>0</v>
      </c>
      <c r="D51" s="24">
        <v>0</v>
      </c>
      <c r="E51" s="24">
        <v>35544.18</v>
      </c>
      <c r="F51" s="24">
        <v>0</v>
      </c>
      <c r="G51" s="24">
        <v>5596.41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298511.15</v>
      </c>
      <c r="Q51" s="24">
        <v>49656.57</v>
      </c>
      <c r="R51" s="24">
        <v>0</v>
      </c>
      <c r="S51" s="24">
        <v>26350.33</v>
      </c>
      <c r="T51" s="24">
        <v>0</v>
      </c>
      <c r="U51" s="24">
        <v>2040.89</v>
      </c>
      <c r="V51" s="24">
        <v>0</v>
      </c>
      <c r="W51" s="24">
        <v>484930.06</v>
      </c>
      <c r="X51" s="24">
        <v>570.44</v>
      </c>
      <c r="Y51" s="24">
        <v>265771.65</v>
      </c>
      <c r="Z51" s="24">
        <v>69758.5</v>
      </c>
      <c r="AA51" s="24">
        <v>52461.48</v>
      </c>
      <c r="AB51" s="24">
        <v>29178.96</v>
      </c>
      <c r="AC51" s="24">
        <v>21189.08</v>
      </c>
      <c r="AD51" s="24">
        <v>0</v>
      </c>
      <c r="AE51" s="24">
        <v>7406.74</v>
      </c>
      <c r="AF51" s="24">
        <v>0</v>
      </c>
      <c r="AG51" s="24">
        <v>33036.33</v>
      </c>
      <c r="AH51" s="24">
        <v>0</v>
      </c>
      <c r="AI51" s="24">
        <v>2813.54</v>
      </c>
      <c r="AJ51" s="24">
        <v>191990.8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15842.64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9261.49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1997058.39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27550</v>
      </c>
      <c r="BZ51" s="24">
        <v>0</v>
      </c>
      <c r="CA51" s="24">
        <v>0</v>
      </c>
      <c r="CB51" s="24">
        <v>0</v>
      </c>
      <c r="CC51" s="24">
        <v>141453.64</v>
      </c>
      <c r="CD51" s="20"/>
      <c r="CE51" s="32">
        <f>SUM(C51:CD51)</f>
        <v>3767973.27</v>
      </c>
    </row>
    <row r="52">
      <c r="A52" s="39" t="s">
        <v>235</v>
      </c>
      <c r="B52" s="313">
        <v>787323.65</v>
      </c>
      <c r="C52" s="32">
        <f>IF($B$52,ROUND(($B$52/($CE$90+$CF$90)*C90),0))</f>
        <v>0</v>
      </c>
      <c r="D52" s="32">
        <f ref="D52:BO52" t="shared" si="2">IF($B$52,ROUND(($B$52/($CE$90+$CF$90)*D90),0))</f>
        <v>0</v>
      </c>
      <c r="E52" s="32">
        <f t="shared" si="2"/>
        <v>64030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17158</v>
      </c>
      <c r="Q52" s="32">
        <f t="shared" si="2"/>
        <v>0</v>
      </c>
      <c r="R52" s="32">
        <f t="shared" si="2"/>
        <v>196</v>
      </c>
      <c r="S52" s="32">
        <f t="shared" si="2"/>
        <v>14568</v>
      </c>
      <c r="T52" s="32">
        <f t="shared" si="2"/>
        <v>0</v>
      </c>
      <c r="U52" s="32">
        <f t="shared" si="2"/>
        <v>5261</v>
      </c>
      <c r="V52" s="32">
        <f t="shared" si="2"/>
        <v>0</v>
      </c>
      <c r="W52" s="32">
        <f t="shared" si="2"/>
        <v>0</v>
      </c>
      <c r="X52" s="32">
        <f t="shared" si="2"/>
        <v>2953</v>
      </c>
      <c r="Y52" s="32">
        <f t="shared" si="2"/>
        <v>33151</v>
      </c>
      <c r="Z52" s="32">
        <f t="shared" si="2"/>
        <v>29522</v>
      </c>
      <c r="AA52" s="32">
        <f t="shared" si="2"/>
        <v>6192</v>
      </c>
      <c r="AB52" s="32">
        <f t="shared" si="2"/>
        <v>6756</v>
      </c>
      <c r="AC52" s="32">
        <f t="shared" si="2"/>
        <v>4958</v>
      </c>
      <c r="AD52" s="32">
        <f t="shared" si="2"/>
        <v>0</v>
      </c>
      <c r="AE52" s="32">
        <f t="shared" si="2"/>
        <v>22845</v>
      </c>
      <c r="AF52" s="32">
        <f t="shared" si="2"/>
        <v>0</v>
      </c>
      <c r="AG52" s="32">
        <f t="shared" si="2"/>
        <v>40578</v>
      </c>
      <c r="AH52" s="32">
        <f t="shared" si="2"/>
        <v>0</v>
      </c>
      <c r="AI52" s="32">
        <f t="shared" si="2"/>
        <v>0</v>
      </c>
      <c r="AJ52" s="32">
        <f t="shared" si="2"/>
        <v>67482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29623</v>
      </c>
      <c r="AZ52" s="32">
        <f t="shared" si="2"/>
        <v>0</v>
      </c>
      <c r="BA52" s="32">
        <f t="shared" si="2"/>
        <v>5214</v>
      </c>
      <c r="BB52" s="32">
        <f t="shared" si="2"/>
        <v>0</v>
      </c>
      <c r="BC52" s="32">
        <f t="shared" si="2"/>
        <v>0</v>
      </c>
      <c r="BD52" s="32">
        <f t="shared" si="2"/>
        <v>34841</v>
      </c>
      <c r="BE52" s="32">
        <f t="shared" si="2"/>
        <v>212572</v>
      </c>
      <c r="BF52" s="32">
        <f t="shared" si="2"/>
        <v>6434</v>
      </c>
      <c r="BG52" s="32">
        <f t="shared" si="2"/>
        <v>0</v>
      </c>
      <c r="BH52" s="32">
        <f t="shared" si="2"/>
        <v>0</v>
      </c>
      <c r="BI52" s="32">
        <f t="shared" si="2"/>
        <v>16336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114034</v>
      </c>
      <c r="BO52" s="32">
        <f t="shared" si="2"/>
        <v>0</v>
      </c>
      <c r="BP52" s="32">
        <f ref="BP52:CD52" t="shared" si="3">IF($B$52,ROUND(($B$52/($CE$90+$CF$90)*BP90),0))</f>
        <v>0</v>
      </c>
      <c r="BQ52" s="32">
        <f t="shared" si="3"/>
        <v>0</v>
      </c>
      <c r="BR52" s="32">
        <f t="shared" si="3"/>
        <v>3457</v>
      </c>
      <c r="BS52" s="32">
        <f t="shared" si="3"/>
        <v>12291</v>
      </c>
      <c r="BT52" s="32">
        <f t="shared" si="3"/>
        <v>0</v>
      </c>
      <c r="BU52" s="32">
        <f t="shared" si="3"/>
        <v>0</v>
      </c>
      <c r="BV52" s="32">
        <f t="shared" si="3"/>
        <v>0</v>
      </c>
      <c r="BW52" s="32">
        <f t="shared" si="3"/>
        <v>15668</v>
      </c>
      <c r="BX52" s="32">
        <f t="shared" si="3"/>
        <v>0</v>
      </c>
      <c r="BY52" s="32">
        <f t="shared" si="3"/>
        <v>2756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18448</v>
      </c>
      <c r="CD52" s="32">
        <f t="shared" si="3"/>
        <v>0</v>
      </c>
      <c r="CE52" s="32">
        <f>SUM(C52:CD52)</f>
        <v>787324</v>
      </c>
    </row>
    <row r="53">
      <c r="A53" s="20" t="s">
        <v>233</v>
      </c>
      <c r="B53" s="32">
        <f>B51+B52</f>
        <v>4555296.92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>
      <c r="A55" s="26" t="s">
        <v>236</v>
      </c>
      <c r="B55" s="20"/>
      <c r="C55" s="21" t="s">
        <v>36</v>
      </c>
      <c r="D55" s="22" t="s">
        <v>37</v>
      </c>
      <c r="E55" s="22" t="s">
        <v>38</v>
      </c>
      <c r="F55" s="22" t="s">
        <v>39</v>
      </c>
      <c r="G55" s="22" t="s">
        <v>40</v>
      </c>
      <c r="H55" s="22" t="s">
        <v>41</v>
      </c>
      <c r="I55" s="22" t="s">
        <v>42</v>
      </c>
      <c r="J55" s="22" t="s">
        <v>43</v>
      </c>
      <c r="K55" s="22" t="s">
        <v>44</v>
      </c>
      <c r="L55" s="22" t="s">
        <v>45</v>
      </c>
      <c r="M55" s="22" t="s">
        <v>46</v>
      </c>
      <c r="N55" s="22" t="s">
        <v>47</v>
      </c>
      <c r="O55" s="22" t="s">
        <v>48</v>
      </c>
      <c r="P55" s="22" t="s">
        <v>49</v>
      </c>
      <c r="Q55" s="22" t="s">
        <v>50</v>
      </c>
      <c r="R55" s="22" t="s">
        <v>51</v>
      </c>
      <c r="S55" s="22" t="s">
        <v>52</v>
      </c>
      <c r="T55" s="28" t="s">
        <v>53</v>
      </c>
      <c r="U55" s="22" t="s">
        <v>54</v>
      </c>
      <c r="V55" s="22" t="s">
        <v>55</v>
      </c>
      <c r="W55" s="22" t="s">
        <v>56</v>
      </c>
      <c r="X55" s="22" t="s">
        <v>57</v>
      </c>
      <c r="Y55" s="22" t="s">
        <v>58</v>
      </c>
      <c r="Z55" s="22" t="s">
        <v>59</v>
      </c>
      <c r="AA55" s="22" t="s">
        <v>60</v>
      </c>
      <c r="AB55" s="22" t="s">
        <v>61</v>
      </c>
      <c r="AC55" s="22" t="s">
        <v>62</v>
      </c>
      <c r="AD55" s="22" t="s">
        <v>63</v>
      </c>
      <c r="AE55" s="22" t="s">
        <v>64</v>
      </c>
      <c r="AF55" s="22" t="s">
        <v>65</v>
      </c>
      <c r="AG55" s="22" t="s">
        <v>66</v>
      </c>
      <c r="AH55" s="22" t="s">
        <v>67</v>
      </c>
      <c r="AI55" s="22" t="s">
        <v>68</v>
      </c>
      <c r="AJ55" s="22" t="s">
        <v>69</v>
      </c>
      <c r="AK55" s="22" t="s">
        <v>70</v>
      </c>
      <c r="AL55" s="22" t="s">
        <v>71</v>
      </c>
      <c r="AM55" s="22" t="s">
        <v>72</v>
      </c>
      <c r="AN55" s="22" t="s">
        <v>73</v>
      </c>
      <c r="AO55" s="22" t="s">
        <v>74</v>
      </c>
      <c r="AP55" s="22" t="s">
        <v>75</v>
      </c>
      <c r="AQ55" s="22" t="s">
        <v>76</v>
      </c>
      <c r="AR55" s="22" t="s">
        <v>77</v>
      </c>
      <c r="AS55" s="22" t="s">
        <v>78</v>
      </c>
      <c r="AT55" s="22" t="s">
        <v>79</v>
      </c>
      <c r="AU55" s="22" t="s">
        <v>80</v>
      </c>
      <c r="AV55" s="22" t="s">
        <v>81</v>
      </c>
      <c r="AW55" s="22" t="s">
        <v>82</v>
      </c>
      <c r="AX55" s="22" t="s">
        <v>83</v>
      </c>
      <c r="AY55" s="22" t="s">
        <v>84</v>
      </c>
      <c r="AZ55" s="22" t="s">
        <v>85</v>
      </c>
      <c r="BA55" s="22" t="s">
        <v>86</v>
      </c>
      <c r="BB55" s="22" t="s">
        <v>87</v>
      </c>
      <c r="BC55" s="22" t="s">
        <v>88</v>
      </c>
      <c r="BD55" s="22" t="s">
        <v>89</v>
      </c>
      <c r="BE55" s="22" t="s">
        <v>90</v>
      </c>
      <c r="BF55" s="22" t="s">
        <v>91</v>
      </c>
      <c r="BG55" s="22" t="s">
        <v>92</v>
      </c>
      <c r="BH55" s="22" t="s">
        <v>93</v>
      </c>
      <c r="BI55" s="22" t="s">
        <v>94</v>
      </c>
      <c r="BJ55" s="22" t="s">
        <v>95</v>
      </c>
      <c r="BK55" s="22" t="s">
        <v>96</v>
      </c>
      <c r="BL55" s="22" t="s">
        <v>97</v>
      </c>
      <c r="BM55" s="22" t="s">
        <v>98</v>
      </c>
      <c r="BN55" s="22" t="s">
        <v>99</v>
      </c>
      <c r="BO55" s="22" t="s">
        <v>100</v>
      </c>
      <c r="BP55" s="22" t="s">
        <v>101</v>
      </c>
      <c r="BQ55" s="22" t="s">
        <v>102</v>
      </c>
      <c r="BR55" s="22" t="s">
        <v>103</v>
      </c>
      <c r="BS55" s="22" t="s">
        <v>104</v>
      </c>
      <c r="BT55" s="22" t="s">
        <v>105</v>
      </c>
      <c r="BU55" s="22" t="s">
        <v>106</v>
      </c>
      <c r="BV55" s="22" t="s">
        <v>107</v>
      </c>
      <c r="BW55" s="22" t="s">
        <v>108</v>
      </c>
      <c r="BX55" s="22" t="s">
        <v>109</v>
      </c>
      <c r="BY55" s="22" t="s">
        <v>110</v>
      </c>
      <c r="BZ55" s="22" t="s">
        <v>111</v>
      </c>
      <c r="CA55" s="22" t="s">
        <v>112</v>
      </c>
      <c r="CB55" s="22" t="s">
        <v>113</v>
      </c>
      <c r="CC55" s="22" t="s">
        <v>114</v>
      </c>
      <c r="CD55" s="22" t="s">
        <v>115</v>
      </c>
      <c r="CE55" s="22" t="s">
        <v>116</v>
      </c>
    </row>
    <row r="56">
      <c r="A56" s="26" t="s">
        <v>237</v>
      </c>
      <c r="B56" s="20"/>
      <c r="C56" s="21" t="s">
        <v>118</v>
      </c>
      <c r="D56" s="22" t="s">
        <v>119</v>
      </c>
      <c r="E56" s="22" t="s">
        <v>120</v>
      </c>
      <c r="F56" s="22" t="s">
        <v>121</v>
      </c>
      <c r="G56" s="22" t="s">
        <v>122</v>
      </c>
      <c r="H56" s="22" t="s">
        <v>123</v>
      </c>
      <c r="I56" s="22" t="s">
        <v>124</v>
      </c>
      <c r="J56" s="22" t="s">
        <v>125</v>
      </c>
      <c r="K56" s="22" t="s">
        <v>126</v>
      </c>
      <c r="L56" s="22" t="s">
        <v>127</v>
      </c>
      <c r="M56" s="22" t="s">
        <v>128</v>
      </c>
      <c r="N56" s="22" t="s">
        <v>129</v>
      </c>
      <c r="O56" s="22" t="s">
        <v>130</v>
      </c>
      <c r="P56" s="22" t="s">
        <v>131</v>
      </c>
      <c r="Q56" s="22" t="s">
        <v>132</v>
      </c>
      <c r="R56" s="22" t="s">
        <v>133</v>
      </c>
      <c r="S56" s="22" t="s">
        <v>134</v>
      </c>
      <c r="T56" s="22" t="s">
        <v>135</v>
      </c>
      <c r="U56" s="22" t="s">
        <v>136</v>
      </c>
      <c r="V56" s="22" t="s">
        <v>137</v>
      </c>
      <c r="W56" s="22" t="s">
        <v>138</v>
      </c>
      <c r="X56" s="22" t="s">
        <v>139</v>
      </c>
      <c r="Y56" s="22" t="s">
        <v>140</v>
      </c>
      <c r="Z56" s="22" t="s">
        <v>140</v>
      </c>
      <c r="AA56" s="22" t="s">
        <v>141</v>
      </c>
      <c r="AB56" s="22" t="s">
        <v>142</v>
      </c>
      <c r="AC56" s="22" t="s">
        <v>143</v>
      </c>
      <c r="AD56" s="22" t="s">
        <v>144</v>
      </c>
      <c r="AE56" s="22" t="s">
        <v>122</v>
      </c>
      <c r="AF56" s="22" t="s">
        <v>123</v>
      </c>
      <c r="AG56" s="22" t="s">
        <v>145</v>
      </c>
      <c r="AH56" s="22" t="s">
        <v>146</v>
      </c>
      <c r="AI56" s="22" t="s">
        <v>147</v>
      </c>
      <c r="AJ56" s="22" t="s">
        <v>148</v>
      </c>
      <c r="AK56" s="22" t="s">
        <v>149</v>
      </c>
      <c r="AL56" s="22" t="s">
        <v>150</v>
      </c>
      <c r="AM56" s="22" t="s">
        <v>151</v>
      </c>
      <c r="AN56" s="22" t="s">
        <v>137</v>
      </c>
      <c r="AO56" s="22" t="s">
        <v>152</v>
      </c>
      <c r="AP56" s="22" t="s">
        <v>153</v>
      </c>
      <c r="AQ56" s="22" t="s">
        <v>154</v>
      </c>
      <c r="AR56" s="22" t="s">
        <v>155</v>
      </c>
      <c r="AS56" s="22" t="s">
        <v>156</v>
      </c>
      <c r="AT56" s="22" t="s">
        <v>157</v>
      </c>
      <c r="AU56" s="22" t="s">
        <v>158</v>
      </c>
      <c r="AV56" s="22" t="s">
        <v>159</v>
      </c>
      <c r="AW56" s="22" t="s">
        <v>160</v>
      </c>
      <c r="AX56" s="22" t="s">
        <v>161</v>
      </c>
      <c r="AY56" s="22" t="s">
        <v>162</v>
      </c>
      <c r="AZ56" s="22" t="s">
        <v>163</v>
      </c>
      <c r="BA56" s="22" t="s">
        <v>164</v>
      </c>
      <c r="BB56" s="22" t="s">
        <v>165</v>
      </c>
      <c r="BC56" s="22" t="s">
        <v>134</v>
      </c>
      <c r="BD56" s="22" t="s">
        <v>166</v>
      </c>
      <c r="BE56" s="22" t="s">
        <v>167</v>
      </c>
      <c r="BF56" s="22" t="s">
        <v>168</v>
      </c>
      <c r="BG56" s="22" t="s">
        <v>169</v>
      </c>
      <c r="BH56" s="22" t="s">
        <v>170</v>
      </c>
      <c r="BI56" s="22" t="s">
        <v>171</v>
      </c>
      <c r="BJ56" s="22" t="s">
        <v>172</v>
      </c>
      <c r="BK56" s="22" t="s">
        <v>173</v>
      </c>
      <c r="BL56" s="22" t="s">
        <v>174</v>
      </c>
      <c r="BM56" s="22" t="s">
        <v>159</v>
      </c>
      <c r="BN56" s="22" t="s">
        <v>175</v>
      </c>
      <c r="BO56" s="22" t="s">
        <v>176</v>
      </c>
      <c r="BP56" s="22" t="s">
        <v>177</v>
      </c>
      <c r="BQ56" s="22" t="s">
        <v>178</v>
      </c>
      <c r="BR56" s="22" t="s">
        <v>179</v>
      </c>
      <c r="BS56" s="22" t="s">
        <v>180</v>
      </c>
      <c r="BT56" s="22" t="s">
        <v>181</v>
      </c>
      <c r="BU56" s="22" t="s">
        <v>182</v>
      </c>
      <c r="BV56" s="22" t="s">
        <v>182</v>
      </c>
      <c r="BW56" s="22" t="s">
        <v>182</v>
      </c>
      <c r="BX56" s="22" t="s">
        <v>183</v>
      </c>
      <c r="BY56" s="22" t="s">
        <v>184</v>
      </c>
      <c r="BZ56" s="22" t="s">
        <v>185</v>
      </c>
      <c r="CA56" s="22" t="s">
        <v>186</v>
      </c>
      <c r="CB56" s="22" t="s">
        <v>187</v>
      </c>
      <c r="CC56" s="22" t="s">
        <v>159</v>
      </c>
      <c r="CD56" s="22" t="s">
        <v>238</v>
      </c>
      <c r="CE56" s="22" t="s">
        <v>188</v>
      </c>
    </row>
    <row r="57">
      <c r="A57" s="26" t="s">
        <v>239</v>
      </c>
      <c r="B57" s="20"/>
      <c r="C57" s="21" t="s">
        <v>190</v>
      </c>
      <c r="D57" s="22" t="s">
        <v>190</v>
      </c>
      <c r="E57" s="22" t="s">
        <v>190</v>
      </c>
      <c r="F57" s="22" t="s">
        <v>191</v>
      </c>
      <c r="G57" s="22" t="s">
        <v>192</v>
      </c>
      <c r="H57" s="22" t="s">
        <v>190</v>
      </c>
      <c r="I57" s="22" t="s">
        <v>193</v>
      </c>
      <c r="J57" s="22"/>
      <c r="K57" s="22" t="s">
        <v>184</v>
      </c>
      <c r="L57" s="22" t="s">
        <v>194</v>
      </c>
      <c r="M57" s="22" t="s">
        <v>195</v>
      </c>
      <c r="N57" s="22" t="s">
        <v>196</v>
      </c>
      <c r="O57" s="22" t="s">
        <v>197</v>
      </c>
      <c r="P57" s="22" t="s">
        <v>196</v>
      </c>
      <c r="Q57" s="22" t="s">
        <v>198</v>
      </c>
      <c r="R57" s="22"/>
      <c r="S57" s="22" t="s">
        <v>196</v>
      </c>
      <c r="T57" s="22" t="s">
        <v>199</v>
      </c>
      <c r="U57" s="22"/>
      <c r="V57" s="22" t="s">
        <v>200</v>
      </c>
      <c r="W57" s="22" t="s">
        <v>201</v>
      </c>
      <c r="X57" s="22" t="s">
        <v>202</v>
      </c>
      <c r="Y57" s="22" t="s">
        <v>203</v>
      </c>
      <c r="Z57" s="22" t="s">
        <v>204</v>
      </c>
      <c r="AA57" s="22" t="s">
        <v>205</v>
      </c>
      <c r="AB57" s="22"/>
      <c r="AC57" s="22" t="s">
        <v>199</v>
      </c>
      <c r="AD57" s="22"/>
      <c r="AE57" s="22" t="s">
        <v>199</v>
      </c>
      <c r="AF57" s="22" t="s">
        <v>206</v>
      </c>
      <c r="AG57" s="22" t="s">
        <v>198</v>
      </c>
      <c r="AH57" s="22"/>
      <c r="AI57" s="22" t="s">
        <v>207</v>
      </c>
      <c r="AJ57" s="22"/>
      <c r="AK57" s="22" t="s">
        <v>199</v>
      </c>
      <c r="AL57" s="22" t="s">
        <v>199</v>
      </c>
      <c r="AM57" s="22" t="s">
        <v>199</v>
      </c>
      <c r="AN57" s="22" t="s">
        <v>208</v>
      </c>
      <c r="AO57" s="22" t="s">
        <v>209</v>
      </c>
      <c r="AP57" s="22" t="s">
        <v>148</v>
      </c>
      <c r="AQ57" s="22" t="s">
        <v>210</v>
      </c>
      <c r="AR57" s="22" t="s">
        <v>196</v>
      </c>
      <c r="AS57" s="22"/>
      <c r="AT57" s="22" t="s">
        <v>211</v>
      </c>
      <c r="AU57" s="22" t="s">
        <v>212</v>
      </c>
      <c r="AV57" s="22" t="s">
        <v>213</v>
      </c>
      <c r="AW57" s="22" t="s">
        <v>214</v>
      </c>
      <c r="AX57" s="22" t="s">
        <v>215</v>
      </c>
      <c r="AY57" s="22"/>
      <c r="AZ57" s="22"/>
      <c r="BA57" s="22" t="s">
        <v>216</v>
      </c>
      <c r="BB57" s="22" t="s">
        <v>196</v>
      </c>
      <c r="BC57" s="22" t="s">
        <v>210</v>
      </c>
      <c r="BD57" s="22"/>
      <c r="BE57" s="22"/>
      <c r="BF57" s="22"/>
      <c r="BG57" s="22"/>
      <c r="BH57" s="22" t="s">
        <v>217</v>
      </c>
      <c r="BI57" s="22" t="s">
        <v>196</v>
      </c>
      <c r="BJ57" s="22"/>
      <c r="BK57" s="22" t="s">
        <v>218</v>
      </c>
      <c r="BL57" s="22"/>
      <c r="BM57" s="22" t="s">
        <v>219</v>
      </c>
      <c r="BN57" s="22" t="s">
        <v>220</v>
      </c>
      <c r="BO57" s="22" t="s">
        <v>221</v>
      </c>
      <c r="BP57" s="22" t="s">
        <v>222</v>
      </c>
      <c r="BQ57" s="22" t="s">
        <v>223</v>
      </c>
      <c r="BR57" s="22"/>
      <c r="BS57" s="22" t="s">
        <v>224</v>
      </c>
      <c r="BT57" s="22" t="s">
        <v>196</v>
      </c>
      <c r="BU57" s="22" t="s">
        <v>225</v>
      </c>
      <c r="BV57" s="22" t="s">
        <v>226</v>
      </c>
      <c r="BW57" s="22" t="s">
        <v>227</v>
      </c>
      <c r="BX57" s="22" t="s">
        <v>178</v>
      </c>
      <c r="BY57" s="22" t="s">
        <v>220</v>
      </c>
      <c r="BZ57" s="22" t="s">
        <v>179</v>
      </c>
      <c r="CA57" s="22" t="s">
        <v>228</v>
      </c>
      <c r="CB57" s="22" t="s">
        <v>228</v>
      </c>
      <c r="CC57" s="22" t="s">
        <v>229</v>
      </c>
      <c r="CD57" s="22" t="s">
        <v>240</v>
      </c>
      <c r="CE57" s="22" t="s">
        <v>230</v>
      </c>
    </row>
    <row r="58">
      <c r="A58" s="26" t="s">
        <v>241</v>
      </c>
      <c r="B58" s="20"/>
      <c r="C58" s="21" t="s">
        <v>242</v>
      </c>
      <c r="D58" s="22" t="s">
        <v>242</v>
      </c>
      <c r="E58" s="22" t="s">
        <v>242</v>
      </c>
      <c r="F58" s="22" t="s">
        <v>242</v>
      </c>
      <c r="G58" s="22" t="s">
        <v>242</v>
      </c>
      <c r="H58" s="22" t="s">
        <v>242</v>
      </c>
      <c r="I58" s="22" t="s">
        <v>242</v>
      </c>
      <c r="J58" s="22" t="s">
        <v>243</v>
      </c>
      <c r="K58" s="22" t="s">
        <v>242</v>
      </c>
      <c r="L58" s="22" t="s">
        <v>242</v>
      </c>
      <c r="M58" s="22" t="s">
        <v>242</v>
      </c>
      <c r="N58" s="22" t="s">
        <v>242</v>
      </c>
      <c r="O58" s="22" t="s">
        <v>244</v>
      </c>
      <c r="P58" s="22" t="s">
        <v>245</v>
      </c>
      <c r="Q58" s="22" t="s">
        <v>246</v>
      </c>
      <c r="R58" s="23" t="s">
        <v>247</v>
      </c>
      <c r="S58" s="29" t="s">
        <v>248</v>
      </c>
      <c r="T58" s="29" t="s">
        <v>248</v>
      </c>
      <c r="U58" s="22" t="s">
        <v>249</v>
      </c>
      <c r="V58" s="22" t="s">
        <v>249</v>
      </c>
      <c r="W58" s="22" t="s">
        <v>250</v>
      </c>
      <c r="X58" s="22" t="s">
        <v>251</v>
      </c>
      <c r="Y58" s="22" t="s">
        <v>252</v>
      </c>
      <c r="Z58" s="22" t="s">
        <v>252</v>
      </c>
      <c r="AA58" s="22" t="s">
        <v>252</v>
      </c>
      <c r="AB58" s="29" t="s">
        <v>248</v>
      </c>
      <c r="AC58" s="22" t="s">
        <v>253</v>
      </c>
      <c r="AD58" s="22" t="s">
        <v>254</v>
      </c>
      <c r="AE58" s="22" t="s">
        <v>253</v>
      </c>
      <c r="AF58" s="22" t="s">
        <v>255</v>
      </c>
      <c r="AG58" s="22" t="s">
        <v>255</v>
      </c>
      <c r="AH58" s="22" t="s">
        <v>256</v>
      </c>
      <c r="AI58" s="22" t="s">
        <v>257</v>
      </c>
      <c r="AJ58" s="22" t="s">
        <v>255</v>
      </c>
      <c r="AK58" s="22" t="s">
        <v>253</v>
      </c>
      <c r="AL58" s="22" t="s">
        <v>253</v>
      </c>
      <c r="AM58" s="22" t="s">
        <v>253</v>
      </c>
      <c r="AN58" s="22" t="s">
        <v>244</v>
      </c>
      <c r="AO58" s="22" t="s">
        <v>254</v>
      </c>
      <c r="AP58" s="22" t="s">
        <v>255</v>
      </c>
      <c r="AQ58" s="22" t="s">
        <v>256</v>
      </c>
      <c r="AR58" s="22" t="s">
        <v>255</v>
      </c>
      <c r="AS58" s="22" t="s">
        <v>253</v>
      </c>
      <c r="AT58" s="22" t="s">
        <v>258</v>
      </c>
      <c r="AU58" s="22" t="s">
        <v>255</v>
      </c>
      <c r="AV58" s="29" t="s">
        <v>248</v>
      </c>
      <c r="AW58" s="29" t="s">
        <v>248</v>
      </c>
      <c r="AX58" s="29" t="s">
        <v>248</v>
      </c>
      <c r="AY58" s="22" t="s">
        <v>259</v>
      </c>
      <c r="AZ58" s="22" t="s">
        <v>259</v>
      </c>
      <c r="BA58" s="29" t="s">
        <v>248</v>
      </c>
      <c r="BB58" s="29" t="s">
        <v>248</v>
      </c>
      <c r="BC58" s="29" t="s">
        <v>248</v>
      </c>
      <c r="BD58" s="29" t="s">
        <v>248</v>
      </c>
      <c r="BE58" s="22" t="s">
        <v>260</v>
      </c>
      <c r="BF58" s="29" t="s">
        <v>248</v>
      </c>
      <c r="BG58" s="29" t="s">
        <v>248</v>
      </c>
      <c r="BH58" s="29" t="s">
        <v>248</v>
      </c>
      <c r="BI58" s="29" t="s">
        <v>248</v>
      </c>
      <c r="BJ58" s="29" t="s">
        <v>248</v>
      </c>
      <c r="BK58" s="29" t="s">
        <v>248</v>
      </c>
      <c r="BL58" s="29" t="s">
        <v>248</v>
      </c>
      <c r="BM58" s="29" t="s">
        <v>248</v>
      </c>
      <c r="BN58" s="29" t="s">
        <v>248</v>
      </c>
      <c r="BO58" s="29" t="s">
        <v>248</v>
      </c>
      <c r="BP58" s="29" t="s">
        <v>248</v>
      </c>
      <c r="BQ58" s="29" t="s">
        <v>248</v>
      </c>
      <c r="BR58" s="29" t="s">
        <v>248</v>
      </c>
      <c r="BS58" s="29" t="s">
        <v>248</v>
      </c>
      <c r="BT58" s="29" t="s">
        <v>248</v>
      </c>
      <c r="BU58" s="29" t="s">
        <v>248</v>
      </c>
      <c r="BV58" s="29" t="s">
        <v>248</v>
      </c>
      <c r="BW58" s="29" t="s">
        <v>248</v>
      </c>
      <c r="BX58" s="29" t="s">
        <v>248</v>
      </c>
      <c r="BY58" s="29" t="s">
        <v>248</v>
      </c>
      <c r="BZ58" s="29" t="s">
        <v>248</v>
      </c>
      <c r="CA58" s="29" t="s">
        <v>248</v>
      </c>
      <c r="CB58" s="29" t="s">
        <v>248</v>
      </c>
      <c r="CC58" s="29" t="s">
        <v>248</v>
      </c>
      <c r="CD58" s="29" t="s">
        <v>248</v>
      </c>
      <c r="CE58" s="29" t="s">
        <v>248</v>
      </c>
    </row>
    <row r="59">
      <c r="A59" s="39" t="s">
        <v>261</v>
      </c>
      <c r="B59" s="32"/>
      <c r="C59" s="24">
        <v>0</v>
      </c>
      <c r="D59" s="24">
        <v>0</v>
      </c>
      <c r="E59" s="24">
        <v>2145</v>
      </c>
      <c r="F59" s="24">
        <v>0</v>
      </c>
      <c r="G59" s="24">
        <v>2665</v>
      </c>
      <c r="H59" s="24">
        <v>0</v>
      </c>
      <c r="I59" s="24">
        <v>0</v>
      </c>
      <c r="J59" s="24">
        <v>0</v>
      </c>
      <c r="K59" s="24">
        <v>0</v>
      </c>
      <c r="L59" s="24">
        <v>3713</v>
      </c>
      <c r="M59" s="24">
        <v>0</v>
      </c>
      <c r="N59" s="24">
        <v>0</v>
      </c>
      <c r="O59" s="24">
        <v>0</v>
      </c>
      <c r="P59" s="30">
        <v>62375</v>
      </c>
      <c r="Q59" s="30">
        <v>67362</v>
      </c>
      <c r="R59" s="30">
        <v>57498</v>
      </c>
      <c r="S59" s="314"/>
      <c r="T59" s="314"/>
      <c r="U59" s="31">
        <v>99970</v>
      </c>
      <c r="V59" s="30">
        <v>0</v>
      </c>
      <c r="W59" s="30">
        <v>1225</v>
      </c>
      <c r="X59" s="30">
        <v>7536</v>
      </c>
      <c r="Y59" s="30">
        <v>16594</v>
      </c>
      <c r="Z59" s="30">
        <v>5086</v>
      </c>
      <c r="AA59" s="30">
        <v>352</v>
      </c>
      <c r="AB59" s="314"/>
      <c r="AC59" s="30">
        <v>10896</v>
      </c>
      <c r="AD59" s="30">
        <v>0</v>
      </c>
      <c r="AE59" s="30">
        <v>26436</v>
      </c>
      <c r="AF59" s="30">
        <v>0</v>
      </c>
      <c r="AG59" s="30">
        <v>12940</v>
      </c>
      <c r="AH59" s="30">
        <v>0</v>
      </c>
      <c r="AI59" s="30">
        <v>1357</v>
      </c>
      <c r="AJ59" s="30">
        <v>58441</v>
      </c>
      <c r="AK59" s="30">
        <v>0</v>
      </c>
      <c r="AL59" s="30">
        <v>0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314"/>
      <c r="AW59" s="314"/>
      <c r="AX59" s="314"/>
      <c r="AY59" s="30">
        <v>29576</v>
      </c>
      <c r="AZ59" s="30">
        <v>0</v>
      </c>
      <c r="BA59" s="314"/>
      <c r="BB59" s="314"/>
      <c r="BC59" s="314"/>
      <c r="BD59" s="314"/>
      <c r="BE59" s="30">
        <v>147934.19000000006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="225" customFormat="1">
      <c r="A60" s="241" t="s">
        <v>262</v>
      </c>
      <c r="B60" s="242"/>
      <c r="C60" s="315">
        <v>0</v>
      </c>
      <c r="D60" s="315">
        <v>0</v>
      </c>
      <c r="E60" s="315">
        <v>45.874982094986272</v>
      </c>
      <c r="F60" s="315">
        <v>0</v>
      </c>
      <c r="G60" s="315">
        <v>16.173584238667566</v>
      </c>
      <c r="H60" s="315">
        <v>0</v>
      </c>
      <c r="I60" s="315">
        <v>0</v>
      </c>
      <c r="J60" s="315">
        <v>0</v>
      </c>
      <c r="K60" s="315">
        <v>0</v>
      </c>
      <c r="L60" s="315">
        <v>0</v>
      </c>
      <c r="M60" s="315">
        <v>0.3010990109890111</v>
      </c>
      <c r="N60" s="315">
        <v>9.6153846153846157E-06</v>
      </c>
      <c r="O60" s="315">
        <v>0</v>
      </c>
      <c r="P60" s="316">
        <v>7.6827364795673274</v>
      </c>
      <c r="Q60" s="316">
        <v>2.8179923042582438</v>
      </c>
      <c r="R60" s="316">
        <v>4.8076923076923079E-06</v>
      </c>
      <c r="S60" s="317">
        <v>2.1309849017857116</v>
      </c>
      <c r="T60" s="317">
        <v>7.4034451126373506</v>
      </c>
      <c r="U60" s="318">
        <v>10.01729814861949</v>
      </c>
      <c r="V60" s="316">
        <v>0</v>
      </c>
      <c r="W60" s="316">
        <v>0</v>
      </c>
      <c r="X60" s="316">
        <v>2.3552293348214324</v>
      </c>
      <c r="Y60" s="316">
        <v>10.890332388049439</v>
      </c>
      <c r="Z60" s="316">
        <v>8.12504791037088</v>
      </c>
      <c r="AA60" s="316">
        <v>1.1141232184065948</v>
      </c>
      <c r="AB60" s="317">
        <v>7.78357566723901</v>
      </c>
      <c r="AC60" s="316">
        <v>8.3738540819024863</v>
      </c>
      <c r="AD60" s="316">
        <v>0</v>
      </c>
      <c r="AE60" s="316">
        <v>10.425679275412067</v>
      </c>
      <c r="AF60" s="316">
        <v>0</v>
      </c>
      <c r="AG60" s="316">
        <v>25.443669788804961</v>
      </c>
      <c r="AH60" s="316">
        <v>0</v>
      </c>
      <c r="AI60" s="316">
        <v>3.75610390985577</v>
      </c>
      <c r="AJ60" s="316">
        <v>55.790588849072869</v>
      </c>
      <c r="AK60" s="316">
        <v>0</v>
      </c>
      <c r="AL60" s="316">
        <v>0</v>
      </c>
      <c r="AM60" s="316">
        <v>0</v>
      </c>
      <c r="AN60" s="316">
        <v>0</v>
      </c>
      <c r="AO60" s="316">
        <v>0</v>
      </c>
      <c r="AP60" s="316">
        <v>0</v>
      </c>
      <c r="AQ60" s="316">
        <v>0</v>
      </c>
      <c r="AR60" s="316">
        <v>0</v>
      </c>
      <c r="AS60" s="316">
        <v>0</v>
      </c>
      <c r="AT60" s="316">
        <v>0</v>
      </c>
      <c r="AU60" s="316">
        <v>0</v>
      </c>
      <c r="AV60" s="317">
        <v>0</v>
      </c>
      <c r="AW60" s="317">
        <v>0</v>
      </c>
      <c r="AX60" s="317">
        <v>0</v>
      </c>
      <c r="AY60" s="316">
        <v>10.382226042239003</v>
      </c>
      <c r="AZ60" s="316">
        <v>0</v>
      </c>
      <c r="BA60" s="317">
        <v>0</v>
      </c>
      <c r="BB60" s="317">
        <v>0</v>
      </c>
      <c r="BC60" s="317">
        <v>0</v>
      </c>
      <c r="BD60" s="317">
        <v>0</v>
      </c>
      <c r="BE60" s="316">
        <v>9.2096692426167337</v>
      </c>
      <c r="BF60" s="317">
        <v>13.392649758413482</v>
      </c>
      <c r="BG60" s="317">
        <v>-0.001888691277472452</v>
      </c>
      <c r="BH60" s="317">
        <v>0</v>
      </c>
      <c r="BI60" s="317">
        <v>0</v>
      </c>
      <c r="BJ60" s="317">
        <v>0</v>
      </c>
      <c r="BK60" s="317">
        <v>0</v>
      </c>
      <c r="BL60" s="317">
        <v>2.2423432577266493</v>
      </c>
      <c r="BM60" s="317">
        <v>0</v>
      </c>
      <c r="BN60" s="317">
        <v>16.865075411057713</v>
      </c>
      <c r="BO60" s="317">
        <v>0</v>
      </c>
      <c r="BP60" s="317">
        <v>0</v>
      </c>
      <c r="BQ60" s="317">
        <v>0</v>
      </c>
      <c r="BR60" s="317">
        <v>0.074871278159340873</v>
      </c>
      <c r="BS60" s="317">
        <v>0.7738928986950524</v>
      </c>
      <c r="BT60" s="317">
        <v>0.61912811349588048</v>
      </c>
      <c r="BU60" s="317">
        <v>0</v>
      </c>
      <c r="BV60" s="317">
        <v>0</v>
      </c>
      <c r="BW60" s="317">
        <v>0.48652971978022114</v>
      </c>
      <c r="BX60" s="317">
        <v>4.7934583817582439</v>
      </c>
      <c r="BY60" s="317">
        <v>7.0280343494162167</v>
      </c>
      <c r="BZ60" s="317">
        <v>1.5896112882898317</v>
      </c>
      <c r="CA60" s="317">
        <v>0</v>
      </c>
      <c r="CB60" s="317">
        <v>0</v>
      </c>
      <c r="CC60" s="317">
        <v>0</v>
      </c>
      <c r="CD60" s="247" t="s">
        <v>248</v>
      </c>
      <c r="CE60" s="268">
        <f ref="CE60:CE68" t="shared" si="4">SUM(C60:CD60)</f>
        <v>293.91594218889429</v>
      </c>
    </row>
    <row r="61">
      <c r="A61" s="39" t="s">
        <v>263</v>
      </c>
      <c r="B61" s="20"/>
      <c r="C61" s="24">
        <v>0</v>
      </c>
      <c r="D61" s="24">
        <v>0</v>
      </c>
      <c r="E61" s="24">
        <v>6321722.11</v>
      </c>
      <c r="F61" s="24">
        <v>0</v>
      </c>
      <c r="G61" s="24">
        <v>1755676.12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31546.74</v>
      </c>
      <c r="N61" s="24">
        <v>0</v>
      </c>
      <c r="O61" s="24">
        <v>0</v>
      </c>
      <c r="P61" s="30">
        <v>782445.66</v>
      </c>
      <c r="Q61" s="30">
        <v>356561.04</v>
      </c>
      <c r="R61" s="30">
        <v>0</v>
      </c>
      <c r="S61" s="319">
        <v>104549.35</v>
      </c>
      <c r="T61" s="319">
        <v>788696.74</v>
      </c>
      <c r="U61" s="31">
        <v>865881.11</v>
      </c>
      <c r="V61" s="30">
        <v>0</v>
      </c>
      <c r="W61" s="30">
        <v>0</v>
      </c>
      <c r="X61" s="30">
        <v>275580.4</v>
      </c>
      <c r="Y61" s="30">
        <v>1305686.29</v>
      </c>
      <c r="Z61" s="30">
        <v>871586.14</v>
      </c>
      <c r="AA61" s="30">
        <v>122407.23</v>
      </c>
      <c r="AB61" s="320">
        <v>939517.56</v>
      </c>
      <c r="AC61" s="30">
        <v>870512.3</v>
      </c>
      <c r="AD61" s="30">
        <v>0</v>
      </c>
      <c r="AE61" s="30">
        <v>1012417.38</v>
      </c>
      <c r="AF61" s="30">
        <v>0</v>
      </c>
      <c r="AG61" s="30">
        <v>3136911.02</v>
      </c>
      <c r="AH61" s="30">
        <v>0</v>
      </c>
      <c r="AI61" s="30">
        <v>443700.95</v>
      </c>
      <c r="AJ61" s="30">
        <v>8025448.43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9">
        <v>94.49</v>
      </c>
      <c r="AW61" s="319">
        <v>0</v>
      </c>
      <c r="AX61" s="319">
        <v>0</v>
      </c>
      <c r="AY61" s="30">
        <v>535222.07</v>
      </c>
      <c r="AZ61" s="30">
        <v>0</v>
      </c>
      <c r="BA61" s="319">
        <v>0</v>
      </c>
      <c r="BB61" s="319">
        <v>0</v>
      </c>
      <c r="BC61" s="319">
        <v>0</v>
      </c>
      <c r="BD61" s="319">
        <v>0</v>
      </c>
      <c r="BE61" s="30">
        <v>705086.99</v>
      </c>
      <c r="BF61" s="319">
        <v>581989.32</v>
      </c>
      <c r="BG61" s="319">
        <v>0</v>
      </c>
      <c r="BH61" s="319">
        <v>0</v>
      </c>
      <c r="BI61" s="319">
        <v>0</v>
      </c>
      <c r="BJ61" s="319">
        <v>0</v>
      </c>
      <c r="BK61" s="319">
        <v>0</v>
      </c>
      <c r="BL61" s="319">
        <v>122555.12</v>
      </c>
      <c r="BM61" s="319">
        <v>0</v>
      </c>
      <c r="BN61" s="319">
        <v>1774733.17</v>
      </c>
      <c r="BO61" s="319">
        <v>0</v>
      </c>
      <c r="BP61" s="319">
        <v>0</v>
      </c>
      <c r="BQ61" s="319">
        <v>0</v>
      </c>
      <c r="BR61" s="319">
        <v>10811.83</v>
      </c>
      <c r="BS61" s="319">
        <v>57660.44</v>
      </c>
      <c r="BT61" s="319">
        <v>47755.85</v>
      </c>
      <c r="BU61" s="319">
        <v>0</v>
      </c>
      <c r="BV61" s="319">
        <v>0</v>
      </c>
      <c r="BW61" s="319">
        <v>73064.29</v>
      </c>
      <c r="BX61" s="319">
        <v>534895.52</v>
      </c>
      <c r="BY61" s="319">
        <v>1021699.44</v>
      </c>
      <c r="BZ61" s="319">
        <v>251027.3</v>
      </c>
      <c r="CA61" s="319">
        <v>0</v>
      </c>
      <c r="CB61" s="319">
        <v>0</v>
      </c>
      <c r="CC61" s="319">
        <v>0</v>
      </c>
      <c r="CD61" s="29" t="s">
        <v>248</v>
      </c>
      <c r="CE61" s="32">
        <f t="shared" si="4"/>
        <v>33727442.4</v>
      </c>
    </row>
    <row r="62">
      <c r="A62" s="39" t="s">
        <v>11</v>
      </c>
      <c r="B62" s="20"/>
      <c r="C62" s="32">
        <f>ROUND(C47+C48,0)</f>
        <v>0</v>
      </c>
      <c r="D62" s="32">
        <f ref="D62:BO62" t="shared" si="5">ROUND(D47+D48,0)</f>
        <v>0</v>
      </c>
      <c r="E62" s="32">
        <f t="shared" si="5"/>
        <v>927705</v>
      </c>
      <c r="F62" s="32">
        <f t="shared" si="5"/>
        <v>0</v>
      </c>
      <c r="G62" s="32">
        <f t="shared" si="5"/>
        <v>370439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10565</v>
      </c>
      <c r="N62" s="32">
        <f t="shared" si="5"/>
        <v>0</v>
      </c>
      <c r="O62" s="32">
        <f t="shared" si="5"/>
        <v>0</v>
      </c>
      <c r="P62" s="32">
        <f t="shared" si="5"/>
        <v>237246</v>
      </c>
      <c r="Q62" s="32">
        <f t="shared" si="5"/>
        <v>90447</v>
      </c>
      <c r="R62" s="32">
        <f t="shared" si="5"/>
        <v>0</v>
      </c>
      <c r="S62" s="32">
        <f t="shared" si="5"/>
        <v>45203</v>
      </c>
      <c r="T62" s="32">
        <f t="shared" si="5"/>
        <v>224272</v>
      </c>
      <c r="U62" s="32">
        <f t="shared" si="5"/>
        <v>229219</v>
      </c>
      <c r="V62" s="32">
        <f t="shared" si="5"/>
        <v>0</v>
      </c>
      <c r="W62" s="32">
        <f t="shared" si="5"/>
        <v>0</v>
      </c>
      <c r="X62" s="32">
        <f t="shared" si="5"/>
        <v>97985</v>
      </c>
      <c r="Y62" s="32">
        <f t="shared" si="5"/>
        <v>281935</v>
      </c>
      <c r="Z62" s="32">
        <f t="shared" si="5"/>
        <v>224214</v>
      </c>
      <c r="AA62" s="32">
        <f t="shared" si="5"/>
        <v>36686</v>
      </c>
      <c r="AB62" s="32">
        <f t="shared" si="5"/>
        <v>225641</v>
      </c>
      <c r="AC62" s="32">
        <f t="shared" si="5"/>
        <v>232975</v>
      </c>
      <c r="AD62" s="32">
        <f t="shared" si="5"/>
        <v>0</v>
      </c>
      <c r="AE62" s="32">
        <f t="shared" si="5"/>
        <v>262387</v>
      </c>
      <c r="AF62" s="32">
        <f t="shared" si="5"/>
        <v>0</v>
      </c>
      <c r="AG62" s="32">
        <f t="shared" si="5"/>
        <v>674125</v>
      </c>
      <c r="AH62" s="32">
        <f t="shared" si="5"/>
        <v>0</v>
      </c>
      <c r="AI62" s="32">
        <f t="shared" si="5"/>
        <v>113238</v>
      </c>
      <c r="AJ62" s="32">
        <f t="shared" si="5"/>
        <v>1810380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87</v>
      </c>
      <c r="AW62" s="32">
        <f t="shared" si="5"/>
        <v>0</v>
      </c>
      <c r="AX62" s="32">
        <f t="shared" si="5"/>
        <v>0</v>
      </c>
      <c r="AY62" s="32">
        <f t="shared" si="5"/>
        <v>204667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0</v>
      </c>
      <c r="BE62" s="32">
        <f t="shared" si="5"/>
        <v>158965</v>
      </c>
      <c r="BF62" s="32">
        <f t="shared" si="5"/>
        <v>234914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45307</v>
      </c>
      <c r="BM62" s="32">
        <f t="shared" si="5"/>
        <v>0</v>
      </c>
      <c r="BN62" s="32">
        <f t="shared" si="5"/>
        <v>479634</v>
      </c>
      <c r="BO62" s="32">
        <f t="shared" si="5"/>
        <v>0</v>
      </c>
      <c r="BP62" s="32">
        <f ref="BP62:CC62" t="shared" si="6">ROUND(BP47+BP48,0)</f>
        <v>0</v>
      </c>
      <c r="BQ62" s="32">
        <f t="shared" si="6"/>
        <v>0</v>
      </c>
      <c r="BR62" s="32">
        <f t="shared" si="6"/>
        <v>2393</v>
      </c>
      <c r="BS62" s="32">
        <f t="shared" si="6"/>
        <v>20131</v>
      </c>
      <c r="BT62" s="32">
        <f t="shared" si="6"/>
        <v>22256</v>
      </c>
      <c r="BU62" s="32">
        <f t="shared" si="6"/>
        <v>0</v>
      </c>
      <c r="BV62" s="32">
        <f t="shared" si="6"/>
        <v>0</v>
      </c>
      <c r="BW62" s="32">
        <f t="shared" si="6"/>
        <v>7319</v>
      </c>
      <c r="BX62" s="32">
        <f t="shared" si="6"/>
        <v>127681</v>
      </c>
      <c r="BY62" s="32">
        <f t="shared" si="6"/>
        <v>272800</v>
      </c>
      <c r="BZ62" s="32">
        <f t="shared" si="6"/>
        <v>91671</v>
      </c>
      <c r="CA62" s="32">
        <f t="shared" si="6"/>
        <v>0</v>
      </c>
      <c r="CB62" s="32">
        <f t="shared" si="6"/>
        <v>0</v>
      </c>
      <c r="CC62" s="32">
        <f t="shared" si="6"/>
        <v>0</v>
      </c>
      <c r="CD62" s="29" t="s">
        <v>248</v>
      </c>
      <c r="CE62" s="32">
        <f t="shared" si="4"/>
        <v>7762487</v>
      </c>
    </row>
    <row r="63">
      <c r="A63" s="39" t="s">
        <v>264</v>
      </c>
      <c r="B63" s="20"/>
      <c r="C63" s="24">
        <v>0</v>
      </c>
      <c r="D63" s="24">
        <v>0</v>
      </c>
      <c r="E63" s="24">
        <v>0.080000000001746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570198.88</v>
      </c>
      <c r="O63" s="24">
        <v>0</v>
      </c>
      <c r="P63" s="30">
        <v>0</v>
      </c>
      <c r="Q63" s="30">
        <v>0</v>
      </c>
      <c r="R63" s="30">
        <v>402430.42</v>
      </c>
      <c r="S63" s="319">
        <v>0</v>
      </c>
      <c r="T63" s="319">
        <v>0</v>
      </c>
      <c r="U63" s="31">
        <v>0</v>
      </c>
      <c r="V63" s="30">
        <v>0</v>
      </c>
      <c r="W63" s="30">
        <v>0</v>
      </c>
      <c r="X63" s="30">
        <v>0</v>
      </c>
      <c r="Y63" s="30">
        <v>5655</v>
      </c>
      <c r="Z63" s="30">
        <v>442515</v>
      </c>
      <c r="AA63" s="30">
        <v>0</v>
      </c>
      <c r="AB63" s="32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1155269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0</v>
      </c>
      <c r="BC63" s="319">
        <v>0</v>
      </c>
      <c r="BD63" s="319">
        <v>0</v>
      </c>
      <c r="BE63" s="30">
        <v>0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100000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0</v>
      </c>
      <c r="BX63" s="319">
        <v>56710</v>
      </c>
      <c r="BY63" s="319">
        <v>0</v>
      </c>
      <c r="BZ63" s="319">
        <v>0</v>
      </c>
      <c r="CA63" s="319">
        <v>0</v>
      </c>
      <c r="CB63" s="319">
        <v>0</v>
      </c>
      <c r="CC63" s="319">
        <v>0</v>
      </c>
      <c r="CD63" s="29" t="s">
        <v>248</v>
      </c>
      <c r="CE63" s="32">
        <f t="shared" si="4"/>
        <v>2732778.38</v>
      </c>
    </row>
    <row r="64">
      <c r="A64" s="39" t="s">
        <v>265</v>
      </c>
      <c r="B64" s="20"/>
      <c r="C64" s="24">
        <v>0</v>
      </c>
      <c r="D64" s="24">
        <v>0</v>
      </c>
      <c r="E64" s="24">
        <v>262600.41</v>
      </c>
      <c r="F64" s="24">
        <v>0</v>
      </c>
      <c r="G64" s="24">
        <v>82394.44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30">
        <v>618094.37</v>
      </c>
      <c r="Q64" s="30">
        <v>4714.43</v>
      </c>
      <c r="R64" s="30">
        <v>13318.88</v>
      </c>
      <c r="S64" s="319">
        <v>54642.92</v>
      </c>
      <c r="T64" s="319">
        <v>52071.82</v>
      </c>
      <c r="U64" s="31">
        <v>61960.72</v>
      </c>
      <c r="V64" s="30">
        <v>0</v>
      </c>
      <c r="W64" s="30">
        <v>18528.03</v>
      </c>
      <c r="X64" s="30">
        <v>80892.44</v>
      </c>
      <c r="Y64" s="30">
        <v>94343.04</v>
      </c>
      <c r="Z64" s="30">
        <v>31090.48</v>
      </c>
      <c r="AA64" s="30">
        <v>37476.54</v>
      </c>
      <c r="AB64" s="320">
        <v>4170629.56</v>
      </c>
      <c r="AC64" s="30">
        <v>63297.28</v>
      </c>
      <c r="AD64" s="30">
        <v>0</v>
      </c>
      <c r="AE64" s="30">
        <v>9822.05</v>
      </c>
      <c r="AF64" s="30">
        <v>0</v>
      </c>
      <c r="AG64" s="30">
        <v>475503.67</v>
      </c>
      <c r="AH64" s="30">
        <v>0</v>
      </c>
      <c r="AI64" s="30">
        <v>61237.6</v>
      </c>
      <c r="AJ64" s="30">
        <v>662464.44</v>
      </c>
      <c r="AK64" s="30">
        <v>0</v>
      </c>
      <c r="AL64" s="30">
        <v>0</v>
      </c>
      <c r="AM64" s="30">
        <v>0</v>
      </c>
      <c r="AN64" s="30">
        <v>0</v>
      </c>
      <c r="AO64" s="30">
        <v>0</v>
      </c>
      <c r="AP64" s="30">
        <v>21.96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0</v>
      </c>
      <c r="AW64" s="319">
        <v>0</v>
      </c>
      <c r="AX64" s="319">
        <v>0</v>
      </c>
      <c r="AY64" s="30">
        <v>24820.62</v>
      </c>
      <c r="AZ64" s="30">
        <v>0</v>
      </c>
      <c r="BA64" s="319">
        <v>0</v>
      </c>
      <c r="BB64" s="319">
        <v>0</v>
      </c>
      <c r="BC64" s="319">
        <v>0</v>
      </c>
      <c r="BD64" s="319">
        <v>0</v>
      </c>
      <c r="BE64" s="30">
        <v>125927.15</v>
      </c>
      <c r="BF64" s="319">
        <v>130875.7</v>
      </c>
      <c r="BG64" s="319">
        <v>0</v>
      </c>
      <c r="BH64" s="319">
        <v>0</v>
      </c>
      <c r="BI64" s="319">
        <v>0</v>
      </c>
      <c r="BJ64" s="319">
        <v>0</v>
      </c>
      <c r="BK64" s="319">
        <v>0</v>
      </c>
      <c r="BL64" s="319">
        <v>0</v>
      </c>
      <c r="BM64" s="319">
        <v>0</v>
      </c>
      <c r="BN64" s="319">
        <v>11369.07</v>
      </c>
      <c r="BO64" s="319">
        <v>0</v>
      </c>
      <c r="BP64" s="319">
        <v>0</v>
      </c>
      <c r="BQ64" s="319">
        <v>0</v>
      </c>
      <c r="BR64" s="319">
        <v>0</v>
      </c>
      <c r="BS64" s="319">
        <v>241.65</v>
      </c>
      <c r="BT64" s="319">
        <v>0</v>
      </c>
      <c r="BU64" s="319">
        <v>0</v>
      </c>
      <c r="BV64" s="319">
        <v>0</v>
      </c>
      <c r="BW64" s="319">
        <v>0</v>
      </c>
      <c r="BX64" s="319">
        <v>181461.47</v>
      </c>
      <c r="BY64" s="319">
        <v>3282.38</v>
      </c>
      <c r="BZ64" s="319">
        <v>0</v>
      </c>
      <c r="CA64" s="319">
        <v>0</v>
      </c>
      <c r="CB64" s="319">
        <v>0</v>
      </c>
      <c r="CC64" s="319">
        <v>-22930.83</v>
      </c>
      <c r="CD64" s="29" t="s">
        <v>248</v>
      </c>
      <c r="CE64" s="32">
        <f t="shared" si="4"/>
        <v>7310152.29</v>
      </c>
    </row>
    <row r="65">
      <c r="A65" s="39" t="s">
        <v>266</v>
      </c>
      <c r="B65" s="20"/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0</v>
      </c>
      <c r="Q65" s="30">
        <v>500</v>
      </c>
      <c r="R65" s="30">
        <v>0</v>
      </c>
      <c r="S65" s="319">
        <v>0</v>
      </c>
      <c r="T65" s="319">
        <v>0</v>
      </c>
      <c r="U65" s="31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20">
        <v>0</v>
      </c>
      <c r="AC65" s="30">
        <v>0</v>
      </c>
      <c r="AD65" s="30">
        <v>0</v>
      </c>
      <c r="AE65" s="30">
        <v>13065.6</v>
      </c>
      <c r="AF65" s="30">
        <v>0</v>
      </c>
      <c r="AG65" s="30">
        <v>0</v>
      </c>
      <c r="AH65" s="30">
        <v>0</v>
      </c>
      <c r="AI65" s="30">
        <v>0</v>
      </c>
      <c r="AJ65" s="30">
        <v>16382.51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0</v>
      </c>
      <c r="AW65" s="319">
        <v>0</v>
      </c>
      <c r="AX65" s="319">
        <v>0</v>
      </c>
      <c r="AY65" s="30">
        <v>0</v>
      </c>
      <c r="AZ65" s="30">
        <v>0</v>
      </c>
      <c r="BA65" s="319">
        <v>0</v>
      </c>
      <c r="BB65" s="319">
        <v>0</v>
      </c>
      <c r="BC65" s="319">
        <v>0</v>
      </c>
      <c r="BD65" s="319">
        <v>0</v>
      </c>
      <c r="BE65" s="30">
        <v>803075.18</v>
      </c>
      <c r="BF65" s="319">
        <v>82769.25</v>
      </c>
      <c r="BG65" s="319">
        <v>0</v>
      </c>
      <c r="BH65" s="319">
        <v>0</v>
      </c>
      <c r="BI65" s="319">
        <v>0</v>
      </c>
      <c r="BJ65" s="319">
        <v>0</v>
      </c>
      <c r="BK65" s="319">
        <v>0</v>
      </c>
      <c r="BL65" s="319">
        <v>0</v>
      </c>
      <c r="BM65" s="319">
        <v>0</v>
      </c>
      <c r="BN65" s="319">
        <v>0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0</v>
      </c>
      <c r="BU65" s="319">
        <v>0</v>
      </c>
      <c r="BV65" s="319">
        <v>0</v>
      </c>
      <c r="BW65" s="319">
        <v>0</v>
      </c>
      <c r="BX65" s="319">
        <v>0</v>
      </c>
      <c r="BY65" s="319">
        <v>0</v>
      </c>
      <c r="BZ65" s="319">
        <v>0</v>
      </c>
      <c r="CA65" s="319">
        <v>0</v>
      </c>
      <c r="CB65" s="319">
        <v>0</v>
      </c>
      <c r="CC65" s="319">
        <v>0</v>
      </c>
      <c r="CD65" s="29" t="s">
        <v>248</v>
      </c>
      <c r="CE65" s="32">
        <f t="shared" si="4"/>
        <v>915792.54</v>
      </c>
    </row>
    <row r="66">
      <c r="A66" s="39" t="s">
        <v>267</v>
      </c>
      <c r="B66" s="20"/>
      <c r="C66" s="24">
        <v>0</v>
      </c>
      <c r="D66" s="24">
        <v>0</v>
      </c>
      <c r="E66" s="24">
        <v>15795.940000000002</v>
      </c>
      <c r="F66" s="24">
        <v>0</v>
      </c>
      <c r="G66" s="24">
        <v>1647651.05</v>
      </c>
      <c r="H66" s="24">
        <v>0</v>
      </c>
      <c r="I66" s="24">
        <v>0</v>
      </c>
      <c r="J66" s="24">
        <v>0</v>
      </c>
      <c r="K66" s="24">
        <v>0</v>
      </c>
      <c r="L66" s="24">
        <v>1675.5</v>
      </c>
      <c r="M66" s="24">
        <v>0</v>
      </c>
      <c r="N66" s="24">
        <v>0</v>
      </c>
      <c r="O66" s="24">
        <v>0</v>
      </c>
      <c r="P66" s="30">
        <v>13268.53</v>
      </c>
      <c r="Q66" s="30">
        <v>3.32</v>
      </c>
      <c r="R66" s="30">
        <v>11.7</v>
      </c>
      <c r="S66" s="319">
        <v>8529.8</v>
      </c>
      <c r="T66" s="319">
        <v>18563.69</v>
      </c>
      <c r="U66" s="31">
        <v>1020034.15</v>
      </c>
      <c r="V66" s="30">
        <v>0</v>
      </c>
      <c r="W66" s="30">
        <v>210359.33</v>
      </c>
      <c r="X66" s="30">
        <v>3757.5</v>
      </c>
      <c r="Y66" s="30">
        <v>22147.57</v>
      </c>
      <c r="Z66" s="30">
        <v>322890.41</v>
      </c>
      <c r="AA66" s="30">
        <v>7288.74</v>
      </c>
      <c r="AB66" s="320">
        <v>45811.239999999991</v>
      </c>
      <c r="AC66" s="30">
        <v>711.65</v>
      </c>
      <c r="AD66" s="30">
        <v>0</v>
      </c>
      <c r="AE66" s="30">
        <v>23602.81</v>
      </c>
      <c r="AF66" s="30">
        <v>0</v>
      </c>
      <c r="AG66" s="30">
        <v>45896.53</v>
      </c>
      <c r="AH66" s="30">
        <v>0</v>
      </c>
      <c r="AI66" s="30">
        <v>3.55</v>
      </c>
      <c r="AJ66" s="30">
        <v>68525.87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0</v>
      </c>
      <c r="AW66" s="319">
        <v>0</v>
      </c>
      <c r="AX66" s="319">
        <v>0</v>
      </c>
      <c r="AY66" s="30">
        <v>397524.64</v>
      </c>
      <c r="AZ66" s="30">
        <v>0</v>
      </c>
      <c r="BA66" s="319">
        <v>0</v>
      </c>
      <c r="BB66" s="319">
        <v>0</v>
      </c>
      <c r="BC66" s="319">
        <v>0</v>
      </c>
      <c r="BD66" s="319">
        <v>0</v>
      </c>
      <c r="BE66" s="30">
        <v>2320025.98</v>
      </c>
      <c r="BF66" s="319">
        <v>45775.83</v>
      </c>
      <c r="BG66" s="319">
        <v>0</v>
      </c>
      <c r="BH66" s="319">
        <v>0</v>
      </c>
      <c r="BI66" s="319">
        <v>0</v>
      </c>
      <c r="BJ66" s="319">
        <v>0</v>
      </c>
      <c r="BK66" s="319">
        <v>0</v>
      </c>
      <c r="BL66" s="319">
        <v>0</v>
      </c>
      <c r="BM66" s="319">
        <v>0</v>
      </c>
      <c r="BN66" s="319">
        <v>8410377.86</v>
      </c>
      <c r="BO66" s="319">
        <v>0</v>
      </c>
      <c r="BP66" s="319">
        <v>0</v>
      </c>
      <c r="BQ66" s="319">
        <v>0</v>
      </c>
      <c r="BR66" s="319">
        <v>0</v>
      </c>
      <c r="BS66" s="319">
        <v>106.5</v>
      </c>
      <c r="BT66" s="319">
        <v>0</v>
      </c>
      <c r="BU66" s="319">
        <v>0</v>
      </c>
      <c r="BV66" s="319">
        <v>0</v>
      </c>
      <c r="BW66" s="319">
        <v>0</v>
      </c>
      <c r="BX66" s="319">
        <v>3474.2400000000052</v>
      </c>
      <c r="BY66" s="319">
        <v>0</v>
      </c>
      <c r="BZ66" s="319">
        <v>0</v>
      </c>
      <c r="CA66" s="319">
        <v>0</v>
      </c>
      <c r="CB66" s="319">
        <v>0</v>
      </c>
      <c r="CC66" s="319">
        <v>-65149.52</v>
      </c>
      <c r="CD66" s="29" t="s">
        <v>248</v>
      </c>
      <c r="CE66" s="32">
        <f t="shared" si="4"/>
        <v>14588664.41</v>
      </c>
    </row>
    <row r="67">
      <c r="A67" s="39" t="s">
        <v>16</v>
      </c>
      <c r="B67" s="20"/>
      <c r="C67" s="32">
        <f ref="C67:BN67" t="shared" si="7">ROUND(C51+C52,0)</f>
        <v>0</v>
      </c>
      <c r="D67" s="32">
        <f t="shared" si="7"/>
        <v>0</v>
      </c>
      <c r="E67" s="32">
        <f t="shared" si="7"/>
        <v>99574</v>
      </c>
      <c r="F67" s="32">
        <f t="shared" si="7"/>
        <v>0</v>
      </c>
      <c r="G67" s="32">
        <f t="shared" si="7"/>
        <v>5596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315669</v>
      </c>
      <c r="Q67" s="32">
        <f t="shared" si="7"/>
        <v>49657</v>
      </c>
      <c r="R67" s="32">
        <f t="shared" si="7"/>
        <v>196</v>
      </c>
      <c r="S67" s="32">
        <f t="shared" si="7"/>
        <v>40918</v>
      </c>
      <c r="T67" s="32">
        <f t="shared" si="7"/>
        <v>0</v>
      </c>
      <c r="U67" s="32">
        <f t="shared" si="7"/>
        <v>7302</v>
      </c>
      <c r="V67" s="32">
        <f t="shared" si="7"/>
        <v>0</v>
      </c>
      <c r="W67" s="32">
        <f t="shared" si="7"/>
        <v>484930</v>
      </c>
      <c r="X67" s="32">
        <f t="shared" si="7"/>
        <v>3523</v>
      </c>
      <c r="Y67" s="32">
        <f t="shared" si="7"/>
        <v>298923</v>
      </c>
      <c r="Z67" s="32">
        <f t="shared" si="7"/>
        <v>99281</v>
      </c>
      <c r="AA67" s="32">
        <f t="shared" si="7"/>
        <v>58653</v>
      </c>
      <c r="AB67" s="32">
        <f t="shared" si="7"/>
        <v>35935</v>
      </c>
      <c r="AC67" s="32">
        <f t="shared" si="7"/>
        <v>26147</v>
      </c>
      <c r="AD67" s="32">
        <f t="shared" si="7"/>
        <v>0</v>
      </c>
      <c r="AE67" s="32">
        <f t="shared" si="7"/>
        <v>30252</v>
      </c>
      <c r="AF67" s="32">
        <f t="shared" si="7"/>
        <v>0</v>
      </c>
      <c r="AG67" s="32">
        <f t="shared" si="7"/>
        <v>73614</v>
      </c>
      <c r="AH67" s="32">
        <f t="shared" si="7"/>
        <v>0</v>
      </c>
      <c r="AI67" s="32">
        <f t="shared" si="7"/>
        <v>2814</v>
      </c>
      <c r="AJ67" s="32">
        <f t="shared" si="7"/>
        <v>259473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45466</v>
      </c>
      <c r="AZ67" s="32">
        <f t="shared" si="7"/>
        <v>0</v>
      </c>
      <c r="BA67" s="32">
        <f t="shared" si="7"/>
        <v>5214</v>
      </c>
      <c r="BB67" s="32">
        <f t="shared" si="7"/>
        <v>0</v>
      </c>
      <c r="BC67" s="32">
        <f t="shared" si="7"/>
        <v>0</v>
      </c>
      <c r="BD67" s="32">
        <f t="shared" si="7"/>
        <v>34841</v>
      </c>
      <c r="BE67" s="32">
        <f t="shared" si="7"/>
        <v>221833</v>
      </c>
      <c r="BF67" s="32">
        <f t="shared" si="7"/>
        <v>6434</v>
      </c>
      <c r="BG67" s="32">
        <f t="shared" si="7"/>
        <v>0</v>
      </c>
      <c r="BH67" s="32">
        <f t="shared" si="7"/>
        <v>0</v>
      </c>
      <c r="BI67" s="32">
        <f t="shared" si="7"/>
        <v>16336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2111092</v>
      </c>
      <c r="BO67" s="32">
        <f ref="BO67:CC67" t="shared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3457</v>
      </c>
      <c r="BS67" s="32">
        <f t="shared" si="8"/>
        <v>12291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15668</v>
      </c>
      <c r="BX67" s="32">
        <f t="shared" si="8"/>
        <v>0</v>
      </c>
      <c r="BY67" s="32">
        <f t="shared" si="8"/>
        <v>30306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159902</v>
      </c>
      <c r="CD67" s="29" t="s">
        <v>248</v>
      </c>
      <c r="CE67" s="32">
        <f t="shared" si="4"/>
        <v>4555297</v>
      </c>
    </row>
    <row r="68">
      <c r="A68" s="39" t="s">
        <v>268</v>
      </c>
      <c r="B68" s="32"/>
      <c r="C68" s="24">
        <v>0</v>
      </c>
      <c r="D68" s="24">
        <v>0</v>
      </c>
      <c r="E68" s="24">
        <v>131055.4</v>
      </c>
      <c r="F68" s="24">
        <v>0</v>
      </c>
      <c r="G68" s="24">
        <v>8403.57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0</v>
      </c>
      <c r="Q68" s="30">
        <v>0</v>
      </c>
      <c r="R68" s="30">
        <v>0</v>
      </c>
      <c r="S68" s="319">
        <v>0</v>
      </c>
      <c r="T68" s="319">
        <v>500</v>
      </c>
      <c r="U68" s="31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20">
        <v>98638.07</v>
      </c>
      <c r="AC68" s="30">
        <v>0</v>
      </c>
      <c r="AD68" s="30">
        <v>0</v>
      </c>
      <c r="AE68" s="30">
        <v>13277.8</v>
      </c>
      <c r="AF68" s="30">
        <v>0</v>
      </c>
      <c r="AG68" s="30">
        <v>144.08</v>
      </c>
      <c r="AH68" s="30">
        <v>0</v>
      </c>
      <c r="AI68" s="30">
        <v>0</v>
      </c>
      <c r="AJ68" s="30">
        <v>145562.35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0</v>
      </c>
      <c r="AW68" s="319">
        <v>0</v>
      </c>
      <c r="AX68" s="319">
        <v>0</v>
      </c>
      <c r="AY68" s="30">
        <v>0</v>
      </c>
      <c r="AZ68" s="30">
        <v>0</v>
      </c>
      <c r="BA68" s="319">
        <v>0</v>
      </c>
      <c r="BB68" s="319">
        <v>0</v>
      </c>
      <c r="BC68" s="319">
        <v>0</v>
      </c>
      <c r="BD68" s="319">
        <v>0</v>
      </c>
      <c r="BE68" s="30">
        <v>1021108.75</v>
      </c>
      <c r="BF68" s="319">
        <v>0</v>
      </c>
      <c r="BG68" s="319">
        <v>0</v>
      </c>
      <c r="BH68" s="319">
        <v>0</v>
      </c>
      <c r="BI68" s="319">
        <v>0</v>
      </c>
      <c r="BJ68" s="319">
        <v>0</v>
      </c>
      <c r="BK68" s="319">
        <v>0</v>
      </c>
      <c r="BL68" s="319">
        <v>0</v>
      </c>
      <c r="BM68" s="319">
        <v>0</v>
      </c>
      <c r="BN68" s="319">
        <v>411066.63999999996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0</v>
      </c>
      <c r="BX68" s="319">
        <v>99317.25</v>
      </c>
      <c r="BY68" s="319">
        <v>0</v>
      </c>
      <c r="BZ68" s="319">
        <v>0</v>
      </c>
      <c r="CA68" s="319">
        <v>0</v>
      </c>
      <c r="CB68" s="319">
        <v>0</v>
      </c>
      <c r="CC68" s="319">
        <v>0</v>
      </c>
      <c r="CD68" s="29" t="s">
        <v>248</v>
      </c>
      <c r="CE68" s="32">
        <f t="shared" si="4"/>
        <v>1929073.91</v>
      </c>
    </row>
    <row r="69">
      <c r="A69" s="39" t="s">
        <v>269</v>
      </c>
      <c r="B69" s="20"/>
      <c r="C69" s="32">
        <f ref="C69:BN69" t="shared" si="9">SUM(C70:C83)</f>
        <v>0</v>
      </c>
      <c r="D69" s="32">
        <f t="shared" si="9"/>
        <v>0</v>
      </c>
      <c r="E69" s="32">
        <f t="shared" si="9"/>
        <v>15632.79</v>
      </c>
      <c r="F69" s="32">
        <f t="shared" si="9"/>
        <v>0</v>
      </c>
      <c r="G69" s="32">
        <f t="shared" si="9"/>
        <v>8575.09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14597.98</v>
      </c>
      <c r="Q69" s="32">
        <f t="shared" si="9"/>
        <v>59.14</v>
      </c>
      <c r="R69" s="32">
        <f t="shared" si="9"/>
        <v>129.39</v>
      </c>
      <c r="S69" s="32">
        <f t="shared" si="9"/>
        <v>1302.35</v>
      </c>
      <c r="T69" s="32">
        <f t="shared" si="9"/>
        <v>431.12</v>
      </c>
      <c r="U69" s="32">
        <f t="shared" si="9"/>
        <v>6883.43</v>
      </c>
      <c r="V69" s="32">
        <f t="shared" si="9"/>
        <v>0</v>
      </c>
      <c r="W69" s="32">
        <f t="shared" si="9"/>
        <v>101.63</v>
      </c>
      <c r="X69" s="32">
        <f t="shared" si="9"/>
        <v>626.11999999999989</v>
      </c>
      <c r="Y69" s="32">
        <f t="shared" si="9"/>
        <v>5772</v>
      </c>
      <c r="Z69" s="32">
        <f t="shared" si="9"/>
        <v>11664.029999999999</v>
      </c>
      <c r="AA69" s="32">
        <f t="shared" si="9"/>
        <v>41.700000000000728</v>
      </c>
      <c r="AB69" s="32">
        <f t="shared" si="9"/>
        <v>67582.48</v>
      </c>
      <c r="AC69" s="32">
        <f t="shared" si="9"/>
        <v>2940.14</v>
      </c>
      <c r="AD69" s="32">
        <f t="shared" si="9"/>
        <v>0</v>
      </c>
      <c r="AE69" s="32">
        <f t="shared" si="9"/>
        <v>3314.26</v>
      </c>
      <c r="AF69" s="32">
        <f t="shared" si="9"/>
        <v>0</v>
      </c>
      <c r="AG69" s="32">
        <f t="shared" si="9"/>
        <v>2660.82</v>
      </c>
      <c r="AH69" s="32">
        <f t="shared" si="9"/>
        <v>0</v>
      </c>
      <c r="AI69" s="32">
        <f t="shared" si="9"/>
        <v>615</v>
      </c>
      <c r="AJ69" s="32">
        <f t="shared" si="9"/>
        <v>71254.71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98.190000000000026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0</v>
      </c>
      <c r="BE69" s="32">
        <f t="shared" si="9"/>
        <v>2568.179999999993</v>
      </c>
      <c r="BF69" s="32">
        <f t="shared" si="9"/>
        <v>73.37</v>
      </c>
      <c r="BG69" s="32">
        <f t="shared" si="9"/>
        <v>0</v>
      </c>
      <c r="BH69" s="32">
        <f t="shared" si="9"/>
        <v>0</v>
      </c>
      <c r="BI69" s="32">
        <f t="shared" si="9"/>
        <v>0</v>
      </c>
      <c r="BJ69" s="32">
        <f t="shared" si="9"/>
        <v>0</v>
      </c>
      <c r="BK69" s="32">
        <f t="shared" si="9"/>
        <v>0</v>
      </c>
      <c r="BL69" s="32">
        <f t="shared" si="9"/>
        <v>0</v>
      </c>
      <c r="BM69" s="32">
        <f t="shared" si="9"/>
        <v>0</v>
      </c>
      <c r="BN69" s="32">
        <f t="shared" si="9"/>
        <v>37444.879999999976</v>
      </c>
      <c r="BO69" s="32">
        <f ref="BO69:CD69" t="shared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0</v>
      </c>
      <c r="BS69" s="32">
        <f t="shared" si="10"/>
        <v>264.19</v>
      </c>
      <c r="BT69" s="32">
        <f t="shared" si="10"/>
        <v>2593.9</v>
      </c>
      <c r="BU69" s="32">
        <f t="shared" si="10"/>
        <v>0</v>
      </c>
      <c r="BV69" s="32">
        <f t="shared" si="10"/>
        <v>0</v>
      </c>
      <c r="BW69" s="32">
        <f t="shared" si="10"/>
        <v>0</v>
      </c>
      <c r="BX69" s="32">
        <f t="shared" si="10"/>
        <v>592.96</v>
      </c>
      <c r="BY69" s="32">
        <f t="shared" si="10"/>
        <v>3672.18</v>
      </c>
      <c r="BZ69" s="32">
        <f t="shared" si="10"/>
        <v>78</v>
      </c>
      <c r="CA69" s="32">
        <f t="shared" si="10"/>
        <v>0</v>
      </c>
      <c r="CB69" s="32">
        <f t="shared" si="10"/>
        <v>0</v>
      </c>
      <c r="CC69" s="32">
        <f t="shared" si="10"/>
        <v>0</v>
      </c>
      <c r="CD69" s="32">
        <f t="shared" si="10"/>
        <v>1199074.44</v>
      </c>
      <c r="CE69" s="32">
        <f>SUM(CE70:CE84)</f>
        <v>1725332.84</v>
      </c>
    </row>
    <row r="70">
      <c r="A70" s="33" t="s">
        <v>270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>
      <c r="A71" s="33" t="s">
        <v>271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ref="CE71:CE85" t="shared" si="11">SUM(C71:CD71)</f>
        <v>0</v>
      </c>
    </row>
    <row r="72">
      <c r="A72" s="33" t="s">
        <v>272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>
      <c r="A73" s="33" t="s">
        <v>273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>
      <c r="A74" s="33" t="s">
        <v>274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>
      <c r="A75" s="33" t="s">
        <v>275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>
      <c r="A76" s="33" t="s">
        <v>276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>
      <c r="A77" s="33" t="s">
        <v>277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>
      <c r="A78" s="33" t="s">
        <v>278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>
      <c r="A79" s="33" t="s">
        <v>279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>
      <c r="A80" s="33" t="s">
        <v>280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>
      <c r="A81" s="33" t="s">
        <v>281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>
      <c r="A82" s="33" t="s">
        <v>282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>
      <c r="A83" s="33" t="s">
        <v>283</v>
      </c>
      <c r="B83" s="20"/>
      <c r="C83" s="24">
        <v>0</v>
      </c>
      <c r="D83" s="24">
        <v>0</v>
      </c>
      <c r="E83" s="30">
        <v>15632.79</v>
      </c>
      <c r="F83" s="30">
        <v>0</v>
      </c>
      <c r="G83" s="24">
        <v>8575.09</v>
      </c>
      <c r="H83" s="24">
        <v>0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0</v>
      </c>
      <c r="P83" s="30">
        <v>14597.98</v>
      </c>
      <c r="Q83" s="30">
        <v>59.14</v>
      </c>
      <c r="R83" s="31">
        <v>129.39</v>
      </c>
      <c r="S83" s="30">
        <v>1302.35</v>
      </c>
      <c r="T83" s="24">
        <v>431.12</v>
      </c>
      <c r="U83" s="30">
        <v>6883.43</v>
      </c>
      <c r="V83" s="30">
        <v>0</v>
      </c>
      <c r="W83" s="24">
        <v>101.63</v>
      </c>
      <c r="X83" s="30">
        <v>626.11999999999989</v>
      </c>
      <c r="Y83" s="30">
        <v>5772</v>
      </c>
      <c r="Z83" s="30">
        <v>11664.029999999999</v>
      </c>
      <c r="AA83" s="30">
        <v>41.700000000000728</v>
      </c>
      <c r="AB83" s="30">
        <v>67582.48</v>
      </c>
      <c r="AC83" s="30">
        <v>2940.14</v>
      </c>
      <c r="AD83" s="30">
        <v>0</v>
      </c>
      <c r="AE83" s="30">
        <v>3314.26</v>
      </c>
      <c r="AF83" s="30">
        <v>0</v>
      </c>
      <c r="AG83" s="30">
        <v>2660.82</v>
      </c>
      <c r="AH83" s="30">
        <v>0</v>
      </c>
      <c r="AI83" s="30">
        <v>615</v>
      </c>
      <c r="AJ83" s="30">
        <v>71254.71</v>
      </c>
      <c r="AK83" s="30">
        <v>0</v>
      </c>
      <c r="AL83" s="30">
        <v>0</v>
      </c>
      <c r="AM83" s="30">
        <v>0</v>
      </c>
      <c r="AN83" s="30">
        <v>0</v>
      </c>
      <c r="AO83" s="24">
        <v>0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0</v>
      </c>
      <c r="AW83" s="30">
        <v>0</v>
      </c>
      <c r="AX83" s="30">
        <v>0</v>
      </c>
      <c r="AY83" s="30">
        <v>98.190000000000026</v>
      </c>
      <c r="AZ83" s="30">
        <v>0</v>
      </c>
      <c r="BA83" s="30">
        <v>0</v>
      </c>
      <c r="BB83" s="30">
        <v>0</v>
      </c>
      <c r="BC83" s="30">
        <v>0</v>
      </c>
      <c r="BD83" s="30">
        <v>0</v>
      </c>
      <c r="BE83" s="30">
        <v>2568.179999999993</v>
      </c>
      <c r="BF83" s="30">
        <v>73.37</v>
      </c>
      <c r="BG83" s="30">
        <v>0</v>
      </c>
      <c r="BH83" s="31">
        <v>0</v>
      </c>
      <c r="BI83" s="30">
        <v>0</v>
      </c>
      <c r="BJ83" s="30">
        <v>0</v>
      </c>
      <c r="BK83" s="30">
        <v>0</v>
      </c>
      <c r="BL83" s="30">
        <v>0</v>
      </c>
      <c r="BM83" s="30">
        <v>0</v>
      </c>
      <c r="BN83" s="30">
        <v>37444.879999999976</v>
      </c>
      <c r="BO83" s="30">
        <v>0</v>
      </c>
      <c r="BP83" s="30">
        <v>0</v>
      </c>
      <c r="BQ83" s="30">
        <v>0</v>
      </c>
      <c r="BR83" s="30">
        <v>0</v>
      </c>
      <c r="BS83" s="30">
        <v>264.19</v>
      </c>
      <c r="BT83" s="30">
        <v>2593.9</v>
      </c>
      <c r="BU83" s="30">
        <v>0</v>
      </c>
      <c r="BV83" s="30">
        <v>0</v>
      </c>
      <c r="BW83" s="30">
        <v>0</v>
      </c>
      <c r="BX83" s="30">
        <v>592.96</v>
      </c>
      <c r="BY83" s="30">
        <v>3672.18</v>
      </c>
      <c r="BZ83" s="30">
        <v>78</v>
      </c>
      <c r="CA83" s="30">
        <v>0</v>
      </c>
      <c r="CB83" s="30">
        <v>0</v>
      </c>
      <c r="CC83" s="30">
        <v>0</v>
      </c>
      <c r="CD83" s="35">
        <v>1199074.44</v>
      </c>
      <c r="CE83" s="32">
        <f t="shared" si="11"/>
        <v>1460644.47</v>
      </c>
    </row>
    <row r="84">
      <c r="A84" s="39" t="s">
        <v>284</v>
      </c>
      <c r="B84" s="20"/>
      <c r="C84" s="24">
        <v>0</v>
      </c>
      <c r="D84" s="24">
        <v>0</v>
      </c>
      <c r="E84" s="24">
        <v>0</v>
      </c>
      <c r="F84" s="24">
        <v>0</v>
      </c>
      <c r="G84" s="24">
        <v>435.41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-2513.7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1041.36</v>
      </c>
      <c r="Y84" s="24">
        <v>0</v>
      </c>
      <c r="Z84" s="24">
        <v>0</v>
      </c>
      <c r="AA84" s="24">
        <v>0</v>
      </c>
      <c r="AB84" s="24">
        <v>10</v>
      </c>
      <c r="AC84" s="24">
        <v>0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35347.18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1115.84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207361.7</v>
      </c>
      <c r="BF84" s="24">
        <v>1004.48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44796.78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0</v>
      </c>
      <c r="CC84" s="24">
        <v>9986.99999999997</v>
      </c>
      <c r="CD84" s="35">
        <v>-33897.68</v>
      </c>
      <c r="CE84" s="32">
        <f t="shared" si="11"/>
        <v>264688.37000000005</v>
      </c>
    </row>
    <row r="85">
      <c r="A85" s="39" t="s">
        <v>285</v>
      </c>
      <c r="B85" s="32"/>
      <c r="C85" s="32">
        <f>SUM(C61:C69)-C84</f>
        <v>0</v>
      </c>
      <c r="D85" s="32">
        <f ref="D85:BO85" t="shared" si="12">SUM(D61:D69)-D84</f>
        <v>0</v>
      </c>
      <c r="E85" s="32">
        <f t="shared" si="12"/>
        <v>7774085.7300000014</v>
      </c>
      <c r="F85" s="32">
        <f t="shared" si="12"/>
        <v>0</v>
      </c>
      <c r="G85" s="32">
        <f t="shared" si="12"/>
        <v>3878299.86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1675.5</v>
      </c>
      <c r="M85" s="32">
        <f t="shared" si="12"/>
        <v>42111.740000000005</v>
      </c>
      <c r="N85" s="32">
        <f t="shared" si="12"/>
        <v>570198.88</v>
      </c>
      <c r="O85" s="32">
        <f t="shared" si="12"/>
        <v>0</v>
      </c>
      <c r="P85" s="32">
        <f t="shared" si="12"/>
        <v>1983835.24</v>
      </c>
      <c r="Q85" s="32">
        <f t="shared" si="12"/>
        <v>501941.93</v>
      </c>
      <c r="R85" s="32">
        <f t="shared" si="12"/>
        <v>416086.39</v>
      </c>
      <c r="S85" s="32">
        <f t="shared" si="12"/>
        <v>255145.42</v>
      </c>
      <c r="T85" s="32">
        <f t="shared" si="12"/>
        <v>1084535.37</v>
      </c>
      <c r="U85" s="32">
        <f t="shared" si="12"/>
        <v>2191280.41</v>
      </c>
      <c r="V85" s="32">
        <f t="shared" si="12"/>
        <v>0</v>
      </c>
      <c r="W85" s="32">
        <f t="shared" si="12"/>
        <v>713918.99</v>
      </c>
      <c r="X85" s="32">
        <f t="shared" si="12"/>
        <v>461323.10000000003</v>
      </c>
      <c r="Y85" s="32">
        <f t="shared" si="12"/>
        <v>2014461.9000000001</v>
      </c>
      <c r="Z85" s="32">
        <f t="shared" si="12"/>
        <v>2003241.06</v>
      </c>
      <c r="AA85" s="32">
        <f t="shared" si="12"/>
        <v>262553.21</v>
      </c>
      <c r="AB85" s="32">
        <f t="shared" si="12"/>
        <v>5583744.9100000011</v>
      </c>
      <c r="AC85" s="32">
        <f t="shared" si="12"/>
        <v>1196583.3699999999</v>
      </c>
      <c r="AD85" s="32">
        <f t="shared" si="12"/>
        <v>0</v>
      </c>
      <c r="AE85" s="32">
        <f t="shared" si="12"/>
        <v>1368138.9000000001</v>
      </c>
      <c r="AF85" s="32">
        <f t="shared" si="12"/>
        <v>0</v>
      </c>
      <c r="AG85" s="32">
        <f t="shared" si="12"/>
        <v>5564124.12</v>
      </c>
      <c r="AH85" s="32">
        <f t="shared" si="12"/>
        <v>0</v>
      </c>
      <c r="AI85" s="32">
        <f t="shared" si="12"/>
        <v>621609.1</v>
      </c>
      <c r="AJ85" s="32">
        <f t="shared" si="12"/>
        <v>11024144.129999999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21.96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181.49</v>
      </c>
      <c r="AW85" s="32">
        <f t="shared" si="12"/>
        <v>0</v>
      </c>
      <c r="AX85" s="32">
        <f t="shared" si="12"/>
        <v>0</v>
      </c>
      <c r="AY85" s="32">
        <f t="shared" si="12"/>
        <v>1206682.68</v>
      </c>
      <c r="AZ85" s="32">
        <f t="shared" si="12"/>
        <v>0</v>
      </c>
      <c r="BA85" s="32">
        <f t="shared" si="12"/>
        <v>5214</v>
      </c>
      <c r="BB85" s="32">
        <f t="shared" si="12"/>
        <v>0</v>
      </c>
      <c r="BC85" s="32">
        <f t="shared" si="12"/>
        <v>0</v>
      </c>
      <c r="BD85" s="32">
        <f t="shared" si="12"/>
        <v>34841</v>
      </c>
      <c r="BE85" s="32">
        <f t="shared" si="12"/>
        <v>5151228.5299999993</v>
      </c>
      <c r="BF85" s="32">
        <f t="shared" si="12"/>
        <v>1081826.99</v>
      </c>
      <c r="BG85" s="32">
        <f t="shared" si="12"/>
        <v>0</v>
      </c>
      <c r="BH85" s="32">
        <f t="shared" si="12"/>
        <v>0</v>
      </c>
      <c r="BI85" s="32">
        <f t="shared" si="12"/>
        <v>16336</v>
      </c>
      <c r="BJ85" s="32">
        <f t="shared" si="12"/>
        <v>0</v>
      </c>
      <c r="BK85" s="32">
        <f t="shared" si="12"/>
        <v>0</v>
      </c>
      <c r="BL85" s="32">
        <f t="shared" si="12"/>
        <v>167862.12</v>
      </c>
      <c r="BM85" s="32">
        <f t="shared" si="12"/>
        <v>0</v>
      </c>
      <c r="BN85" s="32">
        <f t="shared" si="12"/>
        <v>13290920.840000002</v>
      </c>
      <c r="BO85" s="32">
        <f t="shared" si="12"/>
        <v>0</v>
      </c>
      <c r="BP85" s="32">
        <f ref="BP85:CD85" t="shared" si="13">SUM(BP61:BP69)-BP84</f>
        <v>0</v>
      </c>
      <c r="BQ85" s="32">
        <f t="shared" si="13"/>
        <v>0</v>
      </c>
      <c r="BR85" s="32">
        <f t="shared" si="13"/>
        <v>16661.83</v>
      </c>
      <c r="BS85" s="32">
        <f t="shared" si="13"/>
        <v>90694.78</v>
      </c>
      <c r="BT85" s="32">
        <f t="shared" si="13"/>
        <v>72605.75</v>
      </c>
      <c r="BU85" s="32">
        <f t="shared" si="13"/>
        <v>0</v>
      </c>
      <c r="BV85" s="32">
        <f t="shared" si="13"/>
        <v>0</v>
      </c>
      <c r="BW85" s="32">
        <f t="shared" si="13"/>
        <v>96051.29</v>
      </c>
      <c r="BX85" s="32">
        <f t="shared" si="13"/>
        <v>1004132.44</v>
      </c>
      <c r="BY85" s="32">
        <f t="shared" si="13"/>
        <v>1331759.9999999998</v>
      </c>
      <c r="BZ85" s="32">
        <f t="shared" si="13"/>
        <v>342776.3</v>
      </c>
      <c r="CA85" s="32">
        <f t="shared" si="13"/>
        <v>0</v>
      </c>
      <c r="CB85" s="32">
        <f t="shared" si="13"/>
        <v>0</v>
      </c>
      <c r="CC85" s="32">
        <f t="shared" si="13"/>
        <v>61834.650000000023</v>
      </c>
      <c r="CD85" s="32">
        <f t="shared" si="13"/>
        <v>1232972.1199999999</v>
      </c>
      <c r="CE85" s="32">
        <f t="shared" si="11"/>
        <v>74717644.030000016</v>
      </c>
    </row>
    <row r="86">
      <c r="A86" s="39" t="s">
        <v>286</v>
      </c>
      <c r="B86" s="32"/>
      <c r="C86" s="29" t="s">
        <v>248</v>
      </c>
      <c r="D86" s="29" t="s">
        <v>248</v>
      </c>
      <c r="E86" s="29" t="s">
        <v>248</v>
      </c>
      <c r="F86" s="29" t="s">
        <v>248</v>
      </c>
      <c r="G86" s="29" t="s">
        <v>248</v>
      </c>
      <c r="H86" s="29" t="s">
        <v>248</v>
      </c>
      <c r="I86" s="29" t="s">
        <v>248</v>
      </c>
      <c r="J86" s="29" t="s">
        <v>248</v>
      </c>
      <c r="K86" s="36" t="s">
        <v>248</v>
      </c>
      <c r="L86" s="29" t="s">
        <v>248</v>
      </c>
      <c r="M86" s="29" t="s">
        <v>248</v>
      </c>
      <c r="N86" s="29" t="s">
        <v>248</v>
      </c>
      <c r="O86" s="29" t="s">
        <v>248</v>
      </c>
      <c r="P86" s="29" t="s">
        <v>248</v>
      </c>
      <c r="Q86" s="29" t="s">
        <v>248</v>
      </c>
      <c r="R86" s="29" t="s">
        <v>248</v>
      </c>
      <c r="S86" s="29" t="s">
        <v>248</v>
      </c>
      <c r="T86" s="29" t="s">
        <v>248</v>
      </c>
      <c r="U86" s="29" t="s">
        <v>248</v>
      </c>
      <c r="V86" s="29" t="s">
        <v>248</v>
      </c>
      <c r="W86" s="29" t="s">
        <v>248</v>
      </c>
      <c r="X86" s="29" t="s">
        <v>248</v>
      </c>
      <c r="Y86" s="29" t="s">
        <v>248</v>
      </c>
      <c r="Z86" s="29" t="s">
        <v>248</v>
      </c>
      <c r="AA86" s="29" t="s">
        <v>248</v>
      </c>
      <c r="AB86" s="29" t="s">
        <v>248</v>
      </c>
      <c r="AC86" s="29" t="s">
        <v>248</v>
      </c>
      <c r="AD86" s="29" t="s">
        <v>248</v>
      </c>
      <c r="AE86" s="29" t="s">
        <v>248</v>
      </c>
      <c r="AF86" s="29" t="s">
        <v>248</v>
      </c>
      <c r="AG86" s="29" t="s">
        <v>248</v>
      </c>
      <c r="AH86" s="29" t="s">
        <v>248</v>
      </c>
      <c r="AI86" s="29" t="s">
        <v>248</v>
      </c>
      <c r="AJ86" s="29" t="s">
        <v>248</v>
      </c>
      <c r="AK86" s="29" t="s">
        <v>248</v>
      </c>
      <c r="AL86" s="29" t="s">
        <v>248</v>
      </c>
      <c r="AM86" s="29" t="s">
        <v>248</v>
      </c>
      <c r="AN86" s="29" t="s">
        <v>248</v>
      </c>
      <c r="AO86" s="29" t="s">
        <v>248</v>
      </c>
      <c r="AP86" s="29" t="s">
        <v>248</v>
      </c>
      <c r="AQ86" s="29" t="s">
        <v>248</v>
      </c>
      <c r="AR86" s="29" t="s">
        <v>248</v>
      </c>
      <c r="AS86" s="29" t="s">
        <v>248</v>
      </c>
      <c r="AT86" s="29" t="s">
        <v>248</v>
      </c>
      <c r="AU86" s="29" t="s">
        <v>248</v>
      </c>
      <c r="AV86" s="29" t="s">
        <v>248</v>
      </c>
      <c r="AW86" s="29" t="s">
        <v>248</v>
      </c>
      <c r="AX86" s="29" t="s">
        <v>248</v>
      </c>
      <c r="AY86" s="29" t="s">
        <v>248</v>
      </c>
      <c r="AZ86" s="29" t="s">
        <v>248</v>
      </c>
      <c r="BA86" s="29" t="s">
        <v>248</v>
      </c>
      <c r="BB86" s="29" t="s">
        <v>248</v>
      </c>
      <c r="BC86" s="29" t="s">
        <v>248</v>
      </c>
      <c r="BD86" s="29" t="s">
        <v>248</v>
      </c>
      <c r="BE86" s="29" t="s">
        <v>248</v>
      </c>
      <c r="BF86" s="29" t="s">
        <v>248</v>
      </c>
      <c r="BG86" s="29" t="s">
        <v>248</v>
      </c>
      <c r="BH86" s="29" t="s">
        <v>248</v>
      </c>
      <c r="BI86" s="29" t="s">
        <v>248</v>
      </c>
      <c r="BJ86" s="29" t="s">
        <v>248</v>
      </c>
      <c r="BK86" s="29" t="s">
        <v>248</v>
      </c>
      <c r="BL86" s="29" t="s">
        <v>248</v>
      </c>
      <c r="BM86" s="29" t="s">
        <v>248</v>
      </c>
      <c r="BN86" s="29" t="s">
        <v>248</v>
      </c>
      <c r="BO86" s="29" t="s">
        <v>248</v>
      </c>
      <c r="BP86" s="29" t="s">
        <v>248</v>
      </c>
      <c r="BQ86" s="29" t="s">
        <v>248</v>
      </c>
      <c r="BR86" s="29" t="s">
        <v>248</v>
      </c>
      <c r="BS86" s="29" t="s">
        <v>248</v>
      </c>
      <c r="BT86" s="29" t="s">
        <v>248</v>
      </c>
      <c r="BU86" s="29" t="s">
        <v>248</v>
      </c>
      <c r="BV86" s="29" t="s">
        <v>248</v>
      </c>
      <c r="BW86" s="29" t="s">
        <v>248</v>
      </c>
      <c r="BX86" s="29" t="s">
        <v>248</v>
      </c>
      <c r="BY86" s="29" t="s">
        <v>248</v>
      </c>
      <c r="BZ86" s="29" t="s">
        <v>248</v>
      </c>
      <c r="CA86" s="29" t="s">
        <v>248</v>
      </c>
      <c r="CB86" s="29" t="s">
        <v>248</v>
      </c>
      <c r="CC86" s="29" t="s">
        <v>248</v>
      </c>
      <c r="CD86" s="29" t="s">
        <v>248</v>
      </c>
      <c r="CE86" s="35">
        <v>0</v>
      </c>
    </row>
    <row r="87">
      <c r="A87" s="26" t="s">
        <v>287</v>
      </c>
      <c r="B87" s="20"/>
      <c r="C87" s="24">
        <v>0</v>
      </c>
      <c r="D87" s="24">
        <v>0</v>
      </c>
      <c r="E87" s="24">
        <v>10172206</v>
      </c>
      <c r="F87" s="24">
        <v>0</v>
      </c>
      <c r="G87" s="24">
        <v>9681677</v>
      </c>
      <c r="H87" s="24">
        <v>0</v>
      </c>
      <c r="I87" s="24">
        <v>0</v>
      </c>
      <c r="J87" s="24">
        <v>0</v>
      </c>
      <c r="K87" s="24">
        <v>0</v>
      </c>
      <c r="L87" s="24">
        <v>4529638</v>
      </c>
      <c r="M87" s="24">
        <v>0</v>
      </c>
      <c r="N87" s="24">
        <v>0</v>
      </c>
      <c r="O87" s="24">
        <v>0</v>
      </c>
      <c r="P87" s="24">
        <v>365146.52</v>
      </c>
      <c r="Q87" s="24">
        <v>27792</v>
      </c>
      <c r="R87" s="24">
        <v>90860</v>
      </c>
      <c r="S87" s="24">
        <v>0</v>
      </c>
      <c r="T87" s="24">
        <v>3899</v>
      </c>
      <c r="U87" s="24">
        <v>1660727</v>
      </c>
      <c r="V87" s="24">
        <v>0</v>
      </c>
      <c r="W87" s="24">
        <v>287003.05</v>
      </c>
      <c r="X87" s="24">
        <v>1209012.85</v>
      </c>
      <c r="Y87" s="24">
        <v>571263</v>
      </c>
      <c r="Z87" s="24">
        <v>104461</v>
      </c>
      <c r="AA87" s="24">
        <v>59620.1</v>
      </c>
      <c r="AB87" s="24">
        <v>2239969.65</v>
      </c>
      <c r="AC87" s="24">
        <v>819952</v>
      </c>
      <c r="AD87" s="24">
        <v>0</v>
      </c>
      <c r="AE87" s="24">
        <v>1503854</v>
      </c>
      <c r="AF87" s="24">
        <v>0</v>
      </c>
      <c r="AG87" s="24">
        <v>1372008</v>
      </c>
      <c r="AH87" s="24">
        <v>0</v>
      </c>
      <c r="AI87" s="24">
        <v>0</v>
      </c>
      <c r="AJ87" s="24">
        <v>966</v>
      </c>
      <c r="AK87" s="24">
        <v>0</v>
      </c>
      <c r="AL87" s="24">
        <v>0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2">
        <f ref="CE87:CE94" t="shared" si="14">SUM(C87:CD87)</f>
        <v>34700055.17</v>
      </c>
    </row>
    <row r="88">
      <c r="A88" s="26" t="s">
        <v>288</v>
      </c>
      <c r="B88" s="20"/>
      <c r="C88" s="24">
        <v>0</v>
      </c>
      <c r="D88" s="24">
        <v>0</v>
      </c>
      <c r="E88" s="24">
        <v>2631991</v>
      </c>
      <c r="F88" s="24">
        <v>0</v>
      </c>
      <c r="G88" s="24">
        <v>286</v>
      </c>
      <c r="H88" s="24">
        <v>0</v>
      </c>
      <c r="I88" s="24">
        <v>0</v>
      </c>
      <c r="J88" s="24">
        <v>0</v>
      </c>
      <c r="K88" s="24">
        <v>0</v>
      </c>
      <c r="L88" s="24">
        <v>-1220</v>
      </c>
      <c r="M88" s="24">
        <v>0</v>
      </c>
      <c r="N88" s="24">
        <v>0</v>
      </c>
      <c r="O88" s="24">
        <v>0</v>
      </c>
      <c r="P88" s="24">
        <v>8738107.78</v>
      </c>
      <c r="Q88" s="24">
        <v>515691</v>
      </c>
      <c r="R88" s="24">
        <v>2083444</v>
      </c>
      <c r="S88" s="24">
        <v>0</v>
      </c>
      <c r="T88" s="24">
        <v>1911810</v>
      </c>
      <c r="U88" s="24">
        <v>12538212</v>
      </c>
      <c r="V88" s="24">
        <v>0</v>
      </c>
      <c r="W88" s="24">
        <v>4320409.45</v>
      </c>
      <c r="X88" s="24">
        <v>23849518.4</v>
      </c>
      <c r="Y88" s="24">
        <v>9428151.25</v>
      </c>
      <c r="Z88" s="24">
        <v>11512172</v>
      </c>
      <c r="AA88" s="24">
        <v>1344007.85</v>
      </c>
      <c r="AB88" s="24">
        <v>14131221.36</v>
      </c>
      <c r="AC88" s="24">
        <v>2300976</v>
      </c>
      <c r="AD88" s="24">
        <v>0</v>
      </c>
      <c r="AE88" s="24">
        <v>2492251</v>
      </c>
      <c r="AF88" s="24">
        <v>0</v>
      </c>
      <c r="AG88" s="24">
        <v>34256442</v>
      </c>
      <c r="AH88" s="24">
        <v>0</v>
      </c>
      <c r="AI88" s="24">
        <v>0</v>
      </c>
      <c r="AJ88" s="24">
        <v>19447786.41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t="shared" si="14"/>
        <v>151501257.5</v>
      </c>
    </row>
    <row r="89">
      <c r="A89" s="26" t="s">
        <v>289</v>
      </c>
      <c r="B89" s="20"/>
      <c r="C89" s="32">
        <f>C87+C88</f>
        <v>0</v>
      </c>
      <c r="D89" s="32">
        <f ref="D89:AV89" t="shared" si="15">D87+D88</f>
        <v>0</v>
      </c>
      <c r="E89" s="32">
        <f t="shared" si="15"/>
        <v>12804197</v>
      </c>
      <c r="F89" s="32">
        <f t="shared" si="15"/>
        <v>0</v>
      </c>
      <c r="G89" s="32">
        <f t="shared" si="15"/>
        <v>9681963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4528418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9103254.2999999989</v>
      </c>
      <c r="Q89" s="32">
        <f t="shared" si="15"/>
        <v>543483</v>
      </c>
      <c r="R89" s="32">
        <f t="shared" si="15"/>
        <v>2174304</v>
      </c>
      <c r="S89" s="32">
        <f t="shared" si="15"/>
        <v>0</v>
      </c>
      <c r="T89" s="32">
        <f t="shared" si="15"/>
        <v>1915709</v>
      </c>
      <c r="U89" s="32">
        <f t="shared" si="15"/>
        <v>14198939</v>
      </c>
      <c r="V89" s="32">
        <f t="shared" si="15"/>
        <v>0</v>
      </c>
      <c r="W89" s="32">
        <f t="shared" si="15"/>
        <v>4607412.5</v>
      </c>
      <c r="X89" s="32">
        <f t="shared" si="15"/>
        <v>25058531.25</v>
      </c>
      <c r="Y89" s="32">
        <f t="shared" si="15"/>
        <v>9999414.25</v>
      </c>
      <c r="Z89" s="32">
        <f t="shared" si="15"/>
        <v>11616633</v>
      </c>
      <c r="AA89" s="32">
        <f t="shared" si="15"/>
        <v>1403627.9500000002</v>
      </c>
      <c r="AB89" s="32">
        <f t="shared" si="15"/>
        <v>16371191.01</v>
      </c>
      <c r="AC89" s="32">
        <f t="shared" si="15"/>
        <v>3120928</v>
      </c>
      <c r="AD89" s="32">
        <f t="shared" si="15"/>
        <v>0</v>
      </c>
      <c r="AE89" s="32">
        <f t="shared" si="15"/>
        <v>3996105</v>
      </c>
      <c r="AF89" s="32">
        <f t="shared" si="15"/>
        <v>0</v>
      </c>
      <c r="AG89" s="32">
        <f t="shared" si="15"/>
        <v>35628450</v>
      </c>
      <c r="AH89" s="32">
        <f t="shared" si="15"/>
        <v>0</v>
      </c>
      <c r="AI89" s="32">
        <f t="shared" si="15"/>
        <v>0</v>
      </c>
      <c r="AJ89" s="32">
        <f t="shared" si="15"/>
        <v>19448752.41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186201312.67</v>
      </c>
    </row>
    <row r="90">
      <c r="A90" s="39" t="s">
        <v>290</v>
      </c>
      <c r="B90" s="32"/>
      <c r="C90" s="24">
        <v>0</v>
      </c>
      <c r="D90" s="24">
        <v>0</v>
      </c>
      <c r="E90" s="24">
        <v>12030.980000000001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3223.93</v>
      </c>
      <c r="Q90" s="24">
        <v>0</v>
      </c>
      <c r="R90" s="24">
        <v>36.81</v>
      </c>
      <c r="S90" s="24">
        <v>2737.26</v>
      </c>
      <c r="T90" s="24">
        <v>0</v>
      </c>
      <c r="U90" s="24">
        <v>988.54000000000008</v>
      </c>
      <c r="V90" s="24">
        <v>0</v>
      </c>
      <c r="W90" s="24">
        <v>0</v>
      </c>
      <c r="X90" s="24">
        <v>554.77</v>
      </c>
      <c r="Y90" s="24">
        <v>6228.9500000000007</v>
      </c>
      <c r="Z90" s="24">
        <v>5546.9800000000005</v>
      </c>
      <c r="AA90" s="24">
        <v>1163.41</v>
      </c>
      <c r="AB90" s="24">
        <v>1269.49</v>
      </c>
      <c r="AC90" s="24">
        <v>931.62</v>
      </c>
      <c r="AD90" s="24">
        <v>0</v>
      </c>
      <c r="AE90" s="24">
        <v>4292.4100000000008</v>
      </c>
      <c r="AF90" s="24">
        <v>0</v>
      </c>
      <c r="AG90" s="24">
        <v>7624.4800000000005</v>
      </c>
      <c r="AH90" s="24">
        <v>0</v>
      </c>
      <c r="AI90" s="24">
        <v>0</v>
      </c>
      <c r="AJ90" s="24">
        <v>12679.500000000002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0</v>
      </c>
      <c r="AY90" s="24">
        <v>5566.04</v>
      </c>
      <c r="AZ90" s="24">
        <v>0</v>
      </c>
      <c r="BA90" s="24">
        <v>979.69</v>
      </c>
      <c r="BB90" s="24">
        <v>0</v>
      </c>
      <c r="BC90" s="24">
        <v>0</v>
      </c>
      <c r="BD90" s="24">
        <v>6546.4400000000005</v>
      </c>
      <c r="BE90" s="24">
        <v>39941.149999999987</v>
      </c>
      <c r="BF90" s="24">
        <v>1208.85</v>
      </c>
      <c r="BG90" s="24">
        <v>0</v>
      </c>
      <c r="BH90" s="24">
        <v>0</v>
      </c>
      <c r="BI90" s="24">
        <v>3069.49</v>
      </c>
      <c r="BJ90" s="24">
        <v>0</v>
      </c>
      <c r="BK90" s="24">
        <v>0</v>
      </c>
      <c r="BL90" s="24">
        <v>0</v>
      </c>
      <c r="BM90" s="24">
        <v>0</v>
      </c>
      <c r="BN90" s="24">
        <v>21426.480000000007</v>
      </c>
      <c r="BO90" s="24">
        <v>0</v>
      </c>
      <c r="BP90" s="24">
        <v>0</v>
      </c>
      <c r="BQ90" s="24">
        <v>0</v>
      </c>
      <c r="BR90" s="24">
        <v>649.63</v>
      </c>
      <c r="BS90" s="24">
        <v>2309.34</v>
      </c>
      <c r="BT90" s="24">
        <v>0</v>
      </c>
      <c r="BU90" s="24">
        <v>0</v>
      </c>
      <c r="BV90" s="24">
        <v>0</v>
      </c>
      <c r="BW90" s="24">
        <v>2943.92</v>
      </c>
      <c r="BX90" s="24">
        <v>0</v>
      </c>
      <c r="BY90" s="24">
        <v>517.79</v>
      </c>
      <c r="BZ90" s="24">
        <v>0</v>
      </c>
      <c r="CA90" s="24">
        <v>0</v>
      </c>
      <c r="CB90" s="24">
        <v>0</v>
      </c>
      <c r="CC90" s="24">
        <v>3466.2400000000002</v>
      </c>
      <c r="CD90" s="264" t="s">
        <v>248</v>
      </c>
      <c r="CE90" s="32">
        <f t="shared" si="14"/>
        <v>147934.19000000003</v>
      </c>
      <c r="CF90" s="32">
        <f>BE59-CE90</f>
        <v>0</v>
      </c>
    </row>
    <row r="91">
      <c r="A91" s="26" t="s">
        <v>291</v>
      </c>
      <c r="B91" s="20"/>
      <c r="C91" s="24">
        <v>0</v>
      </c>
      <c r="D91" s="24">
        <v>0</v>
      </c>
      <c r="E91" s="24">
        <v>20996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7642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938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>
        <v>0</v>
      </c>
      <c r="AX91" s="321" t="s">
        <v>248</v>
      </c>
      <c r="AY91" s="321" t="s">
        <v>248</v>
      </c>
      <c r="AZ91" s="24">
        <v>0</v>
      </c>
      <c r="BA91" s="24">
        <v>0</v>
      </c>
      <c r="BB91" s="24">
        <v>0</v>
      </c>
      <c r="BC91" s="24">
        <v>0</v>
      </c>
      <c r="BD91" s="29" t="s">
        <v>248</v>
      </c>
      <c r="BE91" s="29" t="s">
        <v>248</v>
      </c>
      <c r="BF91" s="24">
        <v>0</v>
      </c>
      <c r="BG91" s="29" t="s">
        <v>248</v>
      </c>
      <c r="BH91" s="24">
        <v>0</v>
      </c>
      <c r="BI91" s="24">
        <v>0</v>
      </c>
      <c r="BJ91" s="29" t="s">
        <v>248</v>
      </c>
      <c r="BK91" s="24">
        <v>0</v>
      </c>
      <c r="BL91" s="24">
        <v>0</v>
      </c>
      <c r="BM91" s="24">
        <v>0</v>
      </c>
      <c r="BN91" s="29" t="s">
        <v>248</v>
      </c>
      <c r="BO91" s="29" t="s">
        <v>248</v>
      </c>
      <c r="BP91" s="29" t="s">
        <v>248</v>
      </c>
      <c r="BQ91" s="29" t="s">
        <v>248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248</v>
      </c>
      <c r="CD91" s="29" t="s">
        <v>248</v>
      </c>
      <c r="CE91" s="32">
        <f t="shared" si="14"/>
        <v>29576</v>
      </c>
      <c r="CF91" s="32">
        <f>AY59-CE91</f>
        <v>0</v>
      </c>
    </row>
    <row r="92">
      <c r="A92" s="26" t="s">
        <v>292</v>
      </c>
      <c r="B92" s="20"/>
      <c r="C92" s="24">
        <v>0</v>
      </c>
      <c r="D92" s="24">
        <v>0</v>
      </c>
      <c r="E92" s="24">
        <v>4949.7778006216022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1520.5318195916693</v>
      </c>
      <c r="Q92" s="24">
        <v>0</v>
      </c>
      <c r="R92" s="24">
        <v>17.361039563256444</v>
      </c>
      <c r="S92" s="24">
        <v>961.3242201769765</v>
      </c>
      <c r="T92" s="24">
        <v>0</v>
      </c>
      <c r="U92" s="24">
        <v>406.70447021161021</v>
      </c>
      <c r="V92" s="24">
        <v>0</v>
      </c>
      <c r="W92" s="24">
        <v>0</v>
      </c>
      <c r="X92" s="24">
        <v>228.24310492169764</v>
      </c>
      <c r="Y92" s="24">
        <v>2562.7104717306429</v>
      </c>
      <c r="Z92" s="24">
        <v>2282.1348272952009</v>
      </c>
      <c r="AA92" s="24">
        <v>478.64936946293471</v>
      </c>
      <c r="AB92" s="24">
        <v>445.84419612037948</v>
      </c>
      <c r="AC92" s="24">
        <v>327.18443626154431</v>
      </c>
      <c r="AD92" s="24">
        <v>0</v>
      </c>
      <c r="AE92" s="24">
        <v>1507.4920526109527</v>
      </c>
      <c r="AF92" s="24">
        <v>0</v>
      </c>
      <c r="AG92" s="24">
        <v>3596.0037742259574</v>
      </c>
      <c r="AH92" s="24">
        <v>0</v>
      </c>
      <c r="AI92" s="24">
        <v>0</v>
      </c>
      <c r="AJ92" s="24">
        <v>4722.1266291765915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321" t="s">
        <v>248</v>
      </c>
      <c r="AY92" s="321" t="s">
        <v>248</v>
      </c>
      <c r="AZ92" s="29" t="s">
        <v>248</v>
      </c>
      <c r="BA92" s="24">
        <v>117.99363005334725</v>
      </c>
      <c r="BB92" s="24">
        <v>0</v>
      </c>
      <c r="BC92" s="24">
        <v>0</v>
      </c>
      <c r="BD92" s="29" t="s">
        <v>248</v>
      </c>
      <c r="BE92" s="29" t="s">
        <v>248</v>
      </c>
      <c r="BF92" s="29" t="s">
        <v>248</v>
      </c>
      <c r="BG92" s="29" t="s">
        <v>248</v>
      </c>
      <c r="BH92" s="24">
        <v>0</v>
      </c>
      <c r="BI92" s="24">
        <v>369.68864386943704</v>
      </c>
      <c r="BJ92" s="29" t="s">
        <v>248</v>
      </c>
      <c r="BK92" s="24">
        <v>0</v>
      </c>
      <c r="BL92" s="24">
        <v>0</v>
      </c>
      <c r="BM92" s="24">
        <v>0</v>
      </c>
      <c r="BN92" s="29" t="s">
        <v>248</v>
      </c>
      <c r="BO92" s="29" t="s">
        <v>248</v>
      </c>
      <c r="BP92" s="29" t="s">
        <v>248</v>
      </c>
      <c r="BQ92" s="29" t="s">
        <v>248</v>
      </c>
      <c r="BR92" s="29" t="s">
        <v>248</v>
      </c>
      <c r="BS92" s="24">
        <v>278.13635908031819</v>
      </c>
      <c r="BT92" s="24">
        <v>0</v>
      </c>
      <c r="BU92" s="24">
        <v>0</v>
      </c>
      <c r="BV92" s="24">
        <v>0</v>
      </c>
      <c r="BW92" s="24">
        <v>354.56502300385841</v>
      </c>
      <c r="BX92" s="24">
        <v>0</v>
      </c>
      <c r="BY92" s="24">
        <v>62.362504164912025</v>
      </c>
      <c r="BZ92" s="24">
        <v>0</v>
      </c>
      <c r="CA92" s="24">
        <v>0</v>
      </c>
      <c r="CB92" s="24">
        <v>0</v>
      </c>
      <c r="CC92" s="29" t="s">
        <v>248</v>
      </c>
      <c r="CD92" s="29" t="s">
        <v>248</v>
      </c>
      <c r="CE92" s="32">
        <f t="shared" si="14"/>
        <v>25188.83437214289</v>
      </c>
      <c r="CF92" s="20"/>
    </row>
    <row r="93">
      <c r="A93" s="26" t="s">
        <v>293</v>
      </c>
      <c r="B93" s="20"/>
      <c r="C93" s="24">
        <v>0</v>
      </c>
      <c r="D93" s="24">
        <v>0</v>
      </c>
      <c r="E93" s="24">
        <v>64353.492354823953</v>
      </c>
      <c r="F93" s="24">
        <v>0</v>
      </c>
      <c r="G93" s="24">
        <v>22986.177131660555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10541.618405726447</v>
      </c>
      <c r="Q93" s="24">
        <v>3580.6601170424328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32852.484735201586</v>
      </c>
      <c r="Z93" s="24">
        <v>10202.503620405507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v>0</v>
      </c>
      <c r="AG93" s="24">
        <v>69486.731126387269</v>
      </c>
      <c r="AH93" s="24">
        <v>0</v>
      </c>
      <c r="AI93" s="24">
        <v>4768.7215836776313</v>
      </c>
      <c r="AJ93" s="24">
        <v>3005.4698802493076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321" t="s">
        <v>248</v>
      </c>
      <c r="AY93" s="321" t="s">
        <v>248</v>
      </c>
      <c r="AZ93" s="29" t="s">
        <v>248</v>
      </c>
      <c r="BA93" s="29" t="s">
        <v>248</v>
      </c>
      <c r="BB93" s="24">
        <v>0</v>
      </c>
      <c r="BC93" s="24">
        <v>0</v>
      </c>
      <c r="BD93" s="29" t="s">
        <v>248</v>
      </c>
      <c r="BE93" s="29" t="s">
        <v>248</v>
      </c>
      <c r="BF93" s="29" t="s">
        <v>248</v>
      </c>
      <c r="BG93" s="29" t="s">
        <v>248</v>
      </c>
      <c r="BH93" s="24">
        <v>0</v>
      </c>
      <c r="BI93" s="24">
        <v>0</v>
      </c>
      <c r="BJ93" s="29" t="s">
        <v>248</v>
      </c>
      <c r="BK93" s="24">
        <v>0</v>
      </c>
      <c r="BL93" s="24">
        <v>0</v>
      </c>
      <c r="BM93" s="24">
        <v>0</v>
      </c>
      <c r="BN93" s="29" t="s">
        <v>248</v>
      </c>
      <c r="BO93" s="29" t="s">
        <v>248</v>
      </c>
      <c r="BP93" s="29" t="s">
        <v>248</v>
      </c>
      <c r="BQ93" s="29" t="s">
        <v>248</v>
      </c>
      <c r="BR93" s="29" t="s">
        <v>248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9" t="s">
        <v>248</v>
      </c>
      <c r="CD93" s="29" t="s">
        <v>248</v>
      </c>
      <c r="CE93" s="32">
        <f t="shared" si="14"/>
        <v>221777.85895517469</v>
      </c>
      <c r="CF93" s="32">
        <f>BA59</f>
        <v>0</v>
      </c>
    </row>
    <row r="94">
      <c r="A94" s="26" t="s">
        <v>294</v>
      </c>
      <c r="B94" s="20"/>
      <c r="C94" s="315">
        <v>0</v>
      </c>
      <c r="D94" s="315">
        <v>0</v>
      </c>
      <c r="E94" s="315">
        <v>21.329011322836539</v>
      </c>
      <c r="F94" s="315">
        <v>0</v>
      </c>
      <c r="G94" s="315">
        <v>9.5907145767513455</v>
      </c>
      <c r="H94" s="315">
        <v>0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0</v>
      </c>
      <c r="P94" s="316">
        <v>2.1056473023695048</v>
      </c>
      <c r="Q94" s="316">
        <v>2.81799230425824</v>
      </c>
      <c r="R94" s="316">
        <v>0</v>
      </c>
      <c r="S94" s="317">
        <v>0</v>
      </c>
      <c r="T94" s="317">
        <v>5.29363081610577</v>
      </c>
      <c r="U94" s="318">
        <v>0</v>
      </c>
      <c r="V94" s="316">
        <v>0</v>
      </c>
      <c r="W94" s="316">
        <v>0</v>
      </c>
      <c r="X94" s="316">
        <v>0.01141826098901101</v>
      </c>
      <c r="Y94" s="316">
        <v>0.056129879464285576</v>
      </c>
      <c r="Z94" s="316">
        <v>1.4236787062156588</v>
      </c>
      <c r="AA94" s="316">
        <v>0.00084134718406593263</v>
      </c>
      <c r="AB94" s="317">
        <v>0</v>
      </c>
      <c r="AC94" s="316">
        <v>0.0004807695741758221</v>
      </c>
      <c r="AD94" s="316">
        <v>0</v>
      </c>
      <c r="AE94" s="316">
        <v>0</v>
      </c>
      <c r="AF94" s="316">
        <v>0</v>
      </c>
      <c r="AG94" s="316">
        <v>17.398915692479374</v>
      </c>
      <c r="AH94" s="316">
        <v>0</v>
      </c>
      <c r="AI94" s="316">
        <v>2.7043350159684088</v>
      </c>
      <c r="AJ94" s="316">
        <v>6.1831598775755294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0</v>
      </c>
      <c r="AW94" s="321" t="s">
        <v>248</v>
      </c>
      <c r="AX94" s="321" t="s">
        <v>248</v>
      </c>
      <c r="AY94" s="321" t="s">
        <v>248</v>
      </c>
      <c r="AZ94" s="29" t="s">
        <v>248</v>
      </c>
      <c r="BA94" s="29" t="s">
        <v>248</v>
      </c>
      <c r="BB94" s="29" t="s">
        <v>248</v>
      </c>
      <c r="BC94" s="29" t="s">
        <v>248</v>
      </c>
      <c r="BD94" s="29" t="s">
        <v>248</v>
      </c>
      <c r="BE94" s="29" t="s">
        <v>248</v>
      </c>
      <c r="BF94" s="29" t="s">
        <v>248</v>
      </c>
      <c r="BG94" s="29" t="s">
        <v>248</v>
      </c>
      <c r="BH94" s="29" t="s">
        <v>248</v>
      </c>
      <c r="BI94" s="29" t="s">
        <v>248</v>
      </c>
      <c r="BJ94" s="29" t="s">
        <v>248</v>
      </c>
      <c r="BK94" s="29" t="s">
        <v>248</v>
      </c>
      <c r="BL94" s="29" t="s">
        <v>248</v>
      </c>
      <c r="BM94" s="29" t="s">
        <v>248</v>
      </c>
      <c r="BN94" s="29" t="s">
        <v>248</v>
      </c>
      <c r="BO94" s="29" t="s">
        <v>248</v>
      </c>
      <c r="BP94" s="29" t="s">
        <v>248</v>
      </c>
      <c r="BQ94" s="29" t="s">
        <v>248</v>
      </c>
      <c r="BR94" s="29" t="s">
        <v>248</v>
      </c>
      <c r="BS94" s="29" t="s">
        <v>248</v>
      </c>
      <c r="BT94" s="29" t="s">
        <v>248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248</v>
      </c>
      <c r="CD94" s="29" t="s">
        <v>248</v>
      </c>
      <c r="CE94" s="267">
        <f t="shared" si="14"/>
        <v>68.915955871771914</v>
      </c>
      <c r="CF94" s="37"/>
    </row>
    <row r="95">
      <c r="A95" s="38" t="s">
        <v>295</v>
      </c>
      <c r="B95" s="38"/>
      <c r="C95" s="38"/>
      <c r="D95" s="38"/>
      <c r="E95" s="38"/>
    </row>
    <row r="96">
      <c r="A96" s="39" t="s">
        <v>296</v>
      </c>
      <c r="B96" s="40"/>
      <c r="C96" s="323" t="s">
        <v>297</v>
      </c>
      <c r="D96" s="42"/>
      <c r="E96" s="43"/>
      <c r="F96" s="16"/>
    </row>
    <row r="97">
      <c r="A97" s="32" t="s">
        <v>298</v>
      </c>
      <c r="B97" s="40" t="s">
        <v>299</v>
      </c>
      <c r="C97" s="324" t="s">
        <v>300</v>
      </c>
      <c r="D97" s="42"/>
      <c r="E97" s="43"/>
      <c r="F97" s="16"/>
    </row>
    <row r="98">
      <c r="A98" s="32" t="s">
        <v>301</v>
      </c>
      <c r="B98" s="40" t="s">
        <v>299</v>
      </c>
      <c r="C98" s="41" t="s">
        <v>302</v>
      </c>
      <c r="D98" s="42"/>
      <c r="E98" s="43"/>
      <c r="F98" s="16"/>
    </row>
    <row r="99">
      <c r="A99" s="32" t="s">
        <v>303</v>
      </c>
      <c r="B99" s="40" t="s">
        <v>299</v>
      </c>
      <c r="C99" s="41" t="s">
        <v>304</v>
      </c>
      <c r="D99" s="42"/>
      <c r="E99" s="43"/>
      <c r="F99" s="16"/>
    </row>
    <row r="100">
      <c r="A100" s="32" t="s">
        <v>305</v>
      </c>
      <c r="B100" s="40" t="s">
        <v>299</v>
      </c>
      <c r="C100" s="41" t="s">
        <v>306</v>
      </c>
      <c r="D100" s="42"/>
      <c r="E100" s="43"/>
      <c r="F100" s="16"/>
    </row>
    <row r="101">
      <c r="A101" s="32" t="s">
        <v>307</v>
      </c>
      <c r="B101" s="40" t="s">
        <v>299</v>
      </c>
      <c r="C101" s="41" t="s">
        <v>308</v>
      </c>
      <c r="D101" s="42"/>
      <c r="E101" s="43"/>
      <c r="F101" s="16"/>
    </row>
    <row r="102">
      <c r="A102" s="32" t="s">
        <v>309</v>
      </c>
      <c r="B102" s="40" t="s">
        <v>299</v>
      </c>
      <c r="C102" s="325">
        <v>98284</v>
      </c>
      <c r="D102" s="42"/>
      <c r="E102" s="43"/>
      <c r="F102" s="16"/>
    </row>
    <row r="103">
      <c r="A103" s="32" t="s">
        <v>310</v>
      </c>
      <c r="B103" s="40" t="s">
        <v>299</v>
      </c>
      <c r="C103" s="41" t="s">
        <v>311</v>
      </c>
      <c r="D103" s="42"/>
      <c r="E103" s="43"/>
      <c r="F103" s="16"/>
    </row>
    <row r="104">
      <c r="A104" s="32" t="s">
        <v>312</v>
      </c>
      <c r="B104" s="40" t="s">
        <v>299</v>
      </c>
      <c r="C104" s="326" t="s">
        <v>313</v>
      </c>
      <c r="D104" s="42"/>
      <c r="E104" s="43"/>
      <c r="F104" s="16"/>
    </row>
    <row r="105">
      <c r="A105" s="32" t="s">
        <v>314</v>
      </c>
      <c r="B105" s="40" t="s">
        <v>299</v>
      </c>
      <c r="C105" s="326" t="s">
        <v>315</v>
      </c>
      <c r="D105" s="42"/>
      <c r="E105" s="43"/>
      <c r="F105" s="16"/>
    </row>
    <row r="106">
      <c r="A106" s="32" t="s">
        <v>316</v>
      </c>
      <c r="B106" s="40" t="s">
        <v>299</v>
      </c>
      <c r="C106" s="41" t="s">
        <v>317</v>
      </c>
      <c r="D106" s="42"/>
      <c r="E106" s="43"/>
      <c r="F106" s="16"/>
    </row>
    <row r="107">
      <c r="A107" s="32" t="s">
        <v>318</v>
      </c>
      <c r="B107" s="40" t="s">
        <v>299</v>
      </c>
      <c r="C107" s="343" t="s">
        <v>319</v>
      </c>
      <c r="D107" s="42"/>
      <c r="E107" s="43"/>
      <c r="F107" s="16"/>
    </row>
    <row r="108">
      <c r="A108" s="32" t="s">
        <v>320</v>
      </c>
      <c r="B108" s="40" t="s">
        <v>299</v>
      </c>
      <c r="C108" s="343" t="s">
        <v>321</v>
      </c>
      <c r="D108" s="42"/>
      <c r="E108" s="43"/>
      <c r="F108" s="16"/>
    </row>
    <row r="109">
      <c r="A109" s="44" t="s">
        <v>322</v>
      </c>
      <c r="B109" s="40" t="s">
        <v>299</v>
      </c>
      <c r="C109" s="41" t="s">
        <v>323</v>
      </c>
      <c r="D109" s="42"/>
      <c r="E109" s="43"/>
      <c r="F109" s="16"/>
    </row>
    <row r="110">
      <c r="A110" s="44" t="s">
        <v>324</v>
      </c>
      <c r="B110" s="40" t="s">
        <v>299</v>
      </c>
      <c r="C110" s="41" t="s">
        <v>325</v>
      </c>
      <c r="D110" s="42"/>
      <c r="E110" s="43"/>
      <c r="F110" s="16"/>
    </row>
    <row r="111">
      <c r="A111" s="38" t="s">
        <v>326</v>
      </c>
      <c r="B111" s="38"/>
      <c r="C111" s="38"/>
      <c r="D111" s="38"/>
      <c r="E111" s="38"/>
    </row>
    <row r="112">
      <c r="A112" s="45" t="s">
        <v>327</v>
      </c>
      <c r="B112" s="45"/>
      <c r="C112" s="45"/>
      <c r="D112" s="45"/>
      <c r="E112" s="45"/>
    </row>
    <row r="113">
      <c r="A113" s="20" t="s">
        <v>307</v>
      </c>
      <c r="B113" s="46" t="s">
        <v>299</v>
      </c>
      <c r="C113" s="47"/>
      <c r="D113" s="20"/>
      <c r="E113" s="20"/>
    </row>
    <row r="114">
      <c r="A114" s="20" t="s">
        <v>310</v>
      </c>
      <c r="B114" s="46" t="s">
        <v>299</v>
      </c>
      <c r="C114" s="47"/>
      <c r="D114" s="20"/>
      <c r="E114" s="20"/>
    </row>
    <row r="115">
      <c r="A115" s="20" t="s">
        <v>328</v>
      </c>
      <c r="B115" s="46" t="s">
        <v>299</v>
      </c>
      <c r="C115" s="47"/>
      <c r="D115" s="20"/>
      <c r="E115" s="20"/>
    </row>
    <row r="116">
      <c r="A116" s="45" t="s">
        <v>329</v>
      </c>
      <c r="B116" s="45"/>
      <c r="C116" s="45"/>
      <c r="D116" s="45"/>
      <c r="E116" s="45"/>
    </row>
    <row r="117">
      <c r="A117" s="20" t="s">
        <v>330</v>
      </c>
      <c r="B117" s="46" t="s">
        <v>299</v>
      </c>
      <c r="C117" s="47"/>
      <c r="D117" s="20"/>
      <c r="E117" s="20"/>
    </row>
    <row r="118">
      <c r="A118" s="20" t="s">
        <v>159</v>
      </c>
      <c r="B118" s="46" t="s">
        <v>299</v>
      </c>
      <c r="C118" s="234">
        <v>1</v>
      </c>
      <c r="D118" s="20"/>
      <c r="E118" s="20"/>
    </row>
    <row r="119">
      <c r="A119" s="45" t="s">
        <v>331</v>
      </c>
      <c r="B119" s="45"/>
      <c r="C119" s="45"/>
      <c r="D119" s="45"/>
      <c r="E119" s="45"/>
    </row>
    <row r="120">
      <c r="A120" s="20" t="s">
        <v>332</v>
      </c>
      <c r="B120" s="46" t="s">
        <v>299</v>
      </c>
      <c r="C120" s="47"/>
      <c r="D120" s="20"/>
      <c r="E120" s="20"/>
    </row>
    <row r="121">
      <c r="A121" s="20" t="s">
        <v>333</v>
      </c>
      <c r="B121" s="46" t="s">
        <v>299</v>
      </c>
      <c r="C121" s="47"/>
      <c r="D121" s="20"/>
      <c r="E121" s="20"/>
    </row>
    <row r="122">
      <c r="A122" s="20" t="s">
        <v>334</v>
      </c>
      <c r="B122" s="46" t="s">
        <v>299</v>
      </c>
      <c r="C122" s="47"/>
      <c r="D122" s="20"/>
      <c r="E122" s="20"/>
    </row>
    <row r="123">
      <c r="A123" s="20"/>
      <c r="B123" s="46"/>
      <c r="C123" s="48"/>
      <c r="D123" s="20"/>
      <c r="E123" s="20"/>
    </row>
    <row r="124">
      <c r="A124" s="49" t="s">
        <v>335</v>
      </c>
      <c r="B124" s="38"/>
      <c r="C124" s="38"/>
      <c r="D124" s="38"/>
      <c r="E124" s="38"/>
    </row>
    <row r="125">
      <c r="A125" s="20"/>
      <c r="B125" s="46"/>
      <c r="C125" s="48"/>
      <c r="D125" s="20"/>
      <c r="E125" s="20"/>
    </row>
    <row r="126">
      <c r="A126" s="26" t="s">
        <v>336</v>
      </c>
      <c r="B126" s="20"/>
      <c r="C126" s="21" t="s">
        <v>337</v>
      </c>
      <c r="D126" s="22" t="s">
        <v>242</v>
      </c>
      <c r="E126" s="20"/>
    </row>
    <row r="127">
      <c r="A127" s="20" t="s">
        <v>338</v>
      </c>
      <c r="B127" s="46" t="s">
        <v>299</v>
      </c>
      <c r="C127" s="47">
        <v>748</v>
      </c>
      <c r="D127" s="50">
        <v>4810</v>
      </c>
      <c r="E127" s="20"/>
    </row>
    <row r="128">
      <c r="A128" s="20" t="s">
        <v>339</v>
      </c>
      <c r="B128" s="46" t="s">
        <v>299</v>
      </c>
      <c r="C128" s="47">
        <v>182</v>
      </c>
      <c r="D128" s="50">
        <v>3713</v>
      </c>
      <c r="E128" s="20"/>
    </row>
    <row r="129">
      <c r="A129" s="20" t="s">
        <v>340</v>
      </c>
      <c r="B129" s="46" t="s">
        <v>299</v>
      </c>
      <c r="C129" s="47">
        <v>0</v>
      </c>
      <c r="D129" s="50">
        <v>0</v>
      </c>
      <c r="E129" s="20"/>
    </row>
    <row r="130">
      <c r="A130" s="20" t="s">
        <v>341</v>
      </c>
      <c r="B130" s="46" t="s">
        <v>299</v>
      </c>
      <c r="C130" s="47">
        <v>0</v>
      </c>
      <c r="D130" s="50">
        <v>0</v>
      </c>
      <c r="E130" s="20"/>
    </row>
    <row r="131">
      <c r="A131" s="26" t="s">
        <v>342</v>
      </c>
      <c r="B131" s="20"/>
      <c r="C131" s="21" t="s">
        <v>194</v>
      </c>
      <c r="D131" s="20"/>
      <c r="E131" s="20"/>
    </row>
    <row r="132">
      <c r="A132" s="20" t="s">
        <v>343</v>
      </c>
      <c r="B132" s="46" t="s">
        <v>299</v>
      </c>
      <c r="C132" s="47">
        <v>0</v>
      </c>
      <c r="D132" s="20"/>
      <c r="E132" s="20"/>
    </row>
    <row r="133">
      <c r="A133" s="20" t="s">
        <v>344</v>
      </c>
      <c r="B133" s="46" t="s">
        <v>299</v>
      </c>
      <c r="C133" s="47">
        <v>0</v>
      </c>
      <c r="D133" s="20"/>
      <c r="E133" s="20"/>
    </row>
    <row r="134">
      <c r="A134" s="20" t="s">
        <v>345</v>
      </c>
      <c r="B134" s="46" t="s">
        <v>299</v>
      </c>
      <c r="C134" s="47">
        <v>25</v>
      </c>
      <c r="D134" s="20"/>
      <c r="E134" s="20"/>
    </row>
    <row r="135">
      <c r="A135" s="20" t="s">
        <v>346</v>
      </c>
      <c r="B135" s="46" t="s">
        <v>299</v>
      </c>
      <c r="C135" s="47">
        <v>0</v>
      </c>
      <c r="D135" s="20"/>
      <c r="E135" s="20"/>
    </row>
    <row r="136">
      <c r="A136" s="20" t="s">
        <v>347</v>
      </c>
      <c r="B136" s="46" t="s">
        <v>299</v>
      </c>
      <c r="C136" s="47">
        <v>0</v>
      </c>
      <c r="D136" s="20"/>
      <c r="E136" s="20"/>
    </row>
    <row r="137">
      <c r="A137" s="20" t="s">
        <v>348</v>
      </c>
      <c r="B137" s="46" t="s">
        <v>299</v>
      </c>
      <c r="C137" s="47">
        <v>10</v>
      </c>
      <c r="D137" s="20"/>
      <c r="E137" s="20"/>
    </row>
    <row r="138">
      <c r="A138" s="20" t="s">
        <v>123</v>
      </c>
      <c r="B138" s="46" t="s">
        <v>299</v>
      </c>
      <c r="C138" s="47">
        <v>0</v>
      </c>
      <c r="D138" s="20"/>
      <c r="E138" s="20"/>
    </row>
    <row r="139">
      <c r="A139" s="20" t="s">
        <v>349</v>
      </c>
      <c r="B139" s="46" t="s">
        <v>299</v>
      </c>
      <c r="C139" s="47">
        <v>0</v>
      </c>
      <c r="D139" s="20"/>
      <c r="E139" s="20"/>
    </row>
    <row r="140">
      <c r="A140" s="20" t="s">
        <v>350</v>
      </c>
      <c r="B140" s="46"/>
      <c r="C140" s="47">
        <v>0</v>
      </c>
      <c r="D140" s="20"/>
      <c r="E140" s="20"/>
    </row>
    <row r="141">
      <c r="A141" s="20" t="s">
        <v>340</v>
      </c>
      <c r="B141" s="46" t="s">
        <v>299</v>
      </c>
      <c r="C141" s="47">
        <v>0</v>
      </c>
      <c r="D141" s="20"/>
      <c r="E141" s="20"/>
    </row>
    <row r="142">
      <c r="A142" s="20" t="s">
        <v>351</v>
      </c>
      <c r="B142" s="46" t="s">
        <v>299</v>
      </c>
      <c r="C142" s="47">
        <v>0</v>
      </c>
      <c r="D142" s="20"/>
      <c r="E142" s="20"/>
    </row>
    <row r="143">
      <c r="A143" s="20" t="s">
        <v>352</v>
      </c>
      <c r="B143" s="20"/>
      <c r="C143" s="27"/>
      <c r="D143" s="20"/>
      <c r="E143" s="32">
        <f>SUM(C132:C142)</f>
        <v>35</v>
      </c>
    </row>
    <row r="144">
      <c r="A144" s="20" t="s">
        <v>353</v>
      </c>
      <c r="B144" s="46" t="s">
        <v>299</v>
      </c>
      <c r="C144" s="47">
        <v>35</v>
      </c>
      <c r="D144" s="20"/>
      <c r="E144" s="20"/>
    </row>
    <row r="145">
      <c r="A145" s="20" t="s">
        <v>354</v>
      </c>
      <c r="B145" s="46" t="s">
        <v>299</v>
      </c>
      <c r="C145" s="47">
        <v>0</v>
      </c>
      <c r="D145" s="20"/>
      <c r="E145" s="20"/>
    </row>
    <row r="146">
      <c r="A146" s="20"/>
      <c r="B146" s="20"/>
      <c r="C146" s="27"/>
      <c r="D146" s="20"/>
      <c r="E146" s="20"/>
    </row>
    <row r="147">
      <c r="A147" s="20" t="s">
        <v>355</v>
      </c>
      <c r="B147" s="46" t="s">
        <v>299</v>
      </c>
      <c r="C147" s="47">
        <v>0</v>
      </c>
      <c r="D147" s="20"/>
      <c r="E147" s="20"/>
    </row>
    <row r="148">
      <c r="A148" s="20"/>
      <c r="B148" s="20"/>
      <c r="C148" s="2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38" t="s">
        <v>356</v>
      </c>
      <c r="B152" s="49"/>
      <c r="C152" s="49"/>
      <c r="D152" s="49"/>
      <c r="E152" s="49"/>
    </row>
    <row r="153">
      <c r="A153" s="51" t="s">
        <v>357</v>
      </c>
      <c r="B153" s="52" t="s">
        <v>358</v>
      </c>
      <c r="C153" s="53" t="s">
        <v>359</v>
      </c>
      <c r="D153" s="52" t="s">
        <v>159</v>
      </c>
      <c r="E153" s="52" t="s">
        <v>230</v>
      </c>
    </row>
    <row r="154">
      <c r="A154" s="20" t="s">
        <v>337</v>
      </c>
      <c r="B154" s="50">
        <v>568</v>
      </c>
      <c r="C154" s="50">
        <v>89</v>
      </c>
      <c r="D154" s="50">
        <v>91</v>
      </c>
      <c r="E154" s="32">
        <f>SUM(B154:D154)</f>
        <v>748</v>
      </c>
    </row>
    <row r="155">
      <c r="A155" s="20" t="s">
        <v>242</v>
      </c>
      <c r="B155" s="50">
        <v>3599</v>
      </c>
      <c r="C155" s="50">
        <v>486</v>
      </c>
      <c r="D155" s="50">
        <v>725</v>
      </c>
      <c r="E155" s="32">
        <f>SUM(B155:D155)</f>
        <v>4810</v>
      </c>
    </row>
    <row r="156">
      <c r="A156" s="20" t="s">
        <v>360</v>
      </c>
      <c r="B156" s="50">
        <v>13044</v>
      </c>
      <c r="C156" s="50">
        <v>6788</v>
      </c>
      <c r="D156" s="50">
        <v>9689</v>
      </c>
      <c r="E156" s="32">
        <f>SUM(B156:D156)</f>
        <v>29521</v>
      </c>
    </row>
    <row r="157">
      <c r="A157" s="20" t="s">
        <v>287</v>
      </c>
      <c r="B157" s="50">
        <v>18757119.04</v>
      </c>
      <c r="C157" s="50">
        <v>3704700.03</v>
      </c>
      <c r="D157" s="50">
        <v>4348220</v>
      </c>
      <c r="E157" s="32">
        <f>SUM(B157:D157)</f>
        <v>26810039.07</v>
      </c>
      <c r="F157" s="18"/>
    </row>
    <row r="158">
      <c r="A158" s="20" t="s">
        <v>288</v>
      </c>
      <c r="B158" s="50">
        <v>71076289.06</v>
      </c>
      <c r="C158" s="50">
        <v>31307947.02</v>
      </c>
      <c r="D158" s="50">
        <v>49117021.42</v>
      </c>
      <c r="E158" s="32">
        <f>SUM(B158:D158)</f>
        <v>151501257.5</v>
      </c>
      <c r="F158" s="18"/>
    </row>
    <row r="159">
      <c r="A159" s="51" t="s">
        <v>361</v>
      </c>
      <c r="B159" s="52" t="s">
        <v>358</v>
      </c>
      <c r="C159" s="53" t="s">
        <v>359</v>
      </c>
      <c r="D159" s="52" t="s">
        <v>159</v>
      </c>
      <c r="E159" s="52" t="s">
        <v>230</v>
      </c>
    </row>
    <row r="160">
      <c r="A160" s="20" t="s">
        <v>337</v>
      </c>
      <c r="B160" s="50">
        <v>110</v>
      </c>
      <c r="C160" s="50">
        <v>54</v>
      </c>
      <c r="D160" s="50">
        <v>18</v>
      </c>
      <c r="E160" s="32">
        <f>SUM(B160:D160)</f>
        <v>182</v>
      </c>
    </row>
    <row r="161">
      <c r="A161" s="20" t="s">
        <v>242</v>
      </c>
      <c r="B161" s="50">
        <v>2148</v>
      </c>
      <c r="C161" s="50">
        <v>1265</v>
      </c>
      <c r="D161" s="50">
        <v>300</v>
      </c>
      <c r="E161" s="32">
        <f>SUM(B161:D161)</f>
        <v>3713</v>
      </c>
    </row>
    <row r="162">
      <c r="A162" s="20" t="s">
        <v>360</v>
      </c>
      <c r="B162" s="50">
        <v>0</v>
      </c>
      <c r="C162" s="50">
        <v>0</v>
      </c>
      <c r="D162" s="50">
        <v>0</v>
      </c>
      <c r="E162" s="32">
        <f>SUM(B162:D162)</f>
        <v>0</v>
      </c>
    </row>
    <row r="163">
      <c r="A163" s="20" t="s">
        <v>287</v>
      </c>
      <c r="B163" s="50">
        <v>4175623.65</v>
      </c>
      <c r="C163" s="50">
        <v>3065729.35</v>
      </c>
      <c r="D163" s="50">
        <v>648663.1</v>
      </c>
      <c r="E163" s="32">
        <f>SUM(B163:D163)</f>
        <v>7890016.1</v>
      </c>
    </row>
    <row r="164">
      <c r="A164" s="20" t="s">
        <v>288</v>
      </c>
      <c r="B164" s="50">
        <v>0</v>
      </c>
      <c r="C164" s="50">
        <v>0</v>
      </c>
      <c r="D164" s="50">
        <v>0</v>
      </c>
      <c r="E164" s="32">
        <f>SUM(B164:D164)</f>
        <v>0</v>
      </c>
    </row>
    <row r="165">
      <c r="A165" s="51" t="s">
        <v>362</v>
      </c>
      <c r="B165" s="52" t="s">
        <v>358</v>
      </c>
      <c r="C165" s="53" t="s">
        <v>359</v>
      </c>
      <c r="D165" s="52" t="s">
        <v>159</v>
      </c>
      <c r="E165" s="52" t="s">
        <v>230</v>
      </c>
    </row>
    <row r="166">
      <c r="A166" s="20" t="s">
        <v>337</v>
      </c>
      <c r="B166" s="50">
        <v>0</v>
      </c>
      <c r="C166" s="50">
        <v>0</v>
      </c>
      <c r="D166" s="50">
        <v>0</v>
      </c>
      <c r="E166" s="32">
        <f>SUM(B166:D166)</f>
        <v>0</v>
      </c>
    </row>
    <row r="167">
      <c r="A167" s="20" t="s">
        <v>242</v>
      </c>
      <c r="B167" s="50">
        <v>0</v>
      </c>
      <c r="C167" s="50">
        <v>0</v>
      </c>
      <c r="D167" s="50">
        <v>0</v>
      </c>
      <c r="E167" s="32">
        <f>SUM(B167:D167)</f>
        <v>0</v>
      </c>
    </row>
    <row r="168">
      <c r="A168" s="20" t="s">
        <v>360</v>
      </c>
      <c r="B168" s="50">
        <v>0</v>
      </c>
      <c r="C168" s="50">
        <v>0</v>
      </c>
      <c r="D168" s="50">
        <v>0</v>
      </c>
      <c r="E168" s="32">
        <f>SUM(B168:D168)</f>
        <v>0</v>
      </c>
    </row>
    <row r="169">
      <c r="A169" s="20" t="s">
        <v>287</v>
      </c>
      <c r="B169" s="50">
        <v>0</v>
      </c>
      <c r="C169" s="50">
        <v>0</v>
      </c>
      <c r="D169" s="50">
        <v>0</v>
      </c>
      <c r="E169" s="32">
        <f>SUM(B169:D169)</f>
        <v>0</v>
      </c>
    </row>
    <row r="170">
      <c r="A170" s="20" t="s">
        <v>288</v>
      </c>
      <c r="B170" s="50">
        <v>0</v>
      </c>
      <c r="C170" s="50">
        <v>0</v>
      </c>
      <c r="D170" s="50">
        <v>0</v>
      </c>
      <c r="E170" s="32">
        <f>SUM(B170:D170)</f>
        <v>0</v>
      </c>
    </row>
    <row r="171">
      <c r="A171" s="25"/>
      <c r="B171" s="25"/>
      <c r="C171" s="54"/>
      <c r="D171" s="55"/>
      <c r="E171" s="20"/>
    </row>
    <row r="172">
      <c r="A172" s="51" t="s">
        <v>363</v>
      </c>
      <c r="B172" s="52" t="s">
        <v>364</v>
      </c>
      <c r="C172" s="53" t="s">
        <v>365</v>
      </c>
      <c r="D172" s="20"/>
      <c r="E172" s="20"/>
    </row>
    <row r="173">
      <c r="A173" s="25" t="s">
        <v>366</v>
      </c>
      <c r="B173" s="50">
        <v>1301886</v>
      </c>
      <c r="C173" s="50">
        <v>2686194</v>
      </c>
      <c r="D173" s="20"/>
      <c r="E173" s="20"/>
    </row>
    <row r="174">
      <c r="A174" s="25"/>
      <c r="B174" s="55"/>
      <c r="C174" s="54"/>
      <c r="D174" s="20"/>
      <c r="E174" s="20"/>
    </row>
    <row r="175">
      <c r="A175" s="25"/>
      <c r="B175" s="25"/>
      <c r="C175" s="54"/>
      <c r="D175" s="55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49" t="s">
        <v>367</v>
      </c>
      <c r="B179" s="38"/>
      <c r="C179" s="38"/>
      <c r="D179" s="38"/>
      <c r="E179" s="38"/>
    </row>
    <row r="180">
      <c r="A180" s="45" t="s">
        <v>368</v>
      </c>
      <c r="B180" s="45"/>
      <c r="C180" s="45"/>
      <c r="D180" s="45"/>
      <c r="E180" s="45"/>
    </row>
    <row r="181">
      <c r="A181" s="20" t="s">
        <v>369</v>
      </c>
      <c r="B181" s="46" t="s">
        <v>299</v>
      </c>
      <c r="C181" s="47">
        <v>1985139.05</v>
      </c>
      <c r="D181" s="20"/>
      <c r="E181" s="20"/>
    </row>
    <row r="182">
      <c r="A182" s="20" t="s">
        <v>370</v>
      </c>
      <c r="B182" s="46" t="s">
        <v>299</v>
      </c>
      <c r="C182" s="47">
        <v>48499.82</v>
      </c>
      <c r="D182" s="20"/>
      <c r="E182" s="20"/>
    </row>
    <row r="183">
      <c r="A183" s="25" t="s">
        <v>371</v>
      </c>
      <c r="B183" s="46" t="s">
        <v>299</v>
      </c>
      <c r="C183" s="47">
        <v>188073.6</v>
      </c>
      <c r="D183" s="20"/>
      <c r="E183" s="20"/>
    </row>
    <row r="184">
      <c r="A184" s="20" t="s">
        <v>372</v>
      </c>
      <c r="B184" s="46" t="s">
        <v>299</v>
      </c>
      <c r="C184" s="47">
        <v>3824763.94</v>
      </c>
      <c r="D184" s="20"/>
      <c r="E184" s="20"/>
    </row>
    <row r="185">
      <c r="A185" s="20" t="s">
        <v>373</v>
      </c>
      <c r="B185" s="46" t="s">
        <v>299</v>
      </c>
      <c r="C185" s="47">
        <v>23736.37</v>
      </c>
      <c r="D185" s="20"/>
      <c r="E185" s="20"/>
    </row>
    <row r="186">
      <c r="A186" s="20" t="s">
        <v>374</v>
      </c>
      <c r="B186" s="46" t="s">
        <v>299</v>
      </c>
      <c r="C186" s="47">
        <v>1413826.22</v>
      </c>
      <c r="D186" s="20"/>
      <c r="E186" s="20"/>
    </row>
    <row r="187">
      <c r="A187" s="20" t="s">
        <v>375</v>
      </c>
      <c r="B187" s="46" t="s">
        <v>299</v>
      </c>
      <c r="C187" s="47">
        <v>258433.14</v>
      </c>
      <c r="D187" s="20"/>
      <c r="E187" s="20"/>
    </row>
    <row r="188">
      <c r="A188" s="20" t="s">
        <v>375</v>
      </c>
      <c r="B188" s="46" t="s">
        <v>299</v>
      </c>
      <c r="C188" s="47">
        <v>20013.49</v>
      </c>
      <c r="D188" s="20"/>
      <c r="E188" s="20"/>
    </row>
    <row r="189">
      <c r="A189" s="20" t="s">
        <v>230</v>
      </c>
      <c r="B189" s="20"/>
      <c r="C189" s="27"/>
      <c r="D189" s="32">
        <f>SUM(C181:C188)</f>
        <v>7762485.63</v>
      </c>
      <c r="E189" s="20"/>
    </row>
    <row r="190">
      <c r="A190" s="45" t="s">
        <v>376</v>
      </c>
      <c r="B190" s="45"/>
      <c r="C190" s="45"/>
      <c r="D190" s="45"/>
      <c r="E190" s="45"/>
    </row>
    <row r="191">
      <c r="A191" s="20" t="s">
        <v>377</v>
      </c>
      <c r="B191" s="46" t="s">
        <v>299</v>
      </c>
      <c r="C191" s="47">
        <v>1098276.54</v>
      </c>
      <c r="D191" s="20"/>
      <c r="E191" s="20"/>
    </row>
    <row r="192">
      <c r="A192" s="20" t="s">
        <v>378</v>
      </c>
      <c r="B192" s="46" t="s">
        <v>299</v>
      </c>
      <c r="C192" s="47">
        <v>830797.37</v>
      </c>
      <c r="D192" s="20"/>
      <c r="E192" s="20"/>
    </row>
    <row r="193">
      <c r="A193" s="20" t="s">
        <v>230</v>
      </c>
      <c r="B193" s="20"/>
      <c r="C193" s="27"/>
      <c r="D193" s="32">
        <f>SUM(C191:C192)</f>
        <v>1929073.9100000002</v>
      </c>
      <c r="E193" s="20"/>
    </row>
    <row r="194">
      <c r="A194" s="45" t="s">
        <v>379</v>
      </c>
      <c r="B194" s="45"/>
      <c r="C194" s="45"/>
      <c r="D194" s="45"/>
      <c r="E194" s="45"/>
    </row>
    <row r="195">
      <c r="A195" s="20" t="s">
        <v>380</v>
      </c>
      <c r="B195" s="46" t="s">
        <v>299</v>
      </c>
      <c r="C195" s="47">
        <v>209262.29</v>
      </c>
      <c r="D195" s="20"/>
      <c r="E195" s="20"/>
    </row>
    <row r="196">
      <c r="A196" s="20" t="s">
        <v>381</v>
      </c>
      <c r="B196" s="46" t="s">
        <v>299</v>
      </c>
      <c r="C196" s="47">
        <v>184576.9</v>
      </c>
      <c r="D196" s="20"/>
      <c r="E196" s="20"/>
    </row>
    <row r="197">
      <c r="A197" s="20" t="s">
        <v>230</v>
      </c>
      <c r="B197" s="20"/>
      <c r="C197" s="27"/>
      <c r="D197" s="32">
        <f>SUM(C195:C196)</f>
        <v>393839.19</v>
      </c>
      <c r="E197" s="20"/>
    </row>
    <row r="198">
      <c r="A198" s="45" t="s">
        <v>382</v>
      </c>
      <c r="B198" s="45"/>
      <c r="C198" s="45"/>
      <c r="D198" s="45"/>
      <c r="E198" s="45"/>
    </row>
    <row r="199">
      <c r="A199" s="20" t="s">
        <v>383</v>
      </c>
      <c r="B199" s="46" t="s">
        <v>299</v>
      </c>
      <c r="C199" s="47">
        <v>80094.66</v>
      </c>
      <c r="D199" s="20"/>
      <c r="E199" s="20"/>
    </row>
    <row r="200">
      <c r="A200" s="20" t="s">
        <v>384</v>
      </c>
      <c r="B200" s="46" t="s">
        <v>299</v>
      </c>
      <c r="C200" s="47">
        <v>689558.29</v>
      </c>
      <c r="D200" s="20"/>
      <c r="E200" s="20"/>
    </row>
    <row r="201">
      <c r="A201" s="20" t="s">
        <v>159</v>
      </c>
      <c r="B201" s="46" t="s">
        <v>299</v>
      </c>
      <c r="C201" s="47">
        <v>0</v>
      </c>
      <c r="D201" s="20"/>
      <c r="E201" s="20"/>
    </row>
    <row r="202">
      <c r="A202" s="20" t="s">
        <v>230</v>
      </c>
      <c r="B202" s="20"/>
      <c r="C202" s="27"/>
      <c r="D202" s="32">
        <f>SUM(C199:C201)</f>
        <v>769652.95000000007</v>
      </c>
      <c r="E202" s="20"/>
    </row>
    <row r="203">
      <c r="A203" s="45" t="s">
        <v>385</v>
      </c>
      <c r="B203" s="45"/>
      <c r="C203" s="45"/>
      <c r="D203" s="45"/>
      <c r="E203" s="45"/>
    </row>
    <row r="204">
      <c r="A204" s="20" t="s">
        <v>386</v>
      </c>
      <c r="B204" s="46" t="s">
        <v>299</v>
      </c>
      <c r="C204" s="47">
        <v>0</v>
      </c>
      <c r="D204" s="20"/>
      <c r="E204" s="20"/>
    </row>
    <row r="205">
      <c r="A205" s="20" t="s">
        <v>387</v>
      </c>
      <c r="B205" s="46" t="s">
        <v>299</v>
      </c>
      <c r="C205" s="47">
        <v>35582.3</v>
      </c>
      <c r="D205" s="20"/>
      <c r="E205" s="20"/>
    </row>
    <row r="206">
      <c r="A206" s="20" t="s">
        <v>230</v>
      </c>
      <c r="B206" s="20"/>
      <c r="C206" s="27"/>
      <c r="D206" s="32">
        <f>SUM(C204:C205)</f>
        <v>35582.3</v>
      </c>
      <c r="E206" s="20"/>
    </row>
    <row r="207">
      <c r="A207" s="20"/>
      <c r="B207" s="20"/>
      <c r="C207" s="27"/>
      <c r="D207" s="20"/>
      <c r="E207" s="20"/>
    </row>
    <row r="208">
      <c r="A208" s="38" t="s">
        <v>388</v>
      </c>
      <c r="B208" s="38"/>
      <c r="C208" s="38"/>
      <c r="D208" s="38"/>
      <c r="E208" s="38"/>
    </row>
    <row r="209">
      <c r="A209" s="49" t="s">
        <v>389</v>
      </c>
      <c r="B209" s="38"/>
      <c r="C209" s="38"/>
      <c r="D209" s="38"/>
      <c r="E209" s="38"/>
    </row>
    <row r="210">
      <c r="A210" s="26"/>
      <c r="B210" s="22" t="s">
        <v>390</v>
      </c>
      <c r="C210" s="21" t="s">
        <v>391</v>
      </c>
      <c r="D210" s="22" t="s">
        <v>392</v>
      </c>
      <c r="E210" s="22" t="s">
        <v>393</v>
      </c>
    </row>
    <row r="211">
      <c r="A211" s="20" t="s">
        <v>394</v>
      </c>
      <c r="B211" s="50">
        <v>0</v>
      </c>
      <c r="C211" s="47">
        <v>0</v>
      </c>
      <c r="D211" s="50">
        <v>0</v>
      </c>
      <c r="E211" s="32">
        <f ref="E211:E219" t="shared" si="16">SUM(B211:C211)-D211</f>
        <v>0</v>
      </c>
    </row>
    <row r="212">
      <c r="A212" s="20" t="s">
        <v>395</v>
      </c>
      <c r="B212" s="50">
        <v>0</v>
      </c>
      <c r="C212" s="47">
        <v>123782.54</v>
      </c>
      <c r="D212" s="50">
        <v>0</v>
      </c>
      <c r="E212" s="32">
        <f t="shared" si="16"/>
        <v>123782.54</v>
      </c>
    </row>
    <row r="213">
      <c r="A213" s="20" t="s">
        <v>396</v>
      </c>
      <c r="B213" s="50">
        <v>9840510.92</v>
      </c>
      <c r="C213" s="47">
        <v>7132444.2</v>
      </c>
      <c r="D213" s="50">
        <v>0</v>
      </c>
      <c r="E213" s="32">
        <f t="shared" si="16"/>
        <v>16972955.12</v>
      </c>
    </row>
    <row r="214">
      <c r="A214" s="20" t="s">
        <v>397</v>
      </c>
      <c r="B214" s="50">
        <v>0</v>
      </c>
      <c r="C214" s="47">
        <v>0</v>
      </c>
      <c r="D214" s="50">
        <v>0</v>
      </c>
      <c r="E214" s="32">
        <f t="shared" si="16"/>
        <v>0</v>
      </c>
    </row>
    <row r="215">
      <c r="A215" s="20" t="s">
        <v>398</v>
      </c>
      <c r="B215" s="50">
        <v>1920149.18</v>
      </c>
      <c r="C215" s="47">
        <v>596909.78</v>
      </c>
      <c r="D215" s="50">
        <v>0</v>
      </c>
      <c r="E215" s="32">
        <f t="shared" si="16"/>
        <v>2517058.96</v>
      </c>
    </row>
    <row r="216">
      <c r="A216" s="20" t="s">
        <v>399</v>
      </c>
      <c r="B216" s="50">
        <v>12047195.059999989</v>
      </c>
      <c r="C216" s="47">
        <v>1760500.69</v>
      </c>
      <c r="D216" s="50">
        <v>81142.44</v>
      </c>
      <c r="E216" s="32">
        <f t="shared" si="16"/>
        <v>13726553.309999989</v>
      </c>
    </row>
    <row r="217">
      <c r="A217" s="20" t="s">
        <v>400</v>
      </c>
      <c r="B217" s="50">
        <v>0</v>
      </c>
      <c r="C217" s="47">
        <v>0</v>
      </c>
      <c r="D217" s="50">
        <v>0</v>
      </c>
      <c r="E217" s="32">
        <f t="shared" si="16"/>
        <v>0</v>
      </c>
    </row>
    <row r="218">
      <c r="A218" s="20" t="s">
        <v>401</v>
      </c>
      <c r="B218" s="50">
        <v>5082687.1</v>
      </c>
      <c r="C218" s="47">
        <v>1506512.86</v>
      </c>
      <c r="D218" s="50">
        <v>0</v>
      </c>
      <c r="E218" s="32">
        <f t="shared" si="16"/>
        <v>6589199.96</v>
      </c>
    </row>
    <row r="219">
      <c r="A219" s="20" t="s">
        <v>402</v>
      </c>
      <c r="B219" s="50">
        <v>2865331.22</v>
      </c>
      <c r="C219" s="47">
        <v>2530197.8399999994</v>
      </c>
      <c r="D219" s="50">
        <v>0</v>
      </c>
      <c r="E219" s="32">
        <f t="shared" si="16"/>
        <v>5395529.06</v>
      </c>
    </row>
    <row r="220">
      <c r="A220" s="20" t="s">
        <v>230</v>
      </c>
      <c r="B220" s="32">
        <f>SUM(B211:B219)</f>
        <v>31755873.479999989</v>
      </c>
      <c r="C220" s="266">
        <f>SUM(C211:C219)</f>
        <v>13650347.91</v>
      </c>
      <c r="D220" s="32">
        <f>SUM(D211:D219)</f>
        <v>81142.44</v>
      </c>
      <c r="E220" s="32">
        <f>SUM(E211:E219)</f>
        <v>45325078.949999996</v>
      </c>
    </row>
    <row r="221">
      <c r="A221" s="20"/>
      <c r="B221" s="20"/>
      <c r="C221" s="27"/>
      <c r="D221" s="20"/>
      <c r="E221" s="20"/>
    </row>
    <row r="222">
      <c r="A222" s="49" t="s">
        <v>403</v>
      </c>
      <c r="B222" s="49"/>
      <c r="C222" s="49"/>
      <c r="D222" s="49"/>
      <c r="E222" s="49"/>
    </row>
    <row r="223">
      <c r="A223" s="26"/>
      <c r="B223" s="22" t="s">
        <v>390</v>
      </c>
      <c r="C223" s="21" t="s">
        <v>391</v>
      </c>
      <c r="D223" s="22" t="s">
        <v>392</v>
      </c>
      <c r="E223" s="22" t="s">
        <v>393</v>
      </c>
    </row>
    <row r="224">
      <c r="A224" s="20" t="s">
        <v>394</v>
      </c>
      <c r="B224" s="55"/>
      <c r="C224" s="54"/>
      <c r="D224" s="55"/>
      <c r="E224" s="20"/>
    </row>
    <row r="225">
      <c r="A225" s="20" t="s">
        <v>395</v>
      </c>
      <c r="B225" s="50">
        <v>0</v>
      </c>
      <c r="C225" s="47">
        <v>0</v>
      </c>
      <c r="D225" s="50">
        <v>0</v>
      </c>
      <c r="E225" s="32">
        <f ref="E225:E232" t="shared" si="17">SUM(B225:C225)-D225</f>
        <v>0</v>
      </c>
    </row>
    <row r="226">
      <c r="A226" s="20" t="s">
        <v>396</v>
      </c>
      <c r="B226" s="50">
        <v>0</v>
      </c>
      <c r="C226" s="47">
        <v>3610.32</v>
      </c>
      <c r="D226" s="50">
        <v>0</v>
      </c>
      <c r="E226" s="32">
        <f t="shared" si="17"/>
        <v>3610.32</v>
      </c>
    </row>
    <row r="227">
      <c r="A227" s="20" t="s">
        <v>397</v>
      </c>
      <c r="B227" s="50">
        <v>2232883</v>
      </c>
      <c r="C227" s="47">
        <v>529700.98</v>
      </c>
      <c r="D227" s="50">
        <v>0</v>
      </c>
      <c r="E227" s="32">
        <f t="shared" si="17"/>
        <v>2762583.98</v>
      </c>
    </row>
    <row r="228">
      <c r="A228" s="20" t="s">
        <v>398</v>
      </c>
      <c r="B228" s="50">
        <v>0</v>
      </c>
      <c r="C228" s="47">
        <v>0</v>
      </c>
      <c r="D228" s="50">
        <v>0</v>
      </c>
      <c r="E228" s="32">
        <f t="shared" si="17"/>
        <v>0</v>
      </c>
    </row>
    <row r="229">
      <c r="A229" s="20" t="s">
        <v>399</v>
      </c>
      <c r="B229" s="50">
        <v>160604.21</v>
      </c>
      <c r="C229" s="47">
        <v>137026.89</v>
      </c>
      <c r="D229" s="50">
        <v>0</v>
      </c>
      <c r="E229" s="32">
        <f t="shared" si="17"/>
        <v>297631.1</v>
      </c>
    </row>
    <row r="230">
      <c r="A230" s="20" t="s">
        <v>400</v>
      </c>
      <c r="B230" s="50">
        <v>5812393.2800000031</v>
      </c>
      <c r="C230" s="47">
        <v>1372745</v>
      </c>
      <c r="D230" s="50">
        <v>81142.44</v>
      </c>
      <c r="E230" s="32">
        <f t="shared" si="17"/>
        <v>7103995.8400000026</v>
      </c>
    </row>
    <row r="231">
      <c r="A231" s="20" t="s">
        <v>401</v>
      </c>
      <c r="B231" s="50">
        <v>0</v>
      </c>
      <c r="C231" s="47">
        <v>0</v>
      </c>
      <c r="D231" s="50">
        <v>0</v>
      </c>
      <c r="E231" s="32">
        <f t="shared" si="17"/>
        <v>0</v>
      </c>
    </row>
    <row r="232">
      <c r="A232" s="20" t="s">
        <v>402</v>
      </c>
      <c r="B232" s="50">
        <v>808311.86</v>
      </c>
      <c r="C232" s="47">
        <v>458628.81</v>
      </c>
      <c r="D232" s="50">
        <v>0</v>
      </c>
      <c r="E232" s="32">
        <f t="shared" si="17"/>
        <v>1266940.67</v>
      </c>
    </row>
    <row r="233">
      <c r="A233" s="20" t="s">
        <v>230</v>
      </c>
      <c r="B233" s="32">
        <f>SUM(B224:B232)</f>
        <v>9014192.3500000034</v>
      </c>
      <c r="C233" s="266">
        <f>SUM(C224:C232)</f>
        <v>2501712</v>
      </c>
      <c r="D233" s="32">
        <f>SUM(D224:D232)</f>
        <v>81142.44</v>
      </c>
      <c r="E233" s="32">
        <f>SUM(E224:E232)</f>
        <v>11434761.910000002</v>
      </c>
    </row>
    <row r="234">
      <c r="A234" s="20"/>
      <c r="B234" s="20"/>
      <c r="C234" s="27"/>
      <c r="D234" s="20"/>
      <c r="E234" s="20"/>
    </row>
    <row r="235">
      <c r="A235" s="38" t="s">
        <v>404</v>
      </c>
      <c r="B235" s="38"/>
      <c r="C235" s="38"/>
      <c r="D235" s="38"/>
      <c r="E235" s="38"/>
    </row>
    <row r="236">
      <c r="A236" s="38"/>
      <c r="B236" s="344" t="s">
        <v>405</v>
      </c>
      <c r="C236" s="344"/>
      <c r="D236" s="38"/>
      <c r="E236" s="38"/>
    </row>
    <row r="237">
      <c r="A237" s="56" t="s">
        <v>405</v>
      </c>
      <c r="B237" s="38"/>
      <c r="C237" s="47">
        <v>1778408.3</v>
      </c>
      <c r="D237" s="40">
        <f>C237</f>
        <v>1778408.3</v>
      </c>
      <c r="E237" s="38"/>
    </row>
    <row r="238">
      <c r="A238" s="45" t="s">
        <v>406</v>
      </c>
      <c r="B238" s="45"/>
      <c r="C238" s="45"/>
      <c r="D238" s="45"/>
      <c r="E238" s="45"/>
    </row>
    <row r="239">
      <c r="A239" s="20" t="s">
        <v>407</v>
      </c>
      <c r="B239" s="46" t="s">
        <v>299</v>
      </c>
      <c r="C239" s="47">
        <v>53364430.93</v>
      </c>
      <c r="D239" s="20"/>
      <c r="E239" s="20"/>
    </row>
    <row r="240">
      <c r="A240" s="20" t="s">
        <v>408</v>
      </c>
      <c r="B240" s="46" t="s">
        <v>299</v>
      </c>
      <c r="C240" s="47">
        <v>27254620.55</v>
      </c>
      <c r="D240" s="20"/>
      <c r="E240" s="20"/>
    </row>
    <row r="241">
      <c r="A241" s="20" t="s">
        <v>409</v>
      </c>
      <c r="B241" s="46" t="s">
        <v>299</v>
      </c>
      <c r="C241" s="47">
        <v>898631.29</v>
      </c>
      <c r="D241" s="20"/>
      <c r="E241" s="20"/>
    </row>
    <row r="242">
      <c r="A242" s="20" t="s">
        <v>410</v>
      </c>
      <c r="B242" s="46" t="s">
        <v>299</v>
      </c>
      <c r="C242" s="47">
        <v>5019049.76</v>
      </c>
      <c r="D242" s="20"/>
      <c r="E242" s="20"/>
    </row>
    <row r="243">
      <c r="A243" s="20" t="s">
        <v>411</v>
      </c>
      <c r="B243" s="46" t="s">
        <v>299</v>
      </c>
      <c r="C243" s="47">
        <v>15348180.35</v>
      </c>
      <c r="D243" s="20"/>
      <c r="E243" s="20"/>
    </row>
    <row r="244">
      <c r="A244" s="20" t="s">
        <v>412</v>
      </c>
      <c r="B244" s="46" t="s">
        <v>299</v>
      </c>
      <c r="C244" s="47">
        <v>507911</v>
      </c>
      <c r="D244" s="20"/>
      <c r="E244" s="20"/>
    </row>
    <row r="245">
      <c r="A245" s="20" t="s">
        <v>413</v>
      </c>
      <c r="B245" s="20"/>
      <c r="C245" s="27"/>
      <c r="D245" s="32">
        <f>SUM(C239:C244)</f>
        <v>102392823.88000001</v>
      </c>
      <c r="E245" s="20"/>
    </row>
    <row r="246">
      <c r="A246" s="45" t="s">
        <v>414</v>
      </c>
      <c r="B246" s="45"/>
      <c r="C246" s="45"/>
      <c r="D246" s="45"/>
      <c r="E246" s="45"/>
    </row>
    <row r="247">
      <c r="A247" s="26" t="s">
        <v>415</v>
      </c>
      <c r="B247" s="46" t="s">
        <v>299</v>
      </c>
      <c r="C247" s="47">
        <v>5126</v>
      </c>
      <c r="D247" s="20"/>
      <c r="E247" s="20"/>
    </row>
    <row r="248">
      <c r="A248" s="26"/>
      <c r="B248" s="46"/>
      <c r="C248" s="27"/>
      <c r="D248" s="20"/>
      <c r="E248" s="20"/>
    </row>
    <row r="249">
      <c r="A249" s="26" t="s">
        <v>416</v>
      </c>
      <c r="B249" s="46" t="s">
        <v>299</v>
      </c>
      <c r="C249" s="47">
        <v>376480.57</v>
      </c>
      <c r="D249" s="20"/>
      <c r="E249" s="20"/>
    </row>
    <row r="250">
      <c r="A250" s="26" t="s">
        <v>417</v>
      </c>
      <c r="B250" s="46" t="s">
        <v>299</v>
      </c>
      <c r="C250" s="47">
        <v>2801027.5</v>
      </c>
      <c r="D250" s="20"/>
      <c r="E250" s="20"/>
    </row>
    <row r="251">
      <c r="A251" s="20"/>
      <c r="B251" s="20"/>
      <c r="C251" s="27"/>
      <c r="D251" s="20"/>
      <c r="E251" s="20"/>
    </row>
    <row r="252">
      <c r="A252" s="26" t="s">
        <v>418</v>
      </c>
      <c r="B252" s="20"/>
      <c r="C252" s="27"/>
      <c r="D252" s="32">
        <f>SUM(C249:C251)</f>
        <v>3177508.07</v>
      </c>
      <c r="E252" s="20"/>
    </row>
    <row r="253">
      <c r="A253" s="45" t="s">
        <v>419</v>
      </c>
      <c r="B253" s="45"/>
      <c r="C253" s="45"/>
      <c r="D253" s="45"/>
      <c r="E253" s="45"/>
    </row>
    <row r="254">
      <c r="A254" s="20" t="s">
        <v>420</v>
      </c>
      <c r="B254" s="46" t="s">
        <v>299</v>
      </c>
      <c r="C254" s="47">
        <v>-84897.17</v>
      </c>
      <c r="D254" s="20"/>
      <c r="E254" s="20"/>
    </row>
    <row r="255">
      <c r="A255" s="20" t="s">
        <v>419</v>
      </c>
      <c r="B255" s="46" t="s">
        <v>299</v>
      </c>
      <c r="C255" s="47">
        <v>0</v>
      </c>
      <c r="D255" s="20"/>
      <c r="E255" s="20"/>
    </row>
    <row r="256">
      <c r="A256" s="20" t="s">
        <v>421</v>
      </c>
      <c r="B256" s="20"/>
      <c r="C256" s="27"/>
      <c r="D256" s="32">
        <f>SUM(C254:C255)</f>
        <v>-84897.17</v>
      </c>
      <c r="E256" s="20"/>
    </row>
    <row r="257">
      <c r="A257" s="20"/>
      <c r="B257" s="20"/>
      <c r="C257" s="27"/>
      <c r="D257" s="20"/>
      <c r="E257" s="20"/>
    </row>
    <row r="258">
      <c r="A258" s="20" t="s">
        <v>422</v>
      </c>
      <c r="B258" s="20"/>
      <c r="C258" s="27"/>
      <c r="D258" s="32">
        <f>D237+D245+D252+D256</f>
        <v>107263843.08</v>
      </c>
      <c r="E258" s="20"/>
    </row>
    <row r="259">
      <c r="A259" s="20"/>
      <c r="B259" s="20"/>
      <c r="C259" s="27"/>
      <c r="D259" s="20"/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38" t="s">
        <v>423</v>
      </c>
      <c r="B264" s="38"/>
      <c r="C264" s="38"/>
      <c r="D264" s="38"/>
      <c r="E264" s="38"/>
    </row>
    <row r="265">
      <c r="A265" s="45" t="s">
        <v>424</v>
      </c>
      <c r="B265" s="45"/>
      <c r="C265" s="45"/>
      <c r="D265" s="45"/>
      <c r="E265" s="45"/>
    </row>
    <row r="266">
      <c r="A266" s="20" t="s">
        <v>425</v>
      </c>
      <c r="B266" s="46" t="s">
        <v>299</v>
      </c>
      <c r="C266" s="47">
        <v>0</v>
      </c>
      <c r="D266" s="20"/>
      <c r="E266" s="20"/>
    </row>
    <row r="267">
      <c r="A267" s="20" t="s">
        <v>426</v>
      </c>
      <c r="B267" s="46" t="s">
        <v>299</v>
      </c>
      <c r="C267" s="47">
        <v>0</v>
      </c>
      <c r="D267" s="20"/>
      <c r="E267" s="20"/>
    </row>
    <row r="268">
      <c r="A268" s="20" t="s">
        <v>427</v>
      </c>
      <c r="B268" s="46" t="s">
        <v>299</v>
      </c>
      <c r="C268" s="47">
        <v>23513160.110000003</v>
      </c>
      <c r="D268" s="20"/>
      <c r="E268" s="20"/>
    </row>
    <row r="269">
      <c r="A269" s="20" t="s">
        <v>428</v>
      </c>
      <c r="B269" s="46" t="s">
        <v>299</v>
      </c>
      <c r="C269" s="47">
        <v>13146281</v>
      </c>
      <c r="D269" s="20"/>
      <c r="E269" s="20"/>
    </row>
    <row r="270">
      <c r="A270" s="20" t="s">
        <v>429</v>
      </c>
      <c r="B270" s="46" t="s">
        <v>299</v>
      </c>
      <c r="C270" s="47">
        <v>601278.88000000059</v>
      </c>
      <c r="D270" s="20"/>
      <c r="E270" s="20"/>
    </row>
    <row r="271">
      <c r="A271" s="20" t="s">
        <v>430</v>
      </c>
      <c r="B271" s="46" t="s">
        <v>299</v>
      </c>
      <c r="C271" s="47">
        <v>0</v>
      </c>
      <c r="D271" s="20"/>
      <c r="E271" s="20"/>
    </row>
    <row r="272">
      <c r="A272" s="20" t="s">
        <v>431</v>
      </c>
      <c r="B272" s="46" t="s">
        <v>299</v>
      </c>
      <c r="C272" s="47">
        <v>0</v>
      </c>
      <c r="D272" s="20"/>
      <c r="E272" s="20"/>
    </row>
    <row r="273">
      <c r="A273" s="20" t="s">
        <v>432</v>
      </c>
      <c r="B273" s="46" t="s">
        <v>299</v>
      </c>
      <c r="C273" s="47">
        <v>0</v>
      </c>
      <c r="D273" s="20"/>
      <c r="E273" s="20"/>
    </row>
    <row r="274">
      <c r="A274" s="20" t="s">
        <v>433</v>
      </c>
      <c r="B274" s="46" t="s">
        <v>299</v>
      </c>
      <c r="C274" s="47">
        <v>0</v>
      </c>
      <c r="D274" s="20"/>
      <c r="E274" s="20"/>
    </row>
    <row r="275">
      <c r="A275" s="20" t="s">
        <v>434</v>
      </c>
      <c r="B275" s="46" t="s">
        <v>299</v>
      </c>
      <c r="C275" s="47">
        <v>0</v>
      </c>
      <c r="D275" s="20"/>
      <c r="E275" s="20"/>
    </row>
    <row r="276">
      <c r="A276" s="20" t="s">
        <v>435</v>
      </c>
      <c r="B276" s="20"/>
      <c r="C276" s="27"/>
      <c r="D276" s="32">
        <f>SUM(C266:C268)-C269+SUM(C270:C275)</f>
        <v>10968157.990000004</v>
      </c>
      <c r="E276" s="20"/>
    </row>
    <row r="277">
      <c r="A277" s="45" t="s">
        <v>436</v>
      </c>
      <c r="B277" s="45"/>
      <c r="C277" s="45"/>
      <c r="D277" s="45"/>
      <c r="E277" s="45"/>
    </row>
    <row r="278">
      <c r="A278" s="20" t="s">
        <v>425</v>
      </c>
      <c r="B278" s="46" t="s">
        <v>299</v>
      </c>
      <c r="C278" s="47">
        <v>0</v>
      </c>
      <c r="D278" s="20"/>
      <c r="E278" s="20"/>
    </row>
    <row r="279">
      <c r="A279" s="20" t="s">
        <v>426</v>
      </c>
      <c r="B279" s="46" t="s">
        <v>299</v>
      </c>
      <c r="C279" s="47">
        <v>0</v>
      </c>
      <c r="D279" s="20"/>
      <c r="E279" s="20"/>
    </row>
    <row r="280">
      <c r="A280" s="20" t="s">
        <v>437</v>
      </c>
      <c r="B280" s="46" t="s">
        <v>299</v>
      </c>
      <c r="C280" s="47">
        <v>0</v>
      </c>
      <c r="D280" s="20"/>
      <c r="E280" s="20"/>
    </row>
    <row r="281">
      <c r="A281" s="20" t="s">
        <v>438</v>
      </c>
      <c r="B281" s="20"/>
      <c r="C281" s="27"/>
      <c r="D281" s="32">
        <f>SUM(C278:C280)</f>
        <v>0</v>
      </c>
      <c r="E281" s="20"/>
    </row>
    <row r="282">
      <c r="A282" s="45" t="s">
        <v>439</v>
      </c>
      <c r="B282" s="45"/>
      <c r="C282" s="45"/>
      <c r="D282" s="45"/>
      <c r="E282" s="45"/>
    </row>
    <row r="283">
      <c r="A283" s="20" t="s">
        <v>394</v>
      </c>
      <c r="B283" s="46" t="s">
        <v>299</v>
      </c>
      <c r="C283" s="47">
        <v>0</v>
      </c>
      <c r="D283" s="20"/>
      <c r="E283" s="20"/>
    </row>
    <row r="284">
      <c r="A284" s="20" t="s">
        <v>395</v>
      </c>
      <c r="B284" s="46" t="s">
        <v>299</v>
      </c>
      <c r="C284" s="47">
        <v>123782.54</v>
      </c>
      <c r="D284" s="20"/>
      <c r="E284" s="20"/>
    </row>
    <row r="285">
      <c r="A285" s="20" t="s">
        <v>396</v>
      </c>
      <c r="B285" s="46" t="s">
        <v>299</v>
      </c>
      <c r="C285" s="47">
        <v>16972955.12</v>
      </c>
      <c r="D285" s="20"/>
      <c r="E285" s="20"/>
    </row>
    <row r="286">
      <c r="A286" s="20" t="s">
        <v>440</v>
      </c>
      <c r="B286" s="46" t="s">
        <v>299</v>
      </c>
      <c r="C286" s="47">
        <v>0</v>
      </c>
      <c r="D286" s="20"/>
      <c r="E286" s="20"/>
    </row>
    <row r="287">
      <c r="A287" s="20" t="s">
        <v>441</v>
      </c>
      <c r="B287" s="46" t="s">
        <v>299</v>
      </c>
      <c r="C287" s="47">
        <v>2517058.96</v>
      </c>
      <c r="D287" s="20"/>
      <c r="E287" s="20"/>
    </row>
    <row r="288">
      <c r="A288" s="20" t="s">
        <v>442</v>
      </c>
      <c r="B288" s="46" t="s">
        <v>299</v>
      </c>
      <c r="C288" s="47">
        <v>13726553.309999989</v>
      </c>
      <c r="D288" s="20"/>
      <c r="E288" s="20"/>
    </row>
    <row r="289">
      <c r="A289" s="20" t="s">
        <v>401</v>
      </c>
      <c r="B289" s="46" t="s">
        <v>299</v>
      </c>
      <c r="C289" s="47">
        <v>6589199.96</v>
      </c>
      <c r="D289" s="20"/>
      <c r="E289" s="20"/>
    </row>
    <row r="290">
      <c r="A290" s="20" t="s">
        <v>402</v>
      </c>
      <c r="B290" s="46" t="s">
        <v>299</v>
      </c>
      <c r="C290" s="47">
        <v>5395529.06</v>
      </c>
      <c r="D290" s="20"/>
      <c r="E290" s="20"/>
    </row>
    <row r="291">
      <c r="A291" s="20" t="s">
        <v>443</v>
      </c>
      <c r="B291" s="20"/>
      <c r="C291" s="27"/>
      <c r="D291" s="32">
        <f>SUM(C283:C290)</f>
        <v>45325078.949999996</v>
      </c>
      <c r="E291" s="20"/>
    </row>
    <row r="292">
      <c r="A292" s="20" t="s">
        <v>444</v>
      </c>
      <c r="B292" s="46" t="s">
        <v>299</v>
      </c>
      <c r="C292" s="47">
        <v>11434761.910000004</v>
      </c>
      <c r="D292" s="20"/>
      <c r="E292" s="20"/>
    </row>
    <row r="293">
      <c r="A293" s="20" t="s">
        <v>445</v>
      </c>
      <c r="B293" s="20"/>
      <c r="C293" s="27"/>
      <c r="D293" s="32">
        <f>D291-C292</f>
        <v>33890317.039999992</v>
      </c>
      <c r="E293" s="20"/>
    </row>
    <row r="294">
      <c r="A294" s="45" t="s">
        <v>446</v>
      </c>
      <c r="B294" s="45"/>
      <c r="C294" s="45"/>
      <c r="D294" s="45"/>
      <c r="E294" s="45"/>
    </row>
    <row r="295">
      <c r="A295" s="20" t="s">
        <v>447</v>
      </c>
      <c r="B295" s="46" t="s">
        <v>299</v>
      </c>
      <c r="C295" s="47">
        <v>0</v>
      </c>
      <c r="D295" s="20"/>
      <c r="E295" s="20"/>
    </row>
    <row r="296">
      <c r="A296" s="20" t="s">
        <v>448</v>
      </c>
      <c r="B296" s="46" t="s">
        <v>299</v>
      </c>
      <c r="C296" s="47">
        <v>0</v>
      </c>
      <c r="D296" s="20"/>
      <c r="E296" s="20"/>
    </row>
    <row r="297">
      <c r="A297" s="20" t="s">
        <v>449</v>
      </c>
      <c r="B297" s="46" t="s">
        <v>299</v>
      </c>
      <c r="C297" s="47">
        <v>0</v>
      </c>
      <c r="D297" s="20"/>
      <c r="E297" s="20"/>
    </row>
    <row r="298">
      <c r="A298" s="20" t="s">
        <v>437</v>
      </c>
      <c r="B298" s="46" t="s">
        <v>299</v>
      </c>
      <c r="C298" s="47">
        <v>0</v>
      </c>
      <c r="D298" s="20"/>
      <c r="E298" s="20"/>
    </row>
    <row r="299">
      <c r="A299" s="20" t="s">
        <v>450</v>
      </c>
      <c r="B299" s="20"/>
      <c r="C299" s="27"/>
      <c r="D299" s="32">
        <f>C295-C296+C297+C298</f>
        <v>0</v>
      </c>
      <c r="E299" s="20"/>
    </row>
    <row r="300">
      <c r="A300" s="20"/>
      <c r="B300" s="20"/>
      <c r="C300" s="27"/>
      <c r="D300" s="20"/>
      <c r="E300" s="20"/>
    </row>
    <row r="301">
      <c r="A301" s="45" t="s">
        <v>451</v>
      </c>
      <c r="B301" s="45"/>
      <c r="C301" s="45"/>
      <c r="D301" s="45"/>
      <c r="E301" s="45"/>
    </row>
    <row r="302">
      <c r="A302" s="20" t="s">
        <v>452</v>
      </c>
      <c r="B302" s="46" t="s">
        <v>299</v>
      </c>
      <c r="C302" s="47">
        <v>0</v>
      </c>
      <c r="D302" s="20"/>
      <c r="E302" s="20"/>
    </row>
    <row r="303">
      <c r="A303" s="20" t="s">
        <v>453</v>
      </c>
      <c r="B303" s="46" t="s">
        <v>299</v>
      </c>
      <c r="C303" s="47">
        <v>0</v>
      </c>
      <c r="D303" s="20"/>
      <c r="E303" s="20"/>
    </row>
    <row r="304">
      <c r="A304" s="20" t="s">
        <v>454</v>
      </c>
      <c r="B304" s="46" t="s">
        <v>299</v>
      </c>
      <c r="C304" s="47">
        <v>0</v>
      </c>
      <c r="D304" s="20"/>
      <c r="E304" s="20"/>
    </row>
    <row r="305">
      <c r="A305" s="20" t="s">
        <v>455</v>
      </c>
      <c r="B305" s="46" t="s">
        <v>299</v>
      </c>
      <c r="C305" s="47">
        <v>0</v>
      </c>
      <c r="D305" s="20"/>
      <c r="E305" s="20"/>
    </row>
    <row r="306">
      <c r="A306" s="20" t="s">
        <v>456</v>
      </c>
      <c r="B306" s="20"/>
      <c r="C306" s="27"/>
      <c r="D306" s="32">
        <f>SUM(C302:C305)</f>
        <v>0</v>
      </c>
      <c r="E306" s="20"/>
    </row>
    <row r="307">
      <c r="A307" s="20"/>
      <c r="B307" s="20"/>
      <c r="C307" s="27"/>
      <c r="D307" s="20"/>
      <c r="E307" s="20"/>
    </row>
    <row r="308">
      <c r="A308" s="20" t="s">
        <v>457</v>
      </c>
      <c r="B308" s="20"/>
      <c r="C308" s="27"/>
      <c r="D308" s="32">
        <f>D276+D281+D293+D299+D306</f>
        <v>44858475.029999994</v>
      </c>
      <c r="E308" s="20"/>
    </row>
    <row r="309">
      <c r="A309" s="20"/>
      <c r="B309" s="20"/>
      <c r="C309" s="27"/>
      <c r="D309" s="20"/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38" t="s">
        <v>458</v>
      </c>
      <c r="B312" s="38"/>
      <c r="C312" s="38"/>
      <c r="D312" s="38"/>
      <c r="E312" s="38"/>
    </row>
    <row r="313">
      <c r="A313" s="45" t="s">
        <v>459</v>
      </c>
      <c r="B313" s="45"/>
      <c r="C313" s="45"/>
      <c r="D313" s="45"/>
      <c r="E313" s="45"/>
    </row>
    <row r="314">
      <c r="A314" s="20" t="s">
        <v>460</v>
      </c>
      <c r="B314" s="46" t="s">
        <v>299</v>
      </c>
      <c r="C314" s="47">
        <v>0</v>
      </c>
      <c r="D314" s="20"/>
      <c r="E314" s="20"/>
    </row>
    <row r="315">
      <c r="A315" s="20" t="s">
        <v>461</v>
      </c>
      <c r="B315" s="46" t="s">
        <v>299</v>
      </c>
      <c r="C315" s="47">
        <v>0</v>
      </c>
      <c r="D315" s="20"/>
      <c r="E315" s="20"/>
    </row>
    <row r="316">
      <c r="A316" s="20" t="s">
        <v>462</v>
      </c>
      <c r="B316" s="46" t="s">
        <v>299</v>
      </c>
      <c r="C316" s="47">
        <v>0</v>
      </c>
      <c r="D316" s="20"/>
      <c r="E316" s="20"/>
    </row>
    <row r="317">
      <c r="A317" s="20" t="s">
        <v>463</v>
      </c>
      <c r="B317" s="46" t="s">
        <v>299</v>
      </c>
      <c r="C317" s="47">
        <v>0</v>
      </c>
      <c r="D317" s="20"/>
      <c r="E317" s="20"/>
    </row>
    <row r="318">
      <c r="A318" s="20" t="s">
        <v>464</v>
      </c>
      <c r="B318" s="46" t="s">
        <v>299</v>
      </c>
      <c r="C318" s="47">
        <v>2201469.1199999996</v>
      </c>
      <c r="D318" s="20"/>
      <c r="E318" s="20"/>
    </row>
    <row r="319">
      <c r="A319" s="20" t="s">
        <v>465</v>
      </c>
      <c r="B319" s="46" t="s">
        <v>299</v>
      </c>
      <c r="C319" s="47">
        <v>0</v>
      </c>
      <c r="D319" s="20"/>
      <c r="E319" s="20"/>
    </row>
    <row r="320">
      <c r="A320" s="20" t="s">
        <v>466</v>
      </c>
      <c r="B320" s="46" t="s">
        <v>299</v>
      </c>
      <c r="C320" s="47">
        <v>0</v>
      </c>
      <c r="D320" s="20"/>
      <c r="E320" s="20"/>
    </row>
    <row r="321">
      <c r="A321" s="20" t="s">
        <v>467</v>
      </c>
      <c r="B321" s="46" t="s">
        <v>299</v>
      </c>
      <c r="C321" s="47">
        <v>0</v>
      </c>
      <c r="D321" s="20"/>
      <c r="E321" s="20"/>
    </row>
    <row r="322">
      <c r="A322" s="20" t="s">
        <v>468</v>
      </c>
      <c r="B322" s="46" t="s">
        <v>299</v>
      </c>
      <c r="C322" s="47">
        <v>0</v>
      </c>
      <c r="D322" s="20"/>
      <c r="E322" s="20"/>
    </row>
    <row r="323">
      <c r="A323" s="20" t="s">
        <v>469</v>
      </c>
      <c r="B323" s="46" t="s">
        <v>299</v>
      </c>
      <c r="C323" s="47">
        <v>0</v>
      </c>
      <c r="D323" s="20"/>
      <c r="E323" s="20"/>
    </row>
    <row r="324">
      <c r="A324" s="20" t="s">
        <v>470</v>
      </c>
      <c r="B324" s="20"/>
      <c r="C324" s="27"/>
      <c r="D324" s="32">
        <f>SUM(C314:C323)</f>
        <v>2201469.1199999996</v>
      </c>
      <c r="E324" s="20"/>
    </row>
    <row r="325">
      <c r="A325" s="45" t="s">
        <v>471</v>
      </c>
      <c r="B325" s="45"/>
      <c r="C325" s="45"/>
      <c r="D325" s="45"/>
      <c r="E325" s="45"/>
    </row>
    <row r="326">
      <c r="A326" s="20" t="s">
        <v>472</v>
      </c>
      <c r="B326" s="46" t="s">
        <v>299</v>
      </c>
      <c r="C326" s="47">
        <v>0</v>
      </c>
      <c r="D326" s="20"/>
      <c r="E326" s="20"/>
    </row>
    <row r="327">
      <c r="A327" s="20" t="s">
        <v>473</v>
      </c>
      <c r="B327" s="46" t="s">
        <v>299</v>
      </c>
      <c r="C327" s="47">
        <v>0</v>
      </c>
      <c r="D327" s="20"/>
      <c r="E327" s="20"/>
    </row>
    <row r="328">
      <c r="A328" s="20" t="s">
        <v>474</v>
      </c>
      <c r="B328" s="46" t="s">
        <v>299</v>
      </c>
      <c r="C328" s="47">
        <v>0</v>
      </c>
      <c r="D328" s="20"/>
      <c r="E328" s="20"/>
    </row>
    <row r="329">
      <c r="A329" s="20" t="s">
        <v>475</v>
      </c>
      <c r="B329" s="20"/>
      <c r="C329" s="27"/>
      <c r="D329" s="32">
        <f>SUM(C326:C328)</f>
        <v>0</v>
      </c>
      <c r="E329" s="20"/>
    </row>
    <row r="330">
      <c r="A330" s="45" t="s">
        <v>476</v>
      </c>
      <c r="B330" s="45"/>
      <c r="C330" s="45"/>
      <c r="D330" s="45"/>
      <c r="E330" s="45"/>
    </row>
    <row r="331">
      <c r="A331" s="20" t="s">
        <v>477</v>
      </c>
      <c r="B331" s="46" t="s">
        <v>299</v>
      </c>
      <c r="C331" s="47">
        <v>0</v>
      </c>
      <c r="D331" s="20"/>
      <c r="E331" s="20"/>
    </row>
    <row r="332">
      <c r="A332" s="20" t="s">
        <v>478</v>
      </c>
      <c r="B332" s="46" t="s">
        <v>299</v>
      </c>
      <c r="C332" s="47">
        <v>0</v>
      </c>
      <c r="D332" s="20"/>
      <c r="E332" s="20"/>
    </row>
    <row r="333">
      <c r="A333" s="20" t="s">
        <v>479</v>
      </c>
      <c r="B333" s="46" t="s">
        <v>299</v>
      </c>
      <c r="C333" s="47">
        <v>0</v>
      </c>
      <c r="D333" s="20"/>
      <c r="E333" s="20"/>
    </row>
    <row r="334">
      <c r="A334" s="26" t="s">
        <v>480</v>
      </c>
      <c r="B334" s="46" t="s">
        <v>299</v>
      </c>
      <c r="C334" s="47">
        <v>0</v>
      </c>
      <c r="D334" s="20"/>
      <c r="E334" s="20"/>
    </row>
    <row r="335">
      <c r="A335" s="20" t="s">
        <v>481</v>
      </c>
      <c r="B335" s="46" t="s">
        <v>299</v>
      </c>
      <c r="C335" s="47">
        <v>0</v>
      </c>
      <c r="D335" s="20"/>
      <c r="E335" s="20"/>
    </row>
    <row r="336">
      <c r="A336" s="26" t="s">
        <v>482</v>
      </c>
      <c r="B336" s="46" t="s">
        <v>299</v>
      </c>
      <c r="C336" s="47">
        <v>0</v>
      </c>
      <c r="D336" s="20"/>
      <c r="E336" s="20"/>
    </row>
    <row r="337">
      <c r="A337" s="26" t="s">
        <v>483</v>
      </c>
      <c r="B337" s="46" t="s">
        <v>299</v>
      </c>
      <c r="C337" s="272"/>
      <c r="D337" s="20"/>
      <c r="E337" s="20"/>
    </row>
    <row r="338">
      <c r="A338" s="20" t="s">
        <v>484</v>
      </c>
      <c r="B338" s="46" t="s">
        <v>299</v>
      </c>
      <c r="C338" s="47">
        <v>0</v>
      </c>
      <c r="D338" s="20"/>
      <c r="E338" s="20"/>
    </row>
    <row r="339">
      <c r="A339" s="20" t="s">
        <v>230</v>
      </c>
      <c r="B339" s="20"/>
      <c r="C339" s="27"/>
      <c r="D339" s="32">
        <f>SUM(C331:C338)</f>
        <v>0</v>
      </c>
      <c r="E339" s="20"/>
    </row>
    <row r="340">
      <c r="A340" s="20" t="s">
        <v>485</v>
      </c>
      <c r="B340" s="20"/>
      <c r="C340" s="27"/>
      <c r="D340" s="32">
        <f>C323</f>
        <v>0</v>
      </c>
      <c r="E340" s="20"/>
    </row>
    <row r="341">
      <c r="A341" s="20" t="s">
        <v>486</v>
      </c>
      <c r="B341" s="20"/>
      <c r="C341" s="27"/>
      <c r="D341" s="32">
        <f>D339-D340</f>
        <v>0</v>
      </c>
      <c r="E341" s="20"/>
    </row>
    <row r="342">
      <c r="A342" s="20"/>
      <c r="B342" s="20"/>
      <c r="C342" s="27"/>
      <c r="D342" s="20"/>
      <c r="E342" s="20"/>
    </row>
    <row r="343">
      <c r="A343" s="20" t="s">
        <v>487</v>
      </c>
      <c r="B343" s="46" t="s">
        <v>299</v>
      </c>
      <c r="C343" s="327">
        <v>42657005.91</v>
      </c>
      <c r="D343" s="20"/>
      <c r="E343" s="20"/>
    </row>
    <row r="344">
      <c r="A344" s="20"/>
      <c r="B344" s="46"/>
      <c r="C344" s="57"/>
      <c r="D344" s="20"/>
      <c r="E344" s="20"/>
    </row>
    <row r="345">
      <c r="A345" s="20" t="s">
        <v>488</v>
      </c>
      <c r="B345" s="46" t="s">
        <v>299</v>
      </c>
      <c r="C345" s="234">
        <v>0</v>
      </c>
      <c r="D345" s="20"/>
      <c r="E345" s="20"/>
    </row>
    <row r="346">
      <c r="A346" s="20" t="s">
        <v>489</v>
      </c>
      <c r="B346" s="46" t="s">
        <v>299</v>
      </c>
      <c r="C346" s="234">
        <v>0</v>
      </c>
      <c r="D346" s="20"/>
      <c r="E346" s="20"/>
    </row>
    <row r="347">
      <c r="A347" s="20" t="s">
        <v>490</v>
      </c>
      <c r="B347" s="46" t="s">
        <v>299</v>
      </c>
      <c r="C347" s="234">
        <v>0</v>
      </c>
      <c r="D347" s="20"/>
      <c r="E347" s="20"/>
    </row>
    <row r="348">
      <c r="A348" s="20" t="s">
        <v>491</v>
      </c>
      <c r="B348" s="46" t="s">
        <v>299</v>
      </c>
      <c r="C348" s="234">
        <v>0</v>
      </c>
      <c r="D348" s="20"/>
      <c r="E348" s="20"/>
    </row>
    <row r="349">
      <c r="A349" s="20" t="s">
        <v>492</v>
      </c>
      <c r="B349" s="46" t="s">
        <v>299</v>
      </c>
      <c r="C349" s="234">
        <v>0</v>
      </c>
      <c r="D349" s="20"/>
      <c r="E349" s="20"/>
    </row>
    <row r="350">
      <c r="A350" s="20" t="s">
        <v>493</v>
      </c>
      <c r="B350" s="20"/>
      <c r="C350" s="27"/>
      <c r="D350" s="32">
        <f>D324+D329+D341+C343+C347+C348</f>
        <v>44858475.029999994</v>
      </c>
      <c r="E350" s="20"/>
    </row>
    <row r="351">
      <c r="A351" s="20"/>
      <c r="B351" s="20"/>
      <c r="C351" s="27"/>
      <c r="D351" s="20"/>
      <c r="E351" s="20"/>
    </row>
    <row r="352">
      <c r="A352" s="20" t="s">
        <v>494</v>
      </c>
      <c r="B352" s="20"/>
      <c r="C352" s="27"/>
      <c r="D352" s="32">
        <f>D308</f>
        <v>44858475.029999994</v>
      </c>
      <c r="E352" s="20"/>
    </row>
    <row r="353">
      <c r="A353" s="20"/>
      <c r="B353" s="20"/>
      <c r="C353" s="27"/>
      <c r="D353" s="20"/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38" t="s">
        <v>495</v>
      </c>
      <c r="B356" s="38"/>
      <c r="C356" s="38"/>
      <c r="D356" s="38"/>
      <c r="E356" s="38"/>
    </row>
    <row r="357">
      <c r="A357" s="45" t="s">
        <v>496</v>
      </c>
      <c r="B357" s="45"/>
      <c r="C357" s="45"/>
      <c r="D357" s="45"/>
      <c r="E357" s="45"/>
    </row>
    <row r="358">
      <c r="A358" s="20" t="s">
        <v>497</v>
      </c>
      <c r="B358" s="46" t="s">
        <v>299</v>
      </c>
      <c r="C358" s="234">
        <v>34700055.17</v>
      </c>
      <c r="D358" s="20"/>
      <c r="E358" s="20"/>
    </row>
    <row r="359">
      <c r="A359" s="20" t="s">
        <v>498</v>
      </c>
      <c r="B359" s="46" t="s">
        <v>299</v>
      </c>
      <c r="C359" s="234">
        <v>151501257.5</v>
      </c>
      <c r="D359" s="20"/>
      <c r="E359" s="20"/>
    </row>
    <row r="360">
      <c r="A360" s="20" t="s">
        <v>499</v>
      </c>
      <c r="B360" s="20"/>
      <c r="C360" s="27"/>
      <c r="D360" s="32">
        <f>SUM(C358:C359)</f>
        <v>186201312.67000002</v>
      </c>
      <c r="E360" s="20"/>
    </row>
    <row r="361">
      <c r="A361" s="45" t="s">
        <v>500</v>
      </c>
      <c r="B361" s="45"/>
      <c r="C361" s="45"/>
      <c r="D361" s="45"/>
      <c r="E361" s="45"/>
    </row>
    <row r="362">
      <c r="A362" s="20" t="s">
        <v>405</v>
      </c>
      <c r="B362" s="45"/>
      <c r="C362" s="47">
        <v>1778408.3</v>
      </c>
      <c r="D362" s="20"/>
      <c r="E362" s="45"/>
    </row>
    <row r="363">
      <c r="A363" s="20" t="s">
        <v>501</v>
      </c>
      <c r="B363" s="46" t="s">
        <v>299</v>
      </c>
      <c r="C363" s="47">
        <v>102392823.88000001</v>
      </c>
      <c r="D363" s="20"/>
      <c r="E363" s="20"/>
    </row>
    <row r="364">
      <c r="A364" s="20" t="s">
        <v>502</v>
      </c>
      <c r="B364" s="46" t="s">
        <v>299</v>
      </c>
      <c r="C364" s="47">
        <v>3177508.07</v>
      </c>
      <c r="D364" s="20"/>
      <c r="E364" s="20"/>
    </row>
    <row r="365">
      <c r="A365" s="20" t="s">
        <v>503</v>
      </c>
      <c r="B365" s="46" t="s">
        <v>299</v>
      </c>
      <c r="C365" s="47">
        <v>-84897.17</v>
      </c>
      <c r="D365" s="20"/>
      <c r="E365" s="20"/>
    </row>
    <row r="366">
      <c r="A366" s="20" t="s">
        <v>422</v>
      </c>
      <c r="B366" s="20"/>
      <c r="C366" s="27"/>
      <c r="D366" s="32">
        <f>SUM(C362:C365)</f>
        <v>107263843.08</v>
      </c>
      <c r="E366" s="20"/>
    </row>
    <row r="367">
      <c r="A367" s="20" t="s">
        <v>504</v>
      </c>
      <c r="B367" s="20"/>
      <c r="C367" s="27"/>
      <c r="D367" s="32">
        <f>D360-D366</f>
        <v>78937469.590000018</v>
      </c>
      <c r="E367" s="20"/>
    </row>
    <row r="368">
      <c r="A368" s="58" t="s">
        <v>505</v>
      </c>
      <c r="B368" s="45"/>
      <c r="C368" s="45"/>
      <c r="D368" s="45"/>
      <c r="E368" s="45"/>
    </row>
    <row r="369">
      <c r="A369" s="32" t="s">
        <v>506</v>
      </c>
      <c r="B369" s="20"/>
      <c r="C369" s="20"/>
      <c r="D369" s="20"/>
      <c r="E369" s="20"/>
    </row>
    <row r="370">
      <c r="A370" s="59" t="s">
        <v>507</v>
      </c>
      <c r="B370" s="40" t="s">
        <v>299</v>
      </c>
      <c r="C370" s="273"/>
      <c r="D370" s="32"/>
      <c r="E370" s="32"/>
    </row>
    <row r="371">
      <c r="A371" s="59" t="s">
        <v>508</v>
      </c>
      <c r="B371" s="40" t="s">
        <v>299</v>
      </c>
      <c r="C371" s="273"/>
      <c r="D371" s="32"/>
      <c r="E371" s="32"/>
    </row>
    <row r="372">
      <c r="A372" s="59" t="s">
        <v>509</v>
      </c>
      <c r="B372" s="40" t="s">
        <v>299</v>
      </c>
      <c r="C372" s="273"/>
      <c r="D372" s="32"/>
      <c r="E372" s="32"/>
    </row>
    <row r="373">
      <c r="A373" s="59" t="s">
        <v>510</v>
      </c>
      <c r="B373" s="40" t="s">
        <v>299</v>
      </c>
      <c r="C373" s="273"/>
      <c r="D373" s="32"/>
      <c r="E373" s="32"/>
    </row>
    <row r="374">
      <c r="A374" s="59" t="s">
        <v>511</v>
      </c>
      <c r="B374" s="40" t="s">
        <v>299</v>
      </c>
      <c r="C374" s="273"/>
      <c r="D374" s="32"/>
      <c r="E374" s="32"/>
    </row>
    <row r="375">
      <c r="A375" s="59" t="s">
        <v>512</v>
      </c>
      <c r="B375" s="40" t="s">
        <v>299</v>
      </c>
      <c r="C375" s="273"/>
      <c r="D375" s="32"/>
      <c r="E375" s="32"/>
    </row>
    <row r="376">
      <c r="A376" s="59" t="s">
        <v>513</v>
      </c>
      <c r="B376" s="40" t="s">
        <v>299</v>
      </c>
      <c r="C376" s="273"/>
      <c r="D376" s="32"/>
      <c r="E376" s="32"/>
    </row>
    <row r="377">
      <c r="A377" s="59" t="s">
        <v>514</v>
      </c>
      <c r="B377" s="40" t="s">
        <v>299</v>
      </c>
      <c r="C377" s="273"/>
      <c r="D377" s="32"/>
      <c r="E377" s="32"/>
    </row>
    <row r="378">
      <c r="A378" s="59" t="s">
        <v>515</v>
      </c>
      <c r="B378" s="40" t="s">
        <v>299</v>
      </c>
      <c r="C378" s="273"/>
      <c r="D378" s="32"/>
      <c r="E378" s="32"/>
    </row>
    <row r="379">
      <c r="A379" s="59" t="s">
        <v>516</v>
      </c>
      <c r="B379" s="40" t="s">
        <v>299</v>
      </c>
      <c r="C379" s="273"/>
      <c r="D379" s="32"/>
      <c r="E379" s="32"/>
    </row>
    <row r="380">
      <c r="A380" s="59" t="s">
        <v>517</v>
      </c>
      <c r="B380" s="40" t="s">
        <v>299</v>
      </c>
      <c r="C380" s="236">
        <v>264688.37000000005</v>
      </c>
      <c r="D380" s="32"/>
      <c r="E380" s="237" t="str">
        <f>IF(OR(C380&gt;999999,C380/(D360+D383)&gt;0.01),"Additional Classification Necessary - See Responses-2 Tab","")</f>
      </c>
      <c r="F380" s="60"/>
    </row>
    <row r="381">
      <c r="A381" s="61" t="s">
        <v>518</v>
      </c>
      <c r="B381" s="46"/>
      <c r="C381" s="46"/>
      <c r="D381" s="32">
        <f>SUM(C370:C380)</f>
        <v>264688.37000000005</v>
      </c>
      <c r="E381" s="32"/>
      <c r="F381" s="60"/>
    </row>
    <row r="382">
      <c r="A382" s="56" t="s">
        <v>519</v>
      </c>
      <c r="B382" s="46" t="s">
        <v>299</v>
      </c>
      <c r="C382" s="47">
        <v>0</v>
      </c>
      <c r="D382" s="32"/>
      <c r="E382" s="20"/>
    </row>
    <row r="383">
      <c r="A383" s="20" t="s">
        <v>520</v>
      </c>
      <c r="B383" s="20"/>
      <c r="C383" s="27"/>
      <c r="D383" s="32">
        <f>D381+C382</f>
        <v>264688.37000000005</v>
      </c>
      <c r="E383" s="20"/>
    </row>
    <row r="384">
      <c r="A384" s="20" t="s">
        <v>521</v>
      </c>
      <c r="B384" s="20"/>
      <c r="C384" s="27"/>
      <c r="D384" s="32">
        <f>D367+D383</f>
        <v>79202157.960000023</v>
      </c>
      <c r="E384" s="20"/>
    </row>
    <row r="385">
      <c r="A385" s="20"/>
      <c r="B385" s="20"/>
      <c r="C385" s="27"/>
      <c r="D385" s="20"/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45" t="s">
        <v>522</v>
      </c>
      <c r="B388" s="45"/>
      <c r="C388" s="45"/>
      <c r="D388" s="45"/>
      <c r="E388" s="45"/>
    </row>
    <row r="389">
      <c r="A389" s="20" t="s">
        <v>523</v>
      </c>
      <c r="B389" s="46" t="s">
        <v>299</v>
      </c>
      <c r="C389" s="47">
        <v>33727442.4</v>
      </c>
      <c r="D389" s="20"/>
      <c r="E389" s="20"/>
    </row>
    <row r="390">
      <c r="A390" s="20" t="s">
        <v>11</v>
      </c>
      <c r="B390" s="46" t="s">
        <v>299</v>
      </c>
      <c r="C390" s="47">
        <v>7762485.63</v>
      </c>
      <c r="D390" s="20"/>
      <c r="E390" s="20"/>
    </row>
    <row r="391">
      <c r="A391" s="20" t="s">
        <v>264</v>
      </c>
      <c r="B391" s="46" t="s">
        <v>299</v>
      </c>
      <c r="C391" s="47">
        <v>2732778.38</v>
      </c>
      <c r="D391" s="20"/>
      <c r="E391" s="20"/>
    </row>
    <row r="392">
      <c r="A392" s="20" t="s">
        <v>524</v>
      </c>
      <c r="B392" s="46" t="s">
        <v>299</v>
      </c>
      <c r="C392" s="47">
        <v>7310152.29</v>
      </c>
      <c r="D392" s="20"/>
      <c r="E392" s="20"/>
    </row>
    <row r="393">
      <c r="A393" s="20" t="s">
        <v>525</v>
      </c>
      <c r="B393" s="46" t="s">
        <v>299</v>
      </c>
      <c r="C393" s="47">
        <v>915792.54</v>
      </c>
      <c r="D393" s="20"/>
      <c r="E393" s="20"/>
    </row>
    <row r="394">
      <c r="A394" s="20" t="s">
        <v>526</v>
      </c>
      <c r="B394" s="46" t="s">
        <v>299</v>
      </c>
      <c r="C394" s="47">
        <v>14588664.41</v>
      </c>
      <c r="D394" s="20"/>
      <c r="E394" s="20"/>
    </row>
    <row r="395">
      <c r="A395" s="20" t="s">
        <v>16</v>
      </c>
      <c r="B395" s="46" t="s">
        <v>299</v>
      </c>
      <c r="C395" s="47">
        <v>4555296.92</v>
      </c>
      <c r="D395" s="20"/>
      <c r="E395" s="20"/>
    </row>
    <row r="396">
      <c r="A396" s="20" t="s">
        <v>527</v>
      </c>
      <c r="B396" s="46" t="s">
        <v>299</v>
      </c>
      <c r="C396" s="47">
        <v>1929073.9100000002</v>
      </c>
      <c r="D396" s="20"/>
      <c r="E396" s="20"/>
    </row>
    <row r="397">
      <c r="A397" s="20" t="s">
        <v>528</v>
      </c>
      <c r="B397" s="46" t="s">
        <v>299</v>
      </c>
      <c r="C397" s="47">
        <v>393839.19</v>
      </c>
      <c r="D397" s="20"/>
      <c r="E397" s="20"/>
    </row>
    <row r="398">
      <c r="A398" s="20" t="s">
        <v>529</v>
      </c>
      <c r="B398" s="46" t="s">
        <v>299</v>
      </c>
      <c r="C398" s="47">
        <v>769652.95000000007</v>
      </c>
      <c r="D398" s="20"/>
      <c r="E398" s="20"/>
    </row>
    <row r="399">
      <c r="A399" s="20" t="s">
        <v>530</v>
      </c>
      <c r="B399" s="46" t="s">
        <v>299</v>
      </c>
      <c r="C399" s="47">
        <v>35582.3</v>
      </c>
      <c r="D399" s="20"/>
      <c r="E399" s="20"/>
    </row>
    <row r="400">
      <c r="A400" s="32" t="s">
        <v>531</v>
      </c>
      <c r="B400" s="20"/>
      <c r="C400" s="20"/>
      <c r="D400" s="20"/>
      <c r="E400" s="20"/>
    </row>
    <row r="401">
      <c r="A401" s="33" t="s">
        <v>270</v>
      </c>
      <c r="B401" s="40" t="s">
        <v>299</v>
      </c>
      <c r="C401" s="273"/>
      <c r="D401" s="32"/>
      <c r="E401" s="32"/>
    </row>
    <row r="402">
      <c r="A402" s="33" t="s">
        <v>271</v>
      </c>
      <c r="B402" s="40" t="s">
        <v>299</v>
      </c>
      <c r="C402" s="273"/>
      <c r="D402" s="32"/>
      <c r="E402" s="32"/>
    </row>
    <row r="403">
      <c r="A403" s="33" t="s">
        <v>532</v>
      </c>
      <c r="B403" s="40" t="s">
        <v>299</v>
      </c>
      <c r="C403" s="273"/>
      <c r="D403" s="32"/>
      <c r="E403" s="32"/>
    </row>
    <row r="404">
      <c r="A404" s="33" t="s">
        <v>273</v>
      </c>
      <c r="B404" s="40" t="s">
        <v>299</v>
      </c>
      <c r="C404" s="273"/>
      <c r="D404" s="32"/>
      <c r="E404" s="32"/>
    </row>
    <row r="405">
      <c r="A405" s="33" t="s">
        <v>274</v>
      </c>
      <c r="B405" s="40" t="s">
        <v>299</v>
      </c>
      <c r="C405" s="273"/>
      <c r="D405" s="32"/>
      <c r="E405" s="32"/>
    </row>
    <row r="406">
      <c r="A406" s="33" t="s">
        <v>275</v>
      </c>
      <c r="B406" s="40" t="s">
        <v>299</v>
      </c>
      <c r="C406" s="273"/>
      <c r="D406" s="32"/>
      <c r="E406" s="32"/>
    </row>
    <row r="407">
      <c r="A407" s="33" t="s">
        <v>276</v>
      </c>
      <c r="B407" s="40" t="s">
        <v>299</v>
      </c>
      <c r="C407" s="273"/>
      <c r="D407" s="32"/>
      <c r="E407" s="32"/>
    </row>
    <row r="408">
      <c r="A408" s="33" t="s">
        <v>277</v>
      </c>
      <c r="B408" s="40" t="s">
        <v>299</v>
      </c>
      <c r="C408" s="273"/>
      <c r="D408" s="32"/>
      <c r="E408" s="32"/>
    </row>
    <row r="409">
      <c r="A409" s="33" t="s">
        <v>278</v>
      </c>
      <c r="B409" s="40" t="s">
        <v>299</v>
      </c>
      <c r="C409" s="273"/>
      <c r="D409" s="32"/>
      <c r="E409" s="32"/>
    </row>
    <row r="410">
      <c r="A410" s="33" t="s">
        <v>279</v>
      </c>
      <c r="B410" s="40" t="s">
        <v>299</v>
      </c>
      <c r="C410" s="273"/>
      <c r="D410" s="32"/>
      <c r="E410" s="32"/>
    </row>
    <row r="411">
      <c r="A411" s="33" t="s">
        <v>280</v>
      </c>
      <c r="B411" s="40" t="s">
        <v>299</v>
      </c>
      <c r="C411" s="273"/>
      <c r="D411" s="32"/>
      <c r="E411" s="32"/>
    </row>
    <row r="412">
      <c r="A412" s="33" t="s">
        <v>281</v>
      </c>
      <c r="B412" s="40" t="s">
        <v>299</v>
      </c>
      <c r="C412" s="273"/>
      <c r="D412" s="32"/>
      <c r="E412" s="32"/>
    </row>
    <row r="413">
      <c r="A413" s="33" t="s">
        <v>282</v>
      </c>
      <c r="B413" s="40" t="s">
        <v>299</v>
      </c>
      <c r="C413" s="273"/>
      <c r="D413" s="32"/>
      <c r="E413" s="32"/>
    </row>
    <row r="414">
      <c r="A414" s="33" t="s">
        <v>283</v>
      </c>
      <c r="B414" s="40" t="s">
        <v>299</v>
      </c>
      <c r="C414" s="236">
        <v>261570.03</v>
      </c>
      <c r="D414" s="32"/>
      <c r="E414" s="237" t="str">
        <f>IF(OR(C414&gt;999999,C414/(D416)&gt;0.01),"Additional Classification Necessary - See Responses-2 Tab","")</f>
      </c>
      <c r="F414" s="60"/>
      <c r="G414" s="60"/>
      <c r="H414" s="60"/>
      <c r="I414" s="60"/>
    </row>
    <row r="415">
      <c r="A415" s="62" t="s">
        <v>533</v>
      </c>
      <c r="B415" s="46"/>
      <c r="C415" s="46"/>
      <c r="D415" s="32">
        <f>SUM(C401:C414)</f>
        <v>261570.03</v>
      </c>
      <c r="E415" s="32"/>
      <c r="F415" s="60"/>
      <c r="G415" s="60"/>
      <c r="H415" s="60"/>
      <c r="I415" s="60"/>
    </row>
    <row r="416">
      <c r="A416" s="32" t="s">
        <v>534</v>
      </c>
      <c r="B416" s="20"/>
      <c r="C416" s="27"/>
      <c r="D416" s="32">
        <f>SUM(C389:C399,D415)</f>
        <v>74982330.95</v>
      </c>
      <c r="E416" s="32"/>
    </row>
    <row r="417">
      <c r="A417" s="32" t="s">
        <v>535</v>
      </c>
      <c r="B417" s="20"/>
      <c r="C417" s="27"/>
      <c r="D417" s="32">
        <f>D384-D416</f>
        <v>4219827.01000002</v>
      </c>
      <c r="E417" s="32"/>
    </row>
    <row r="418">
      <c r="A418" s="32" t="s">
        <v>536</v>
      </c>
      <c r="B418" s="20"/>
      <c r="C418" s="236">
        <v>-116100</v>
      </c>
      <c r="D418" s="32"/>
      <c r="E418" s="32"/>
    </row>
    <row r="419">
      <c r="A419" s="59" t="s">
        <v>537</v>
      </c>
      <c r="B419" s="46" t="s">
        <v>299</v>
      </c>
      <c r="C419" s="273"/>
      <c r="D419" s="32"/>
      <c r="E419" s="32"/>
    </row>
    <row r="420">
      <c r="A420" s="61" t="s">
        <v>538</v>
      </c>
      <c r="B420" s="20"/>
      <c r="C420" s="20"/>
      <c r="D420" s="32">
        <f>SUM(C418:C419)</f>
        <v>-116100</v>
      </c>
      <c r="E420" s="32"/>
    </row>
    <row r="421">
      <c r="A421" s="32" t="s">
        <v>539</v>
      </c>
      <c r="B421" s="20"/>
      <c r="C421" s="27"/>
      <c r="D421" s="32">
        <f>D417+D420</f>
        <v>4103727.0100000203</v>
      </c>
      <c r="E421" s="32"/>
      <c r="F421" s="63"/>
    </row>
    <row r="422">
      <c r="A422" s="32" t="s">
        <v>540</v>
      </c>
      <c r="B422" s="46" t="s">
        <v>299</v>
      </c>
      <c r="C422" s="47">
        <v>0</v>
      </c>
      <c r="D422" s="32"/>
      <c r="E422" s="20"/>
    </row>
    <row r="423">
      <c r="A423" s="20" t="s">
        <v>541</v>
      </c>
      <c r="B423" s="46" t="s">
        <v>299</v>
      </c>
      <c r="C423" s="47">
        <v>0</v>
      </c>
      <c r="D423" s="32"/>
      <c r="E423" s="20"/>
    </row>
    <row r="424">
      <c r="A424" s="20" t="s">
        <v>542</v>
      </c>
      <c r="B424" s="20"/>
      <c r="C424" s="27"/>
      <c r="D424" s="32">
        <f>D421+C422-C423</f>
        <v>4103727.0100000203</v>
      </c>
      <c r="E424" s="20"/>
    </row>
    <row r="427">
      <c r="M427" s="64"/>
    </row>
    <row r="428">
      <c r="M428" s="64"/>
    </row>
    <row r="429">
      <c r="M429" s="64"/>
    </row>
    <row r="433">
      <c r="B433" s="65"/>
      <c r="C433" s="65"/>
      <c r="D433" s="65"/>
      <c r="E433" s="65"/>
      <c r="F433" s="65"/>
      <c r="G433" s="65"/>
    </row>
    <row r="574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ht="12.6" customHeight="1" s="231" customFormat="1">
      <c r="A612" s="251"/>
      <c r="C612" s="249" t="s">
        <v>543</v>
      </c>
      <c r="D612" s="256">
        <f>CE90-(BE90+CD90)</f>
        <v>107993.04000000004</v>
      </c>
      <c r="E612" s="258">
        <f>SUM(C624:D647)+SUM(C668:D713)</f>
        <v>59893311.119785994</v>
      </c>
      <c r="F612" s="258">
        <f>CE64-(AX64+BD64+BE64+BG64+BJ64+BN64+BP64+BQ64+CB64+CC64+CD64)</f>
        <v>7195786.9</v>
      </c>
      <c r="G612" s="256">
        <f>CE91-(AX91+AY91+BD91+BE91+BG91+BJ91+BN91+BP91+BQ91+CB91+CC91+CD91)</f>
        <v>29576</v>
      </c>
      <c r="H612" s="261">
        <f>CE60-(AX60+AY60+AZ60+BD60+BE60+BG60+BJ60+BN60+BO60+BP60+BQ60+BR60+CB60+CC60+CD60)</f>
        <v>257.385988906099</v>
      </c>
      <c r="I612" s="256">
        <f>CE92-(AX92+AY92+AZ92+BD92+BE92+BF92+BG92+BJ92+BN92+BO92+BP92+BQ92+BR92+CB92+CC92+CD92)</f>
        <v>25188.83437214289</v>
      </c>
      <c r="J612" s="256">
        <f>CE93-(AX93+AY93+AZ93+BA93+BD93+BE93+BF93+BG93+BJ93+BN93+BO93+BP93+BQ93+BR93+CB93+CC93+CD93)</f>
        <v>221777.85895517469</v>
      </c>
      <c r="K612" s="256">
        <f>CE89-(AW89+AX89+AY89+AZ89+BA89+BB89+BC89+BD89+BE89+BF89+BG89+BH89+BI89+BJ89+BK89+BL89+BM89+BN89+BO89+BP89+BQ89+BR89+BS89+BT89+BU89+BV89+BW89+BX89+CB89+CC89+CD89)</f>
        <v>186201312.67</v>
      </c>
      <c r="L612" s="262">
        <f>CE94-(AW94+AX94+AY94+AZ94+BA94+BB94+BC94+BD94+BE94+BF94+BG94+BH94+BI94+BJ94+BK94+BL94+BM94+BN94+BO94+BP94+BQ94+BR94+BS94+BT94+BU94+BV94+BW94+BX94+BY94+BZ94+CA94+CB94+CC94+CD94)</f>
        <v>68.915955871771914</v>
      </c>
    </row>
    <row r="613" ht="12.6" customHeight="1" s="231" customFormat="1">
      <c r="A613" s="251"/>
      <c r="C613" s="249" t="s">
        <v>544</v>
      </c>
      <c r="D613" s="257" t="s">
        <v>545</v>
      </c>
      <c r="E613" s="259" t="s">
        <v>546</v>
      </c>
      <c r="F613" s="260" t="s">
        <v>547</v>
      </c>
      <c r="G613" s="257" t="s">
        <v>548</v>
      </c>
      <c r="H613" s="260" t="s">
        <v>549</v>
      </c>
      <c r="I613" s="257" t="s">
        <v>550</v>
      </c>
      <c r="J613" s="257" t="s">
        <v>551</v>
      </c>
      <c r="K613" s="249" t="s">
        <v>552</v>
      </c>
      <c r="L613" s="250" t="s">
        <v>553</v>
      </c>
    </row>
    <row r="614" ht="12.6" customHeight="1" s="231" customFormat="1">
      <c r="A614" s="251">
        <v>8430</v>
      </c>
      <c r="B614" s="250" t="s">
        <v>167</v>
      </c>
      <c r="C614" s="256">
        <f>BE85</f>
        <v>5151228.5299999993</v>
      </c>
      <c r="D614" s="256"/>
      <c r="E614" s="258"/>
      <c r="F614" s="258"/>
      <c r="G614" s="256"/>
      <c r="H614" s="258"/>
      <c r="I614" s="256"/>
      <c r="J614" s="256"/>
      <c r="N614" s="252" t="s">
        <v>554</v>
      </c>
    </row>
    <row r="615" ht="12.6" customHeight="1" s="231" customFormat="1">
      <c r="A615" s="251"/>
      <c r="B615" s="250" t="s">
        <v>555</v>
      </c>
      <c r="C615" s="256">
        <f>CD69-CD84</f>
        <v>1232972.1199999999</v>
      </c>
      <c r="D615" s="256">
        <f>SUM(C614:C615)</f>
        <v>6384200.6499999994</v>
      </c>
      <c r="E615" s="258"/>
      <c r="F615" s="258"/>
      <c r="G615" s="256"/>
      <c r="H615" s="258"/>
      <c r="I615" s="256"/>
      <c r="J615" s="256"/>
      <c r="N615" s="252" t="s">
        <v>556</v>
      </c>
    </row>
    <row r="616" ht="12.6" customHeight="1" s="231" customFormat="1">
      <c r="A616" s="251">
        <v>8310</v>
      </c>
      <c r="B616" s="255" t="s">
        <v>557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558</v>
      </c>
    </row>
    <row r="617" ht="12.6" customHeight="1" s="231" customFormat="1">
      <c r="A617" s="251">
        <v>8510</v>
      </c>
      <c r="B617" s="255" t="s">
        <v>172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559</v>
      </c>
    </row>
    <row r="618" ht="12.6" customHeight="1" s="231" customFormat="1">
      <c r="A618" s="251">
        <v>8470</v>
      </c>
      <c r="B618" s="255" t="s">
        <v>560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561</v>
      </c>
    </row>
    <row r="619" ht="12.6" customHeight="1" s="231" customFormat="1">
      <c r="A619" s="251">
        <v>8610</v>
      </c>
      <c r="B619" s="255" t="s">
        <v>562</v>
      </c>
      <c r="C619" s="256">
        <f>BN85</f>
        <v>13290920.840000002</v>
      </c>
      <c r="D619" s="256">
        <f>(D615/D612)*BN90</f>
        <v>1266664.4771108581</v>
      </c>
      <c r="E619" s="258"/>
      <c r="F619" s="258"/>
      <c r="G619" s="256"/>
      <c r="H619" s="258"/>
      <c r="I619" s="256"/>
      <c r="J619" s="256"/>
      <c r="N619" s="252" t="s">
        <v>563</v>
      </c>
    </row>
    <row r="620" ht="12.6" customHeight="1" s="231" customFormat="1">
      <c r="A620" s="251">
        <v>8790</v>
      </c>
      <c r="B620" s="255" t="s">
        <v>564</v>
      </c>
      <c r="C620" s="256">
        <f>CC85</f>
        <v>61834.650000000023</v>
      </c>
      <c r="D620" s="256">
        <f>(D615/D612)*CC90</f>
        <v>204912.94310314805</v>
      </c>
      <c r="E620" s="258"/>
      <c r="F620" s="258"/>
      <c r="G620" s="256"/>
      <c r="H620" s="258"/>
      <c r="I620" s="256"/>
      <c r="J620" s="256"/>
      <c r="N620" s="252" t="s">
        <v>565</v>
      </c>
    </row>
    <row r="621" ht="12.6" customHeight="1" s="231" customFormat="1">
      <c r="A621" s="251">
        <v>8630</v>
      </c>
      <c r="B621" s="255" t="s">
        <v>566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567</v>
      </c>
    </row>
    <row r="622" ht="12.6" customHeight="1" s="231" customFormat="1">
      <c r="A622" s="251">
        <v>8770</v>
      </c>
      <c r="B622" s="250" t="s">
        <v>568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569</v>
      </c>
    </row>
    <row r="623" ht="12.6" customHeight="1" s="231" customFormat="1">
      <c r="A623" s="251">
        <v>8640</v>
      </c>
      <c r="B623" s="255" t="s">
        <v>570</v>
      </c>
      <c r="C623" s="256">
        <f>BQ85</f>
        <v>0</v>
      </c>
      <c r="D623" s="256">
        <f>(D615/D612)*BQ90</f>
        <v>0</v>
      </c>
      <c r="E623" s="258">
        <f>SUM(C616:D623)</f>
        <v>14824332.910214007</v>
      </c>
      <c r="F623" s="258"/>
      <c r="G623" s="256"/>
      <c r="H623" s="258"/>
      <c r="I623" s="256"/>
      <c r="J623" s="256"/>
      <c r="N623" s="252" t="s">
        <v>571</v>
      </c>
    </row>
    <row r="624" ht="12.6" customHeight="1" s="231" customFormat="1">
      <c r="A624" s="251">
        <v>8420</v>
      </c>
      <c r="B624" s="255" t="s">
        <v>166</v>
      </c>
      <c r="C624" s="256">
        <f>BD85</f>
        <v>34841</v>
      </c>
      <c r="D624" s="256">
        <f>(D615/D612)*BD90</f>
        <v>387004.44494558155</v>
      </c>
      <c r="E624" s="258">
        <f>(E623/E612)*SUM(C624:D624)</f>
        <v>104411.94843984442</v>
      </c>
      <c r="F624" s="258">
        <f>SUM(C624:E624)</f>
        <v>526257.39338542591</v>
      </c>
      <c r="G624" s="256"/>
      <c r="H624" s="258"/>
      <c r="I624" s="256"/>
      <c r="J624" s="256"/>
      <c r="N624" s="252" t="s">
        <v>572</v>
      </c>
    </row>
    <row r="625" ht="12.6" customHeight="1" s="231" customFormat="1">
      <c r="A625" s="251">
        <v>8320</v>
      </c>
      <c r="B625" s="255" t="s">
        <v>162</v>
      </c>
      <c r="C625" s="256">
        <f>AY85</f>
        <v>1206682.68</v>
      </c>
      <c r="D625" s="256">
        <f>(D615/D612)*AY90</f>
        <v>329046.35507923458</v>
      </c>
      <c r="E625" s="258">
        <f>(E623/E612)*SUM(C625:D625)</f>
        <v>380111.86976061849</v>
      </c>
      <c r="F625" s="258">
        <f>(F624/F612)*AY64</f>
        <v>1815.2336867299628</v>
      </c>
      <c r="G625" s="256">
        <f>SUM(C625:F625)</f>
        <v>1917656.1385265831</v>
      </c>
      <c r="H625" s="258"/>
      <c r="I625" s="256"/>
      <c r="J625" s="256"/>
      <c r="N625" s="252" t="s">
        <v>573</v>
      </c>
    </row>
    <row r="626" ht="12.6" customHeight="1" s="231" customFormat="1">
      <c r="A626" s="251">
        <v>8650</v>
      </c>
      <c r="B626" s="255" t="s">
        <v>179</v>
      </c>
      <c r="C626" s="256">
        <f>BR85</f>
        <v>16661.83</v>
      </c>
      <c r="D626" s="256">
        <f>(D615/D612)*BR90</f>
        <v>38404.032966008723</v>
      </c>
      <c r="E626" s="258">
        <f>(E623/E612)*SUM(C626:D626)</f>
        <v>13629.479975881062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574</v>
      </c>
    </row>
    <row r="627" ht="12.6" customHeight="1" s="231" customFormat="1">
      <c r="A627" s="251">
        <v>8620</v>
      </c>
      <c r="B627" s="250" t="s">
        <v>575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576</v>
      </c>
    </row>
    <row r="628" ht="12.6" customHeight="1" s="231" customFormat="1">
      <c r="A628" s="251">
        <v>8330</v>
      </c>
      <c r="B628" s="255" t="s">
        <v>163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68695.342941889787</v>
      </c>
      <c r="I628" s="256"/>
      <c r="J628" s="256"/>
      <c r="N628" s="252" t="s">
        <v>577</v>
      </c>
    </row>
    <row r="629" ht="12.6" customHeight="1" s="231" customFormat="1">
      <c r="A629" s="251">
        <v>8460</v>
      </c>
      <c r="B629" s="255" t="s">
        <v>168</v>
      </c>
      <c r="C629" s="256">
        <f>BF85</f>
        <v>1081826.99</v>
      </c>
      <c r="D629" s="256">
        <f>(D615/D612)*BF90</f>
        <v>71463.3179670884</v>
      </c>
      <c r="E629" s="258">
        <f>(E623/E612)*SUM(C629:D629)</f>
        <v>285453.56981907407</v>
      </c>
      <c r="F629" s="258">
        <f>(F624/F612)*BF64</f>
        <v>9571.47643428587</v>
      </c>
      <c r="G629" s="256">
        <f>(G625/G612)*BF91</f>
        <v>0</v>
      </c>
      <c r="H629" s="258">
        <f>(H628/H612)*BF60</f>
        <v>3574.4473580901704</v>
      </c>
      <c r="I629" s="256">
        <f>SUM(C629:H629)</f>
        <v>1451889.8015785387</v>
      </c>
      <c r="J629" s="256"/>
      <c r="N629" s="252" t="s">
        <v>578</v>
      </c>
    </row>
    <row r="630" ht="12.6" customHeight="1" s="231" customFormat="1">
      <c r="A630" s="251">
        <v>8350</v>
      </c>
      <c r="B630" s="255" t="s">
        <v>579</v>
      </c>
      <c r="C630" s="256">
        <f>BA85</f>
        <v>5214</v>
      </c>
      <c r="D630" s="256">
        <f>(D615/D612)*BA90</f>
        <v>57916.116953449018</v>
      </c>
      <c r="E630" s="258">
        <f>(E623/E612)*SUM(C630:D630)</f>
        <v>15625.482259729464</v>
      </c>
      <c r="F630" s="258">
        <f>(F624/F612)*BA64</f>
        <v>0</v>
      </c>
      <c r="G630" s="256">
        <f>(G625/G612)*BA91</f>
        <v>0</v>
      </c>
      <c r="H630" s="258">
        <f>(H628/H612)*BA60</f>
        <v>0</v>
      </c>
      <c r="I630" s="256">
        <f>(I629/I612)*BA92</f>
        <v>6801.1780773447381</v>
      </c>
      <c r="J630" s="256">
        <f>SUM(C630:I630)</f>
        <v>85556.777290523227</v>
      </c>
      <c r="N630" s="252" t="s">
        <v>580</v>
      </c>
    </row>
    <row r="631" ht="12.6" customHeight="1" s="231" customFormat="1">
      <c r="A631" s="251">
        <v>8200</v>
      </c>
      <c r="B631" s="255" t="s">
        <v>581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582</v>
      </c>
    </row>
    <row r="632" ht="12.6" customHeight="1" s="231" customFormat="1">
      <c r="A632" s="251">
        <v>8360</v>
      </c>
      <c r="B632" s="255" t="s">
        <v>583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584</v>
      </c>
    </row>
    <row r="633" ht="12.6" customHeight="1" s="231" customFormat="1">
      <c r="A633" s="251">
        <v>8370</v>
      </c>
      <c r="B633" s="255" t="s">
        <v>585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586</v>
      </c>
    </row>
    <row r="634" ht="12.6" customHeight="1" s="231" customFormat="1">
      <c r="A634" s="251">
        <v>8490</v>
      </c>
      <c r="B634" s="255" t="s">
        <v>587</v>
      </c>
      <c r="C634" s="256">
        <f>BI85</f>
        <v>16336</v>
      </c>
      <c r="D634" s="256">
        <f>(D615/D612)*BI90</f>
        <v>181458.36114224111</v>
      </c>
      <c r="E634" s="258">
        <f>(E623/E612)*SUM(C634:D634)</f>
        <v>48956.542934675483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21308.932516029454</v>
      </c>
      <c r="J634" s="256">
        <f>(J630/J612)*BI93</f>
        <v>0</v>
      </c>
      <c r="N634" s="252" t="s">
        <v>588</v>
      </c>
    </row>
    <row r="635" ht="12.6" customHeight="1" s="231" customFormat="1">
      <c r="A635" s="251">
        <v>8530</v>
      </c>
      <c r="B635" s="255" t="s">
        <v>589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>
        <f>(G625/G612)*BK91</f>
        <v>0</v>
      </c>
      <c r="H635" s="258">
        <f>(H628/H612)*BK60</f>
        <v>0</v>
      </c>
      <c r="I635" s="256">
        <f>(I629/I612)*BK92</f>
        <v>0</v>
      </c>
      <c r="J635" s="256">
        <f>(J630/J612)*BK93</f>
        <v>0</v>
      </c>
      <c r="N635" s="252" t="s">
        <v>590</v>
      </c>
    </row>
    <row r="636" ht="12.6" customHeight="1" s="231" customFormat="1">
      <c r="A636" s="251">
        <v>8480</v>
      </c>
      <c r="B636" s="255" t="s">
        <v>591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592</v>
      </c>
    </row>
    <row r="637" ht="12.6" customHeight="1" s="231" customFormat="1">
      <c r="A637" s="251">
        <v>8560</v>
      </c>
      <c r="B637" s="255" t="s">
        <v>174</v>
      </c>
      <c r="C637" s="256">
        <f>BL85</f>
        <v>167862.12</v>
      </c>
      <c r="D637" s="256">
        <f>(D615/D612)*BL90</f>
        <v>0</v>
      </c>
      <c r="E637" s="258">
        <f>(E623/E612)*SUM(C637:D637)</f>
        <v>41547.944225648687</v>
      </c>
      <c r="F637" s="258">
        <f>(F624/F612)*BL64</f>
        <v>0</v>
      </c>
      <c r="G637" s="256">
        <f>(G625/G612)*BL91</f>
        <v>0</v>
      </c>
      <c r="H637" s="258">
        <f>(H628/H612)*BL60</f>
        <v>598.47289954529629</v>
      </c>
      <c r="I637" s="256">
        <f>(I629/I612)*BL92</f>
        <v>0</v>
      </c>
      <c r="J637" s="256">
        <f>(J630/J612)*BL93</f>
        <v>0</v>
      </c>
      <c r="N637" s="252" t="s">
        <v>593</v>
      </c>
    </row>
    <row r="638" ht="12.6" customHeight="1" s="231" customFormat="1">
      <c r="A638" s="251">
        <v>8590</v>
      </c>
      <c r="B638" s="255" t="s">
        <v>594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595</v>
      </c>
    </row>
    <row r="639" ht="12.6" customHeight="1" s="231" customFormat="1">
      <c r="A639" s="251">
        <v>8660</v>
      </c>
      <c r="B639" s="255" t="s">
        <v>596</v>
      </c>
      <c r="C639" s="256">
        <f>BS85</f>
        <v>90694.78</v>
      </c>
      <c r="D639" s="256">
        <f>(D615/D612)*BS90</f>
        <v>136520.74179105426</v>
      </c>
      <c r="E639" s="258">
        <f>(E623/E612)*SUM(C639:D639)</f>
        <v>56238.642920608807</v>
      </c>
      <c r="F639" s="258">
        <f>(F624/F612)*BS64</f>
        <v>17.672855085743045</v>
      </c>
      <c r="G639" s="256">
        <f>(G625/G612)*BS91</f>
        <v>0</v>
      </c>
      <c r="H639" s="258">
        <f>(H628/H612)*BS60</f>
        <v>206.54907558136335</v>
      </c>
      <c r="I639" s="256">
        <f>(I629/I612)*BS92</f>
        <v>16031.839236018839</v>
      </c>
      <c r="J639" s="256">
        <f>(J630/J612)*BS93</f>
        <v>0</v>
      </c>
      <c r="N639" s="252" t="s">
        <v>597</v>
      </c>
    </row>
    <row r="640" ht="12.6" customHeight="1" s="231" customFormat="1">
      <c r="A640" s="251">
        <v>8670</v>
      </c>
      <c r="B640" s="255" t="s">
        <v>598</v>
      </c>
      <c r="C640" s="256">
        <f>BT85</f>
        <v>72605.75</v>
      </c>
      <c r="D640" s="256">
        <f>(D615/D612)*BT90</f>
        <v>0</v>
      </c>
      <c r="E640" s="258">
        <f>(E623/E612)*SUM(C640:D640)</f>
        <v>17970.81826120981</v>
      </c>
      <c r="F640" s="258">
        <f>(F624/F612)*BT64</f>
        <v>0</v>
      </c>
      <c r="G640" s="256">
        <f>(G625/G612)*BT91</f>
        <v>0</v>
      </c>
      <c r="H640" s="258">
        <f>(H628/H612)*BT60</f>
        <v>165.24294217538488</v>
      </c>
      <c r="I640" s="256">
        <f>(I629/I612)*BT92</f>
        <v>0</v>
      </c>
      <c r="J640" s="256">
        <f>(J630/J612)*BT93</f>
        <v>0</v>
      </c>
      <c r="N640" s="252" t="s">
        <v>599</v>
      </c>
    </row>
    <row r="641" ht="12.6" customHeight="1" s="231" customFormat="1">
      <c r="A641" s="251">
        <v>8680</v>
      </c>
      <c r="B641" s="255" t="s">
        <v>600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601</v>
      </c>
    </row>
    <row r="642" ht="12.6" customHeight="1" s="231" customFormat="1">
      <c r="A642" s="251">
        <v>8690</v>
      </c>
      <c r="B642" s="255" t="s">
        <v>602</v>
      </c>
      <c r="C642" s="256">
        <f>BV85</f>
        <v>0</v>
      </c>
      <c r="D642" s="256">
        <f>(D615/D612)*BV90</f>
        <v>0</v>
      </c>
      <c r="E642" s="258">
        <f>(E623/E612)*SUM(C642:D642)</f>
        <v>0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0</v>
      </c>
      <c r="J642" s="256">
        <f>(J630/J612)*BV93</f>
        <v>0</v>
      </c>
      <c r="N642" s="252" t="s">
        <v>603</v>
      </c>
    </row>
    <row r="643" ht="12.6" customHeight="1" s="231" customFormat="1">
      <c r="A643" s="251">
        <v>8700</v>
      </c>
      <c r="B643" s="255" t="s">
        <v>604</v>
      </c>
      <c r="C643" s="256">
        <f>BW85</f>
        <v>96051.29</v>
      </c>
      <c r="D643" s="256">
        <f>(D615/D612)*BW90</f>
        <v>174035.06723718485</v>
      </c>
      <c r="E643" s="258">
        <f>(E623/E612)*SUM(C643:D643)</f>
        <v>66849.703236198751</v>
      </c>
      <c r="F643" s="258">
        <f>(F624/F612)*BW64</f>
        <v>0</v>
      </c>
      <c r="G643" s="256">
        <f>(G625/G612)*BW91</f>
        <v>0</v>
      </c>
      <c r="H643" s="258">
        <f>(H628/H612)*BW60</f>
        <v>129.85293447312375</v>
      </c>
      <c r="I643" s="256">
        <f>(I629/I612)*BW92</f>
        <v>20437.203774108875</v>
      </c>
      <c r="J643" s="256">
        <f>(J630/J612)*BW93</f>
        <v>0</v>
      </c>
      <c r="N643" s="252" t="s">
        <v>605</v>
      </c>
    </row>
    <row r="644" ht="12.6" customHeight="1" s="231" customFormat="1">
      <c r="A644" s="251">
        <v>8710</v>
      </c>
      <c r="B644" s="255" t="s">
        <v>606</v>
      </c>
      <c r="C644" s="256">
        <f>BX85</f>
        <v>1004132.44</v>
      </c>
      <c r="D644" s="256">
        <f>(D615/D612)*BX90</f>
        <v>0</v>
      </c>
      <c r="E644" s="258">
        <f>(E623/E612)*SUM(C644:D644)</f>
        <v>248535.15857112091</v>
      </c>
      <c r="F644" s="258">
        <f>(F624/F612)*BX64</f>
        <v>13271.021158518141</v>
      </c>
      <c r="G644" s="256">
        <f>(G625/G612)*BX91</f>
        <v>0</v>
      </c>
      <c r="H644" s="258">
        <f>(H628/H612)*BX60</f>
        <v>1279.3558375576201</v>
      </c>
      <c r="I644" s="256">
        <f>(I629/I612)*BX92</f>
        <v>0</v>
      </c>
      <c r="J644" s="256">
        <f>(J630/J612)*BX93</f>
        <v>0</v>
      </c>
      <c r="K644" s="258">
        <f>SUM(C631:J644)</f>
        <v>2493241.5035490361</v>
      </c>
      <c r="L644" s="258"/>
      <c r="N644" s="252" t="s">
        <v>607</v>
      </c>
    </row>
    <row r="645" ht="12.6" customHeight="1" s="231" customFormat="1">
      <c r="A645" s="251">
        <v>8720</v>
      </c>
      <c r="B645" s="255" t="s">
        <v>608</v>
      </c>
      <c r="C645" s="256">
        <f>BY85</f>
        <v>1331759.9999999998</v>
      </c>
      <c r="D645" s="256">
        <f>(D615/D612)*BY90</f>
        <v>30610.076858318818</v>
      </c>
      <c r="E645" s="258">
        <f>(E623/E612)*SUM(C645:D645)</f>
        <v>337203.39030629507</v>
      </c>
      <c r="F645" s="258">
        <f>(F624/F612)*BY64</f>
        <v>240.05390472311711</v>
      </c>
      <c r="G645" s="256">
        <f>(G625/G612)*BY91</f>
        <v>0</v>
      </c>
      <c r="H645" s="258">
        <f>(H628/H612)*BY60</f>
        <v>1875.7556768820994</v>
      </c>
      <c r="I645" s="256">
        <f>(I629/I612)*BY92</f>
        <v>3594.5880805850129</v>
      </c>
      <c r="J645" s="256">
        <f>(J630/J612)*BY93</f>
        <v>0</v>
      </c>
      <c r="K645" s="258">
        <v>0</v>
      </c>
      <c r="L645" s="258"/>
      <c r="N645" s="252" t="s">
        <v>609</v>
      </c>
    </row>
    <row r="646" ht="12.6" customHeight="1" s="231" customFormat="1">
      <c r="A646" s="251">
        <v>8730</v>
      </c>
      <c r="B646" s="255" t="s">
        <v>610</v>
      </c>
      <c r="C646" s="256">
        <f>BZ85</f>
        <v>342776.3</v>
      </c>
      <c r="D646" s="256">
        <f>(D615/D612)*BZ90</f>
        <v>0</v>
      </c>
      <c r="E646" s="258">
        <f>(E623/E612)*SUM(C646:D646)</f>
        <v>84841.360244194584</v>
      </c>
      <c r="F646" s="258">
        <f>(F624/F612)*BZ64</f>
        <v>0</v>
      </c>
      <c r="G646" s="256">
        <f>(G625/G612)*BZ91</f>
        <v>0</v>
      </c>
      <c r="H646" s="258">
        <f>(H628/H612)*BZ60</f>
        <v>424.26121583956058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611</v>
      </c>
    </row>
    <row r="647" ht="12.6" customHeight="1" s="231" customFormat="1">
      <c r="A647" s="251">
        <v>8740</v>
      </c>
      <c r="B647" s="255" t="s">
        <v>612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>
        <f>(G625/G612)*CA91</f>
        <v>0</v>
      </c>
      <c r="H647" s="258">
        <f>(H628/H612)*CA60</f>
        <v>0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2133325.7862868384</v>
      </c>
      <c r="N647" s="252" t="s">
        <v>613</v>
      </c>
    </row>
    <row r="648" ht="12.6" customHeight="1" s="231" customFormat="1">
      <c r="A648" s="251"/>
      <c r="B648" s="251"/>
      <c r="C648" s="231">
        <f>SUM(C614:C647)</f>
        <v>25204401.32</v>
      </c>
      <c r="L648" s="254"/>
    </row>
    <row r="666" ht="12.6" customHeight="1" s="231" customFormat="1">
      <c r="C666" s="249" t="s">
        <v>614</v>
      </c>
      <c r="M666" s="249" t="s">
        <v>615</v>
      </c>
    </row>
    <row r="667" ht="12.6" customHeight="1" s="231" customFormat="1">
      <c r="C667" s="249" t="s">
        <v>544</v>
      </c>
      <c r="D667" s="249" t="s">
        <v>545</v>
      </c>
      <c r="E667" s="250" t="s">
        <v>546</v>
      </c>
      <c r="F667" s="249" t="s">
        <v>547</v>
      </c>
      <c r="G667" s="249" t="s">
        <v>548</v>
      </c>
      <c r="H667" s="249" t="s">
        <v>549</v>
      </c>
      <c r="I667" s="249" t="s">
        <v>550</v>
      </c>
      <c r="J667" s="249" t="s">
        <v>551</v>
      </c>
      <c r="K667" s="249" t="s">
        <v>552</v>
      </c>
      <c r="L667" s="250" t="s">
        <v>553</v>
      </c>
      <c r="M667" s="249" t="s">
        <v>616</v>
      </c>
    </row>
    <row r="668" ht="12.6" customHeight="1" s="231" customFormat="1">
      <c r="A668" s="251">
        <v>6010</v>
      </c>
      <c r="B668" s="250" t="s">
        <v>343</v>
      </c>
      <c r="C668" s="256">
        <f>C85</f>
        <v>0</v>
      </c>
      <c r="D668" s="256">
        <f>(D615/D612)*C90</f>
        <v>0</v>
      </c>
      <c r="E668" s="258">
        <f>(E623/E612)*SUM(C668:D668)</f>
        <v>0</v>
      </c>
      <c r="F668" s="258">
        <f>(F624/F612)*C64</f>
        <v>0</v>
      </c>
      <c r="G668" s="256">
        <f>(G625/G612)*C91</f>
        <v>0</v>
      </c>
      <c r="H668" s="258">
        <f>(H628/H612)*C60</f>
        <v>0</v>
      </c>
      <c r="I668" s="256">
        <f>(I629/I612)*C92</f>
        <v>0</v>
      </c>
      <c r="J668" s="256">
        <f>(J630/J612)*C93</f>
        <v>0</v>
      </c>
      <c r="K668" s="256">
        <f>(K644/K612)*C89</f>
        <v>0</v>
      </c>
      <c r="L668" s="256">
        <f>(L647/L612)*C94</f>
        <v>0</v>
      </c>
      <c r="M668" s="231">
        <f ref="M668:M713" t="shared" si="18">ROUND(SUM(D668:L668),0)</f>
        <v>0</v>
      </c>
      <c r="N668" s="250" t="s">
        <v>617</v>
      </c>
    </row>
    <row r="669" ht="12.6" customHeight="1" s="231" customFormat="1">
      <c r="A669" s="251">
        <v>6030</v>
      </c>
      <c r="B669" s="250" t="s">
        <v>344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618</v>
      </c>
    </row>
    <row r="670" ht="12.6" customHeight="1" s="231" customFormat="1">
      <c r="A670" s="251">
        <v>6070</v>
      </c>
      <c r="B670" s="250" t="s">
        <v>619</v>
      </c>
      <c r="C670" s="256">
        <f>E85</f>
        <v>7774085.7300000014</v>
      </c>
      <c r="D670" s="256">
        <f>(D615/D612)*E90</f>
        <v>711232.78255836654</v>
      </c>
      <c r="E670" s="258">
        <f>(E623/E612)*SUM(C670:D670)</f>
        <v>2100220.9450031924</v>
      </c>
      <c r="F670" s="258">
        <f>(F624/F612)*E64</f>
        <v>19205.044450182941</v>
      </c>
      <c r="G670" s="256">
        <f>(G625/G612)*E91</f>
        <v>1361343.9371282167</v>
      </c>
      <c r="H670" s="258">
        <f>(H628/H612)*E60</f>
        <v>12243.858497743815</v>
      </c>
      <c r="I670" s="256">
        <f>(I629/I612)*E92</f>
        <v>285306.25127894606</v>
      </c>
      <c r="J670" s="256">
        <f>(J630/J612)*E93</f>
        <v>24826.091473729575</v>
      </c>
      <c r="K670" s="256">
        <f>(K644/K612)*E89</f>
        <v>171448.60539515154</v>
      </c>
      <c r="L670" s="256">
        <f>(L647/L612)*E94</f>
        <v>660249.564493797</v>
      </c>
      <c r="M670" s="231">
        <f t="shared" si="18"/>
        <v>5346077</v>
      </c>
      <c r="N670" s="250" t="s">
        <v>620</v>
      </c>
    </row>
    <row r="671" ht="12.6" customHeight="1" s="231" customFormat="1">
      <c r="A671" s="251">
        <v>6100</v>
      </c>
      <c r="B671" s="250" t="s">
        <v>621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622</v>
      </c>
    </row>
    <row r="672" ht="12.6" customHeight="1" s="231" customFormat="1">
      <c r="A672" s="251">
        <v>6120</v>
      </c>
      <c r="B672" s="250" t="s">
        <v>623</v>
      </c>
      <c r="C672" s="256">
        <f>G85</f>
        <v>3878299.86</v>
      </c>
      <c r="D672" s="256">
        <f>(D615/D612)*G90</f>
        <v>0</v>
      </c>
      <c r="E672" s="258">
        <f>(E623/E612)*SUM(C672:D672)</f>
        <v>959927.02983627934</v>
      </c>
      <c r="F672" s="258">
        <f>(F624/F612)*G64</f>
        <v>6025.8431532834684</v>
      </c>
      <c r="G672" s="256">
        <f>(G625/G612)*G91</f>
        <v>0</v>
      </c>
      <c r="H672" s="258">
        <f>(H628/H612)*G60</f>
        <v>4316.668209473326</v>
      </c>
      <c r="I672" s="256">
        <f>(I629/I612)*G92</f>
        <v>0</v>
      </c>
      <c r="J672" s="256">
        <f>(J630/J612)*G93</f>
        <v>8867.5364027726973</v>
      </c>
      <c r="K672" s="256">
        <f>(K644/K612)*G89</f>
        <v>129641.79275259961</v>
      </c>
      <c r="L672" s="256">
        <f>(L647/L612)*G94</f>
        <v>296885.07482316159</v>
      </c>
      <c r="M672" s="231">
        <f t="shared" si="18"/>
        <v>1405664</v>
      </c>
      <c r="N672" s="250" t="s">
        <v>624</v>
      </c>
    </row>
    <row r="673" ht="12.6" customHeight="1" s="231" customFormat="1">
      <c r="A673" s="251">
        <v>6140</v>
      </c>
      <c r="B673" s="250" t="s">
        <v>625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626</v>
      </c>
    </row>
    <row r="674" ht="12.6" customHeight="1" s="231" customFormat="1">
      <c r="A674" s="251">
        <v>6150</v>
      </c>
      <c r="B674" s="250" t="s">
        <v>627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628</v>
      </c>
    </row>
    <row r="675" ht="12.6" customHeight="1" s="231" customFormat="1">
      <c r="A675" s="251">
        <v>6170</v>
      </c>
      <c r="B675" s="250" t="s">
        <v>125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0</v>
      </c>
      <c r="N675" s="250" t="s">
        <v>629</v>
      </c>
    </row>
    <row r="676" ht="12.6" customHeight="1" s="231" customFormat="1">
      <c r="A676" s="251">
        <v>6200</v>
      </c>
      <c r="B676" s="250" t="s">
        <v>349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630</v>
      </c>
    </row>
    <row r="677" ht="12.6" customHeight="1" s="231" customFormat="1">
      <c r="A677" s="251">
        <v>6210</v>
      </c>
      <c r="B677" s="250" t="s">
        <v>350</v>
      </c>
      <c r="C677" s="256">
        <f>L85</f>
        <v>1675.5</v>
      </c>
      <c r="D677" s="256">
        <f>(D615/D612)*L90</f>
        <v>0</v>
      </c>
      <c r="E677" s="258">
        <f>(E623/E612)*SUM(C677:D677)</f>
        <v>414.70690677607536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60635.661162219025</v>
      </c>
      <c r="L677" s="256">
        <f>(L647/L612)*L94</f>
        <v>0</v>
      </c>
      <c r="M677" s="231">
        <f t="shared" si="18"/>
        <v>61050</v>
      </c>
      <c r="N677" s="250" t="s">
        <v>631</v>
      </c>
    </row>
    <row r="678" ht="12.6" customHeight="1" s="231" customFormat="1">
      <c r="A678" s="251">
        <v>6330</v>
      </c>
      <c r="B678" s="250" t="s">
        <v>632</v>
      </c>
      <c r="C678" s="256">
        <f>M85</f>
        <v>42111.740000000005</v>
      </c>
      <c r="D678" s="256">
        <f>(D615/D612)*M90</f>
        <v>0</v>
      </c>
      <c r="E678" s="258">
        <f>(E623/E612)*SUM(C678:D678)</f>
        <v>10423.174833994823</v>
      </c>
      <c r="F678" s="258">
        <f>(F624/F612)*M64</f>
        <v>0</v>
      </c>
      <c r="G678" s="256">
        <f>(G625/G612)*M91</f>
        <v>0</v>
      </c>
      <c r="H678" s="258">
        <f>(H628/H612)*M60</f>
        <v>80.362182523074509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10504</v>
      </c>
      <c r="N678" s="250" t="s">
        <v>633</v>
      </c>
    </row>
    <row r="679" ht="12.6" customHeight="1" s="231" customFormat="1">
      <c r="A679" s="251">
        <v>6400</v>
      </c>
      <c r="B679" s="250" t="s">
        <v>634</v>
      </c>
      <c r="C679" s="256">
        <f>N85</f>
        <v>570198.88</v>
      </c>
      <c r="D679" s="256">
        <f>(D615/D612)*N90</f>
        <v>0</v>
      </c>
      <c r="E679" s="258">
        <f>(E623/E612)*SUM(C679:D679)</f>
        <v>141131.25262428087</v>
      </c>
      <c r="F679" s="258">
        <f>(F624/F612)*N64</f>
        <v>0</v>
      </c>
      <c r="G679" s="256">
        <f>(G625/G612)*N91</f>
        <v>0</v>
      </c>
      <c r="H679" s="258">
        <f>(H628/H612)*N60</f>
        <v>0.0025663096366640077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141131</v>
      </c>
      <c r="N679" s="250" t="s">
        <v>635</v>
      </c>
    </row>
    <row r="680" ht="12.6" customHeight="1" s="231" customFormat="1">
      <c r="A680" s="251">
        <v>7010</v>
      </c>
      <c r="B680" s="250" t="s">
        <v>636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>
        <f>(G625/G612)*O91</f>
        <v>0</v>
      </c>
      <c r="H680" s="258">
        <f>(H628/H612)*O60</f>
        <v>0</v>
      </c>
      <c r="I680" s="256">
        <f>(I629/I612)*O92</f>
        <v>0</v>
      </c>
      <c r="J680" s="256">
        <f>(J630/J612)*O93</f>
        <v>0</v>
      </c>
      <c r="K680" s="256">
        <f>(K644/K612)*O89</f>
        <v>0</v>
      </c>
      <c r="L680" s="256">
        <f>(L647/L612)*O94</f>
        <v>0</v>
      </c>
      <c r="M680" s="231">
        <f t="shared" si="18"/>
        <v>0</v>
      </c>
      <c r="N680" s="250" t="s">
        <v>637</v>
      </c>
    </row>
    <row r="681" ht="12.6" customHeight="1" s="231" customFormat="1">
      <c r="A681" s="251">
        <v>7020</v>
      </c>
      <c r="B681" s="250" t="s">
        <v>638</v>
      </c>
      <c r="C681" s="256">
        <f>P85</f>
        <v>1983835.24</v>
      </c>
      <c r="D681" s="256">
        <f>(D615/D612)*P90</f>
        <v>190588.35644921646</v>
      </c>
      <c r="E681" s="258">
        <f>(E623/E612)*SUM(C681:D681)</f>
        <v>538196.64798828028</v>
      </c>
      <c r="F681" s="258">
        <f>(F624/F612)*P64</f>
        <v>45203.775006512071</v>
      </c>
      <c r="G681" s="256">
        <f>(G625/G612)*P91</f>
        <v>0</v>
      </c>
      <c r="H681" s="258">
        <f>(H628/H612)*P60</f>
        <v>2050.4931890002294</v>
      </c>
      <c r="I681" s="256">
        <f>(I629/I612)*P92</f>
        <v>87643.779351787132</v>
      </c>
      <c r="J681" s="256">
        <f>(J630/J612)*P93</f>
        <v>4066.7129823933865</v>
      </c>
      <c r="K681" s="256">
        <f>(K644/K612)*P89</f>
        <v>121892.86483895993</v>
      </c>
      <c r="L681" s="256">
        <f>(L647/L612)*P94</f>
        <v>65181.301342293758</v>
      </c>
      <c r="M681" s="231">
        <f t="shared" si="18"/>
        <v>1054824</v>
      </c>
      <c r="N681" s="250" t="s">
        <v>639</v>
      </c>
    </row>
    <row r="682" ht="12.6" customHeight="1" s="231" customFormat="1">
      <c r="A682" s="251">
        <v>7030</v>
      </c>
      <c r="B682" s="250" t="s">
        <v>640</v>
      </c>
      <c r="C682" s="256">
        <f>Q85</f>
        <v>501941.93</v>
      </c>
      <c r="D682" s="256">
        <f>(D615/D612)*Q90</f>
        <v>0</v>
      </c>
      <c r="E682" s="258">
        <f>(E623/E612)*SUM(C682:D682)</f>
        <v>124236.81597822343</v>
      </c>
      <c r="F682" s="258">
        <f>(F624/F612)*Q64</f>
        <v>344.78559156581662</v>
      </c>
      <c r="G682" s="256">
        <f>(G625/G612)*Q91</f>
        <v>0</v>
      </c>
      <c r="H682" s="258">
        <f>(H628/H612)*Q60</f>
        <v>752.111443872146</v>
      </c>
      <c r="I682" s="256">
        <f>(I629/I612)*Q92</f>
        <v>0</v>
      </c>
      <c r="J682" s="256">
        <f>(J630/J612)*Q93</f>
        <v>1381.3359982376649</v>
      </c>
      <c r="K682" s="256">
        <f>(K644/K612)*Q89</f>
        <v>7277.2546693848226</v>
      </c>
      <c r="L682" s="256">
        <f>(L647/L612)*Q94</f>
        <v>87232.275489548425</v>
      </c>
      <c r="M682" s="231">
        <f t="shared" si="18"/>
        <v>221225</v>
      </c>
      <c r="N682" s="250" t="s">
        <v>641</v>
      </c>
    </row>
    <row r="683" ht="12.6" customHeight="1" s="231" customFormat="1">
      <c r="A683" s="251">
        <v>7040</v>
      </c>
      <c r="B683" s="250" t="s">
        <v>133</v>
      </c>
      <c r="C683" s="256">
        <f>R85</f>
        <v>416086.39</v>
      </c>
      <c r="D683" s="256">
        <f>(D615/D612)*R90</f>
        <v>2176.0886250308345</v>
      </c>
      <c r="E683" s="258">
        <f>(E623/E612)*SUM(C683:D683)</f>
        <v>103525.12010210737</v>
      </c>
      <c r="F683" s="258">
        <f>(F624/F612)*R64</f>
        <v>974.06429192800033</v>
      </c>
      <c r="G683" s="256">
        <f>(G625/G612)*R91</f>
        <v>0</v>
      </c>
      <c r="H683" s="258">
        <f>(H628/H612)*R60</f>
        <v>0.0012831548183320038</v>
      </c>
      <c r="I683" s="256">
        <f>(I629/I612)*R92</f>
        <v>1000.6940342809194</v>
      </c>
      <c r="J683" s="256">
        <f>(J630/J612)*R93</f>
        <v>0</v>
      </c>
      <c r="K683" s="256">
        <f>(K644/K612)*R89</f>
        <v>29113.999769380272</v>
      </c>
      <c r="L683" s="256">
        <f>(L647/L612)*R94</f>
        <v>0</v>
      </c>
      <c r="M683" s="231">
        <f t="shared" si="18"/>
        <v>136790</v>
      </c>
      <c r="N683" s="250" t="s">
        <v>642</v>
      </c>
    </row>
    <row r="684" ht="12.6" customHeight="1" s="231" customFormat="1">
      <c r="A684" s="251">
        <v>7050</v>
      </c>
      <c r="B684" s="250" t="s">
        <v>643</v>
      </c>
      <c r="C684" s="256">
        <f>S85</f>
        <v>255145.42</v>
      </c>
      <c r="D684" s="256">
        <f>(D615/D612)*S90</f>
        <v>161817.99374495796</v>
      </c>
      <c r="E684" s="258">
        <f>(E623/E612)*SUM(C684:D684)</f>
        <v>103203.58552847774</v>
      </c>
      <c r="F684" s="258">
        <f>(F624/F612)*S64</f>
        <v>3996.2607350376588</v>
      </c>
      <c r="G684" s="256">
        <f>(G625/G612)*S91</f>
        <v>0</v>
      </c>
      <c r="H684" s="258">
        <f>(H628/H612)*S60</f>
        <v>568.75177725997025</v>
      </c>
      <c r="I684" s="256">
        <f>(I629/I612)*S92</f>
        <v>55410.933696439017</v>
      </c>
      <c r="J684" s="256">
        <f>(J630/J612)*S93</f>
        <v>0</v>
      </c>
      <c r="K684" s="256">
        <f>(K644/K612)*S89</f>
        <v>0</v>
      </c>
      <c r="L684" s="256">
        <f>(L647/L612)*S94</f>
        <v>0</v>
      </c>
      <c r="M684" s="231">
        <f t="shared" si="18"/>
        <v>324998</v>
      </c>
      <c r="N684" s="250" t="s">
        <v>644</v>
      </c>
    </row>
    <row r="685" ht="12.6" customHeight="1" s="231" customFormat="1">
      <c r="A685" s="251">
        <v>7060</v>
      </c>
      <c r="B685" s="250" t="s">
        <v>645</v>
      </c>
      <c r="C685" s="256">
        <f>T85</f>
        <v>1084535.37</v>
      </c>
      <c r="D685" s="256">
        <f>(D615/D612)*T90</f>
        <v>0</v>
      </c>
      <c r="E685" s="258">
        <f>(E623/E612)*SUM(C685:D685)</f>
        <v>268435.87501160637</v>
      </c>
      <c r="F685" s="258">
        <f>(F624/F612)*T64</f>
        <v>3808.2256524349114</v>
      </c>
      <c r="G685" s="256">
        <f>(G625/G612)*T91</f>
        <v>0</v>
      </c>
      <c r="H685" s="258">
        <f>(H628/H612)*T60</f>
        <v>1975.9513838557252</v>
      </c>
      <c r="I685" s="256">
        <f>(I629/I612)*T92</f>
        <v>0</v>
      </c>
      <c r="J685" s="256">
        <f>(J630/J612)*T93</f>
        <v>0</v>
      </c>
      <c r="K685" s="256">
        <f>(K644/K612)*T89</f>
        <v>25651.404488148717</v>
      </c>
      <c r="L685" s="256">
        <f>(L647/L612)*T94</f>
        <v>163866.82851926787</v>
      </c>
      <c r="M685" s="231">
        <f t="shared" si="18"/>
        <v>463738</v>
      </c>
      <c r="N685" s="250" t="s">
        <v>646</v>
      </c>
    </row>
    <row r="686" ht="12.6" customHeight="1" s="231" customFormat="1">
      <c r="A686" s="251">
        <v>7070</v>
      </c>
      <c r="B686" s="250" t="s">
        <v>136</v>
      </c>
      <c r="C686" s="256">
        <f>U85</f>
        <v>2191280.41</v>
      </c>
      <c r="D686" s="256">
        <f>(D615/D612)*U90</f>
        <v>58439.3004452046</v>
      </c>
      <c r="E686" s="258">
        <f>(E623/E612)*SUM(C686:D686)</f>
        <v>556833.36450725084</v>
      </c>
      <c r="F686" s="258">
        <f>(F624/F612)*U64</f>
        <v>4531.4414465892851</v>
      </c>
      <c r="G686" s="256">
        <f>(G625/G612)*U91</f>
        <v>0</v>
      </c>
      <c r="H686" s="258">
        <f>(H628/H612)*U60</f>
        <v>2673.5788323024267</v>
      </c>
      <c r="I686" s="256">
        <f>(I629/I612)*U92</f>
        <v>23442.532664777878</v>
      </c>
      <c r="J686" s="256">
        <f>(J630/J612)*U93</f>
        <v>0</v>
      </c>
      <c r="K686" s="256">
        <f>(K644/K612)*U89</f>
        <v>190124.245170613</v>
      </c>
      <c r="L686" s="256">
        <f>(L647/L612)*U94</f>
        <v>0</v>
      </c>
      <c r="M686" s="231">
        <f t="shared" si="18"/>
        <v>836044</v>
      </c>
      <c r="N686" s="250" t="s">
        <v>647</v>
      </c>
    </row>
    <row r="687" ht="12.6" customHeight="1" s="231" customFormat="1">
      <c r="A687" s="251">
        <v>7110</v>
      </c>
      <c r="B687" s="250" t="s">
        <v>648</v>
      </c>
      <c r="C687" s="256">
        <f>V85</f>
        <v>0</v>
      </c>
      <c r="D687" s="256">
        <f>(D615/D612)*V90</f>
        <v>0</v>
      </c>
      <c r="E687" s="258">
        <f>(E623/E612)*SUM(C687:D687)</f>
        <v>0</v>
      </c>
      <c r="F687" s="258">
        <f>(F624/F612)*V64</f>
        <v>0</v>
      </c>
      <c r="G687" s="256">
        <f>(G625/G612)*V91</f>
        <v>0</v>
      </c>
      <c r="H687" s="258">
        <f>(H628/H612)*V60</f>
        <v>0</v>
      </c>
      <c r="I687" s="256">
        <f>(I629/I612)*V92</f>
        <v>0</v>
      </c>
      <c r="J687" s="256">
        <f>(J630/J612)*V93</f>
        <v>0</v>
      </c>
      <c r="K687" s="256">
        <f>(K644/K612)*V89</f>
        <v>0</v>
      </c>
      <c r="L687" s="256">
        <f>(L647/L612)*V94</f>
        <v>0</v>
      </c>
      <c r="M687" s="231">
        <f t="shared" si="18"/>
        <v>0</v>
      </c>
      <c r="N687" s="250" t="s">
        <v>649</v>
      </c>
    </row>
    <row r="688" ht="12.6" customHeight="1" s="231" customFormat="1">
      <c r="A688" s="251">
        <v>7120</v>
      </c>
      <c r="B688" s="250" t="s">
        <v>650</v>
      </c>
      <c r="C688" s="256">
        <f>W85</f>
        <v>713918.99</v>
      </c>
      <c r="D688" s="256">
        <f>(D615/D612)*W90</f>
        <v>0</v>
      </c>
      <c r="E688" s="258">
        <f>(E623/E612)*SUM(C688:D688)</f>
        <v>176703.75173476565</v>
      </c>
      <c r="F688" s="258">
        <f>(F624/F612)*W64</f>
        <v>1355.0307850788315</v>
      </c>
      <c r="G688" s="256">
        <f>(G625/G612)*W91</f>
        <v>0</v>
      </c>
      <c r="H688" s="258">
        <f>(H628/H612)*W60</f>
        <v>0</v>
      </c>
      <c r="I688" s="256">
        <f>(I629/I612)*W92</f>
        <v>0</v>
      </c>
      <c r="J688" s="256">
        <f>(J630/J612)*W93</f>
        <v>0</v>
      </c>
      <c r="K688" s="256">
        <f>(K644/K612)*W89</f>
        <v>61693.4000316606</v>
      </c>
      <c r="L688" s="256">
        <f>(L647/L612)*W94</f>
        <v>0</v>
      </c>
      <c r="M688" s="231">
        <f t="shared" si="18"/>
        <v>239752</v>
      </c>
      <c r="N688" s="250" t="s">
        <v>651</v>
      </c>
    </row>
    <row r="689" ht="12.6" customHeight="1" s="231" customFormat="1">
      <c r="A689" s="251">
        <v>7130</v>
      </c>
      <c r="B689" s="250" t="s">
        <v>652</v>
      </c>
      <c r="C689" s="256">
        <f>X85</f>
        <v>461323.10000000003</v>
      </c>
      <c r="D689" s="256">
        <f>(D615/D612)*X90</f>
        <v>32796.215335733657</v>
      </c>
      <c r="E689" s="258">
        <f>(E623/E612)*SUM(C689:D689)</f>
        <v>122300.62240596497</v>
      </c>
      <c r="F689" s="258">
        <f>(F624/F612)*X64</f>
        <v>5915.9957361976576</v>
      </c>
      <c r="G689" s="256">
        <f>(G625/G612)*X91</f>
        <v>0</v>
      </c>
      <c r="H689" s="258">
        <f>(H628/H612)*X60</f>
        <v>628.60176480462417</v>
      </c>
      <c r="I689" s="256">
        <f>(I629/I612)*X92</f>
        <v>13155.981393204951</v>
      </c>
      <c r="J689" s="256">
        <f>(J630/J612)*X93</f>
        <v>0</v>
      </c>
      <c r="K689" s="256">
        <f>(K644/K612)*X89</f>
        <v>335534.531065347</v>
      </c>
      <c r="L689" s="256">
        <f>(L647/L612)*X94</f>
        <v>353.45763247822379</v>
      </c>
      <c r="M689" s="231">
        <f t="shared" si="18"/>
        <v>510685</v>
      </c>
      <c r="N689" s="250" t="s">
        <v>653</v>
      </c>
    </row>
    <row r="690" ht="12.6" customHeight="1" s="231" customFormat="1">
      <c r="A690" s="251">
        <v>7140</v>
      </c>
      <c r="B690" s="250" t="s">
        <v>654</v>
      </c>
      <c r="C690" s="256">
        <f>Y85</f>
        <v>2014461.9000000001</v>
      </c>
      <c r="D690" s="256">
        <f>(D615/D612)*Y90</f>
        <v>368235.45886677038</v>
      </c>
      <c r="E690" s="258">
        <f>(E623/E612)*SUM(C690:D690)</f>
        <v>589746.97193623567</v>
      </c>
      <c r="F690" s="258">
        <f>(F624/F612)*Y64</f>
        <v>6899.693251679947</v>
      </c>
      <c r="G690" s="256">
        <f>(G625/G612)*Y91</f>
        <v>495493.92110563122</v>
      </c>
      <c r="H690" s="258">
        <f>(H628/H612)*Y60</f>
        <v>2906.5883552082446</v>
      </c>
      <c r="I690" s="256">
        <f>(I629/I612)*Y92</f>
        <v>147715.17980280836</v>
      </c>
      <c r="J690" s="256">
        <f>(J630/J612)*Y93</f>
        <v>12673.730070133197</v>
      </c>
      <c r="K690" s="256">
        <f>(K644/K612)*Y89</f>
        <v>133892.47509476036</v>
      </c>
      <c r="L690" s="256">
        <f>(L647/L612)*Y94</f>
        <v>1737.526785018149</v>
      </c>
      <c r="M690" s="231">
        <f t="shared" si="18"/>
        <v>1759302</v>
      </c>
      <c r="N690" s="250" t="s">
        <v>655</v>
      </c>
    </row>
    <row r="691" ht="12.6" customHeight="1" s="231" customFormat="1">
      <c r="A691" s="251">
        <v>7150</v>
      </c>
      <c r="B691" s="250" t="s">
        <v>656</v>
      </c>
      <c r="C691" s="256">
        <f>Z85</f>
        <v>2003241.06</v>
      </c>
      <c r="D691" s="256">
        <f>(D615/D612)*Z90</f>
        <v>327919.58927665144</v>
      </c>
      <c r="E691" s="258">
        <f>(E623/E612)*SUM(C691:D691)</f>
        <v>576991.00093084306</v>
      </c>
      <c r="F691" s="258">
        <f>(F624/F612)*Z64</f>
        <v>2273.7742503049549</v>
      </c>
      <c r="G691" s="256">
        <f>(G625/G612)*Z91</f>
        <v>0</v>
      </c>
      <c r="H691" s="258">
        <f>(H628/H612)*Z60</f>
        <v>2168.5444300771205</v>
      </c>
      <c r="I691" s="256">
        <f>(I629/I612)*Z92</f>
        <v>131542.73963711091</v>
      </c>
      <c r="J691" s="256">
        <f>(J630/J612)*Z93</f>
        <v>3935.8903281378439</v>
      </c>
      <c r="K691" s="256">
        <f>(K644/K612)*Z89</f>
        <v>155547.08563428815</v>
      </c>
      <c r="L691" s="256">
        <f>(L647/L612)*Z94</f>
        <v>44070.643103441</v>
      </c>
      <c r="M691" s="231">
        <f t="shared" si="18"/>
        <v>1244449</v>
      </c>
      <c r="N691" s="250" t="s">
        <v>657</v>
      </c>
    </row>
    <row r="692" ht="12.6" customHeight="1" s="231" customFormat="1">
      <c r="A692" s="251">
        <v>7160</v>
      </c>
      <c r="B692" s="250" t="s">
        <v>658</v>
      </c>
      <c r="C692" s="256">
        <f>AA85</f>
        <v>262553.21</v>
      </c>
      <c r="D692" s="256">
        <f>(D615/D612)*AA90</f>
        <v>68777.051541622481</v>
      </c>
      <c r="E692" s="258">
        <f>(E623/E612)*SUM(C692:D692)</f>
        <v>82008.324610703858</v>
      </c>
      <c r="F692" s="258">
        <f>(F624/F612)*AA64</f>
        <v>2740.8129962137496</v>
      </c>
      <c r="G692" s="256">
        <f>(G625/G612)*AA91</f>
        <v>0</v>
      </c>
      <c r="H692" s="258">
        <f>(H628/H612)*AA60</f>
        <v>297.35525579010812</v>
      </c>
      <c r="I692" s="256">
        <f>(I629/I612)*AA92</f>
        <v>27589.452047999304</v>
      </c>
      <c r="J692" s="256">
        <f>(J630/J612)*AA93</f>
        <v>0</v>
      </c>
      <c r="K692" s="256">
        <f>(K644/K612)*AA89</f>
        <v>18794.622928806508</v>
      </c>
      <c r="L692" s="256">
        <f>(L647/L612)*AA94</f>
        <v>26.044297293463991</v>
      </c>
      <c r="M692" s="231">
        <f t="shared" si="18"/>
        <v>200234</v>
      </c>
      <c r="N692" s="250" t="s">
        <v>659</v>
      </c>
    </row>
    <row r="693" ht="12.6" customHeight="1" s="231" customFormat="1">
      <c r="A693" s="251">
        <v>7170</v>
      </c>
      <c r="B693" s="250" t="s">
        <v>142</v>
      </c>
      <c r="C693" s="256">
        <f>AB85</f>
        <v>5583744.9100000011</v>
      </c>
      <c r="D693" s="256">
        <f>(D615/D612)*AB90</f>
        <v>75048.159429241889</v>
      </c>
      <c r="E693" s="258">
        <f>(E623/E612)*SUM(C693:D693)</f>
        <v>1400621.0503783315</v>
      </c>
      <c r="F693" s="258">
        <f>(F624/F612)*AB64</f>
        <v>305015.23621020594</v>
      </c>
      <c r="G693" s="256">
        <f>(G625/G612)*AB91</f>
        <v>0</v>
      </c>
      <c r="H693" s="258">
        <f>(H628/H612)*AB60</f>
        <v>2077.406785224051</v>
      </c>
      <c r="I693" s="256">
        <f>(I629/I612)*AB92</f>
        <v>25698.554838887198</v>
      </c>
      <c r="J693" s="256">
        <f>(J630/J612)*AB93</f>
        <v>0</v>
      </c>
      <c r="K693" s="256">
        <f>(K644/K612)*AB89</f>
        <v>219210.76872857721</v>
      </c>
      <c r="L693" s="256">
        <f>(L647/L612)*AB94</f>
        <v>0</v>
      </c>
      <c r="M693" s="231">
        <f t="shared" si="18"/>
        <v>2027671</v>
      </c>
      <c r="N693" s="250" t="s">
        <v>660</v>
      </c>
    </row>
    <row r="694" ht="12.6" customHeight="1" s="231" customFormat="1">
      <c r="A694" s="251">
        <v>7180</v>
      </c>
      <c r="B694" s="250" t="s">
        <v>661</v>
      </c>
      <c r="C694" s="256">
        <f>AC85</f>
        <v>1196583.3699999999</v>
      </c>
      <c r="D694" s="256">
        <f>(D615/D612)*AC90</f>
        <v>55074.37339992464</v>
      </c>
      <c r="E694" s="258">
        <f>(E623/E612)*SUM(C694:D694)</f>
        <v>309800.72283360513</v>
      </c>
      <c r="F694" s="258">
        <f>(F624/F612)*AC64</f>
        <v>4629.18955829382</v>
      </c>
      <c r="G694" s="256">
        <f>(G625/G612)*AC91</f>
        <v>0</v>
      </c>
      <c r="H694" s="258">
        <f>(H628/H612)*AC60</f>
        <v>2234.949852346077</v>
      </c>
      <c r="I694" s="256">
        <f>(I629/I612)*AC92</f>
        <v>18858.980897056368</v>
      </c>
      <c r="J694" s="256">
        <f>(J630/J612)*AC93</f>
        <v>0</v>
      </c>
      <c r="K694" s="256">
        <f>(K644/K612)*AC89</f>
        <v>41789.325260981183</v>
      </c>
      <c r="L694" s="256">
        <f>(L647/L612)*AC94</f>
        <v>14.882448003184805</v>
      </c>
      <c r="M694" s="231">
        <f t="shared" si="18"/>
        <v>432402</v>
      </c>
      <c r="N694" s="250" t="s">
        <v>662</v>
      </c>
    </row>
    <row r="695" ht="12.6" customHeight="1" s="231" customFormat="1">
      <c r="A695" s="251">
        <v>7190</v>
      </c>
      <c r="B695" s="250" t="s">
        <v>144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0</v>
      </c>
      <c r="L695" s="256">
        <f>(L647/L612)*AD94</f>
        <v>0</v>
      </c>
      <c r="M695" s="231">
        <f t="shared" si="18"/>
        <v>0</v>
      </c>
      <c r="N695" s="250" t="s">
        <v>663</v>
      </c>
    </row>
    <row r="696" ht="12.6" customHeight="1" s="231" customFormat="1">
      <c r="A696" s="251">
        <v>7200</v>
      </c>
      <c r="B696" s="250" t="s">
        <v>664</v>
      </c>
      <c r="C696" s="256">
        <f>AE85</f>
        <v>1368138.9000000001</v>
      </c>
      <c r="D696" s="256">
        <f>(D615/D612)*AE90</f>
        <v>253753.45218605286</v>
      </c>
      <c r="E696" s="258">
        <f>(E623/E612)*SUM(C696:D696)</f>
        <v>401438.35302826087</v>
      </c>
      <c r="F696" s="258">
        <f>(F624/F612)*AE64</f>
        <v>718.3267796189632</v>
      </c>
      <c r="G696" s="256">
        <f>(G625/G612)*AE91</f>
        <v>0</v>
      </c>
      <c r="H696" s="258">
        <f>(H628/H612)*AE60</f>
        <v>2782.5742040988544</v>
      </c>
      <c r="I696" s="256">
        <f>(I629/I612)*AE92</f>
        <v>86892.164393565778</v>
      </c>
      <c r="J696" s="256">
        <f>(J630/J612)*AE93</f>
        <v>0</v>
      </c>
      <c r="K696" s="256">
        <f>(K644/K612)*AE89</f>
        <v>53507.9731483819</v>
      </c>
      <c r="L696" s="256">
        <f>(L647/L612)*AE94</f>
        <v>0</v>
      </c>
      <c r="M696" s="231">
        <f t="shared" si="18"/>
        <v>799093</v>
      </c>
      <c r="N696" s="250" t="s">
        <v>665</v>
      </c>
    </row>
    <row r="697" ht="12.6" customHeight="1" s="231" customFormat="1">
      <c r="A697" s="251">
        <v>7220</v>
      </c>
      <c r="B697" s="250" t="s">
        <v>666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667</v>
      </c>
    </row>
    <row r="698" ht="12.6" customHeight="1" s="231" customFormat="1">
      <c r="A698" s="251">
        <v>7230</v>
      </c>
      <c r="B698" s="250" t="s">
        <v>668</v>
      </c>
      <c r="C698" s="256">
        <f>AG85</f>
        <v>5564124.12</v>
      </c>
      <c r="D698" s="256">
        <f>(D615/D612)*AG90</f>
        <v>450734.69708707137</v>
      </c>
      <c r="E698" s="258">
        <f>(E623/E612)*SUM(C698:D698)</f>
        <v>1488751.712759763</v>
      </c>
      <c r="F698" s="258">
        <f>(F624/F612)*AG64</f>
        <v>34775.532599416438</v>
      </c>
      <c r="G698" s="256">
        <f>(G625/G612)*AG91</f>
        <v>60818.280292735159</v>
      </c>
      <c r="H698" s="258">
        <f>(H628/H612)*AG60</f>
        <v>6790.8188369951322</v>
      </c>
      <c r="I698" s="256">
        <f>(I629/I612)*AG92</f>
        <v>207274.42679962466</v>
      </c>
      <c r="J698" s="256">
        <f>(J630/J612)*AG93</f>
        <v>26806.376468935017</v>
      </c>
      <c r="K698" s="256">
        <f>(K644/K612)*AG89</f>
        <v>477066.07957460248</v>
      </c>
      <c r="L698" s="256">
        <f>(L647/L612)*AG94</f>
        <v>538591.60815036134</v>
      </c>
      <c r="M698" s="231">
        <f t="shared" si="18"/>
        <v>3291610</v>
      </c>
      <c r="N698" s="250" t="s">
        <v>669</v>
      </c>
    </row>
    <row r="699" ht="12.6" customHeight="1" s="231" customFormat="1">
      <c r="A699" s="251">
        <v>7240</v>
      </c>
      <c r="B699" s="250" t="s">
        <v>146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670</v>
      </c>
    </row>
    <row r="700" ht="12.6" customHeight="1" s="231" customFormat="1">
      <c r="A700" s="251">
        <v>7250</v>
      </c>
      <c r="B700" s="250" t="s">
        <v>671</v>
      </c>
      <c r="C700" s="256">
        <f>AI85</f>
        <v>621609.1</v>
      </c>
      <c r="D700" s="256">
        <f>(D615/D612)*AI90</f>
        <v>0</v>
      </c>
      <c r="E700" s="258">
        <f>(E623/E612)*SUM(C700:D700)</f>
        <v>153855.91589666373</v>
      </c>
      <c r="F700" s="258">
        <f>(F624/F612)*AI64</f>
        <v>4478.5567167336985</v>
      </c>
      <c r="G700" s="256">
        <f>(G625/G612)*AI91</f>
        <v>0</v>
      </c>
      <c r="H700" s="258">
        <f>(H628/H612)*AI60</f>
        <v>1002.4898686581187</v>
      </c>
      <c r="I700" s="256">
        <f>(I629/I612)*AI92</f>
        <v>0</v>
      </c>
      <c r="J700" s="256">
        <f>(J630/J612)*AI93</f>
        <v>1839.6626805639864</v>
      </c>
      <c r="K700" s="256">
        <f>(K644/K612)*AI89</f>
        <v>0</v>
      </c>
      <c r="L700" s="256">
        <f>(L647/L612)*AI94</f>
        <v>83713.960741665054</v>
      </c>
      <c r="M700" s="231">
        <f t="shared" si="18"/>
        <v>244891</v>
      </c>
      <c r="N700" s="250" t="s">
        <v>672</v>
      </c>
    </row>
    <row r="701" ht="12.6" customHeight="1" s="231" customFormat="1">
      <c r="A701" s="251">
        <v>7260</v>
      </c>
      <c r="B701" s="250" t="s">
        <v>148</v>
      </c>
      <c r="C701" s="256">
        <f>AJ85</f>
        <v>11024144.129999999</v>
      </c>
      <c r="D701" s="256">
        <f>(D615/D612)*AJ90</f>
        <v>749571.19589998561</v>
      </c>
      <c r="E701" s="258">
        <f>(E623/E612)*SUM(C701:D701)</f>
        <v>2914139.6980400207</v>
      </c>
      <c r="F701" s="258">
        <f>(F624/F612)*AJ64</f>
        <v>48448.74010998517</v>
      </c>
      <c r="G701" s="256">
        <f>(G625/G612)*AJ91</f>
        <v>0</v>
      </c>
      <c r="H701" s="258">
        <f>(H628/H612)*AJ60</f>
        <v>14890.296283047663</v>
      </c>
      <c r="I701" s="256">
        <f>(I629/I612)*AJ92</f>
        <v>272184.38905796316</v>
      </c>
      <c r="J701" s="256">
        <f>(J630/J612)*AJ93</f>
        <v>1159.4408856198663</v>
      </c>
      <c r="K701" s="256">
        <f>(K644/K612)*AJ89</f>
        <v>260419.41383517391</v>
      </c>
      <c r="L701" s="256">
        <f>(L647/L612)*AJ94</f>
        <v>191402.6184605092</v>
      </c>
      <c r="M701" s="231">
        <f t="shared" si="18"/>
        <v>4452216</v>
      </c>
      <c r="N701" s="250" t="s">
        <v>673</v>
      </c>
    </row>
    <row r="702" ht="12.6" customHeight="1" s="231" customFormat="1">
      <c r="A702" s="251">
        <v>7310</v>
      </c>
      <c r="B702" s="250" t="s">
        <v>674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0</v>
      </c>
      <c r="L702" s="256">
        <f>(L647/L612)*AK94</f>
        <v>0</v>
      </c>
      <c r="M702" s="231">
        <f t="shared" si="18"/>
        <v>0</v>
      </c>
      <c r="N702" s="250" t="s">
        <v>675</v>
      </c>
    </row>
    <row r="703" ht="12.6" customHeight="1" s="231" customFormat="1">
      <c r="A703" s="251">
        <v>7320</v>
      </c>
      <c r="B703" s="250" t="s">
        <v>676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0</v>
      </c>
      <c r="L703" s="256">
        <f>(L647/L612)*AL94</f>
        <v>0</v>
      </c>
      <c r="M703" s="231">
        <f t="shared" si="18"/>
        <v>0</v>
      </c>
      <c r="N703" s="250" t="s">
        <v>677</v>
      </c>
    </row>
    <row r="704" ht="12.6" customHeight="1" s="231" customFormat="1">
      <c r="A704" s="251">
        <v>7330</v>
      </c>
      <c r="B704" s="250" t="s">
        <v>678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679</v>
      </c>
    </row>
    <row r="705" ht="12.6" customHeight="1" s="231" customFormat="1">
      <c r="A705" s="251">
        <v>7340</v>
      </c>
      <c r="B705" s="250" t="s">
        <v>680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681</v>
      </c>
    </row>
    <row r="706" ht="12.6" customHeight="1" s="231" customFormat="1">
      <c r="A706" s="251">
        <v>7350</v>
      </c>
      <c r="B706" s="250" t="s">
        <v>682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683</v>
      </c>
    </row>
    <row r="707" ht="12.6" customHeight="1" s="231" customFormat="1">
      <c r="A707" s="251">
        <v>7380</v>
      </c>
      <c r="B707" s="250" t="s">
        <v>684</v>
      </c>
      <c r="C707" s="256">
        <f>AP85</f>
        <v>21.96</v>
      </c>
      <c r="D707" s="256">
        <f>(D615/D612)*AP90</f>
        <v>0</v>
      </c>
      <c r="E707" s="258">
        <f>(E623/E612)*SUM(C707:D707)</f>
        <v>5.4353707387661085</v>
      </c>
      <c r="F707" s="258">
        <f>(F624/F612)*AP64</f>
        <v>1.6060248197099825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18"/>
        <v>7</v>
      </c>
      <c r="N707" s="250" t="s">
        <v>685</v>
      </c>
    </row>
    <row r="708" ht="12.6" customHeight="1" s="231" customFormat="1">
      <c r="A708" s="251">
        <v>7390</v>
      </c>
      <c r="B708" s="250" t="s">
        <v>686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687</v>
      </c>
    </row>
    <row r="709" ht="12.6" customHeight="1" s="231" customFormat="1">
      <c r="A709" s="251">
        <v>7400</v>
      </c>
      <c r="B709" s="250" t="s">
        <v>688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689</v>
      </c>
    </row>
    <row r="710" ht="12.6" customHeight="1" s="231" customFormat="1">
      <c r="A710" s="251">
        <v>7410</v>
      </c>
      <c r="B710" s="250" t="s">
        <v>156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690</v>
      </c>
    </row>
    <row r="711" ht="12.6" customHeight="1" s="231" customFormat="1">
      <c r="A711" s="251">
        <v>7420</v>
      </c>
      <c r="B711" s="250" t="s">
        <v>691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692</v>
      </c>
    </row>
    <row r="712" ht="12.6" customHeight="1" s="231" customFormat="1">
      <c r="A712" s="251">
        <v>7430</v>
      </c>
      <c r="B712" s="250" t="s">
        <v>693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694</v>
      </c>
    </row>
    <row r="713" ht="12.6" customHeight="1" s="231" customFormat="1">
      <c r="A713" s="251">
        <v>7490</v>
      </c>
      <c r="B713" s="250" t="s">
        <v>695</v>
      </c>
      <c r="C713" s="256">
        <f>AV85</f>
        <v>181.49</v>
      </c>
      <c r="D713" s="256">
        <f>(D615/D612)*AV90</f>
        <v>0</v>
      </c>
      <c r="E713" s="258">
        <f>(E623/E612)*SUM(C713:D713)</f>
        <v>44.921012540011887</v>
      </c>
      <c r="F713" s="258">
        <f>(F624/F612)*AV64</f>
        <v>0</v>
      </c>
      <c r="G713" s="256">
        <f>(G625/G612)*AV91</f>
        <v>0</v>
      </c>
      <c r="H713" s="258">
        <f>(H628/H612)*AV60</f>
        <v>0</v>
      </c>
      <c r="I713" s="256">
        <f>(I629/I612)*AV92</f>
        <v>0</v>
      </c>
      <c r="J713" s="256">
        <f>(J630/J612)*AV93</f>
        <v>0</v>
      </c>
      <c r="K713" s="256">
        <f>(K644/K612)*AV89</f>
        <v>0</v>
      </c>
      <c r="L713" s="256">
        <f>(L647/L612)*AV94</f>
        <v>0</v>
      </c>
      <c r="M713" s="231">
        <f t="shared" si="18"/>
        <v>45</v>
      </c>
      <c r="N713" s="252" t="s">
        <v>696</v>
      </c>
    </row>
    <row r="714" ht="12.6" customHeight="1" s="231" customFormat="1"/>
    <row r="715" ht="12.6" customHeight="1" s="231" customFormat="1">
      <c r="C715" s="253">
        <f>SUM(C614:C647)+SUM(C668:C713)</f>
        <v>74717644.03</v>
      </c>
      <c r="D715" s="231">
        <f>SUM(D616:D647)+SUM(D668:D713)</f>
        <v>6384200.6499999985</v>
      </c>
      <c r="E715" s="231">
        <f>SUM(E624:E647)+SUM(E668:E713)</f>
        <v>14824332.910214005</v>
      </c>
      <c r="F715" s="231">
        <f>SUM(F625:F648)+SUM(F668:F713)</f>
        <v>526257.39338542591</v>
      </c>
      <c r="G715" s="231">
        <f>SUM(G626:G647)+SUM(G668:G713)</f>
        <v>1917656.1385265831</v>
      </c>
      <c r="H715" s="231">
        <f>SUM(H629:H647)+SUM(H668:H713)</f>
        <v>68695.342941889787</v>
      </c>
      <c r="I715" s="231">
        <f>SUM(I630:I647)+SUM(I668:I713)</f>
        <v>1451889.8015785383</v>
      </c>
      <c r="J715" s="231">
        <f>SUM(J631:J647)+SUM(J668:J713)</f>
        <v>85556.777290523241</v>
      </c>
      <c r="K715" s="231">
        <f>SUM(K668:K713)</f>
        <v>2493241.5035490361</v>
      </c>
      <c r="L715" s="231">
        <f>SUM(L668:L713)</f>
        <v>2133325.7862868384</v>
      </c>
      <c r="M715" s="231">
        <f>SUM(M668:M713)</f>
        <v>25204402</v>
      </c>
      <c r="N715" s="250" t="s">
        <v>697</v>
      </c>
    </row>
    <row r="716" ht="12.6" customHeight="1" s="231" customFormat="1">
      <c r="C716" s="253">
        <f>CE85</f>
        <v>74717644.030000016</v>
      </c>
      <c r="D716" s="231">
        <f>D615</f>
        <v>6384200.6499999994</v>
      </c>
      <c r="E716" s="231">
        <f>E623</f>
        <v>14824332.910214007</v>
      </c>
      <c r="F716" s="231">
        <f>F624</f>
        <v>526257.39338542591</v>
      </c>
      <c r="G716" s="231">
        <f>G625</f>
        <v>1917656.1385265831</v>
      </c>
      <c r="H716" s="231">
        <f>H628</f>
        <v>68695.342941889787</v>
      </c>
      <c r="I716" s="231">
        <f>I629</f>
        <v>1451889.8015785387</v>
      </c>
      <c r="J716" s="231">
        <f>J630</f>
        <v>85556.777290523227</v>
      </c>
      <c r="K716" s="231">
        <f>K644</f>
        <v>2493241.5035490361</v>
      </c>
      <c r="L716" s="231">
        <f>L647</f>
        <v>2133325.7862868384</v>
      </c>
      <c r="M716" s="231">
        <f>C648</f>
        <v>25204401.32</v>
      </c>
      <c r="N716" s="250" t="s">
        <v>698</v>
      </c>
    </row>
  </sheetData>
  <mergeCells>
    <mergeCell ref="B236:C236"/>
  </mergeCells>
  <hyperlinks>
    <hyperlink ref="C30" r:id="rId5"/>
    <hyperlink ref="F42" r:id="rId6"/>
    <hyperlink ref="A43" r:id="rId7"/>
    <hyperlink ref="C110" r:id="rId8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2"/>
    <col min="2" max="2" width="55.77734375" customWidth="1" style="12"/>
    <col min="3" max="3" width="22" customWidth="1" style="12"/>
    <col min="4" max="4" width="5.6640625" customWidth="1" style="12"/>
    <col min="5" max="6" width="57.44140625" customWidth="1" style="12"/>
    <col min="7" max="16384" width="57.44140625" customWidth="1" style="12"/>
  </cols>
  <sheetData>
    <row r="1" ht="20.1" customHeight="1">
      <c r="A1" s="182" t="s">
        <v>904</v>
      </c>
      <c r="B1" s="183"/>
      <c r="C1" s="183"/>
    </row>
    <row r="2" ht="20.1" customHeight="1">
      <c r="A2" s="182"/>
      <c r="B2" s="183"/>
      <c r="C2" s="108" t="s">
        <v>905</v>
      </c>
    </row>
    <row r="3" ht="20.1" customHeight="1">
      <c r="A3" s="134" t="str">
        <f>"Hospital: "&amp;data!C98</f>
        <v>Hospital: PeaceHealth United General Medical Center</v>
      </c>
      <c r="B3" s="184"/>
      <c r="C3" s="156" t="str">
        <f>"FYE: "&amp;data!C96</f>
        <v>FYE: 06/30/2022</v>
      </c>
    </row>
    <row r="4" ht="20.1" customHeight="1">
      <c r="A4" s="185"/>
      <c r="B4" s="186" t="s">
        <v>906</v>
      </c>
      <c r="C4" s="187"/>
    </row>
    <row r="5" ht="20.1" customHeight="1">
      <c r="A5" s="188">
        <v>1</v>
      </c>
      <c r="B5" s="189" t="s">
        <v>424</v>
      </c>
      <c r="C5" s="189"/>
    </row>
    <row r="6" ht="20.1" customHeight="1">
      <c r="A6" s="188">
        <v>2</v>
      </c>
      <c r="B6" s="190" t="s">
        <v>425</v>
      </c>
      <c r="C6" s="190">
        <f>data!C266</f>
        <v>0</v>
      </c>
    </row>
    <row r="7" ht="20.1" customHeight="1">
      <c r="A7" s="188">
        <v>3</v>
      </c>
      <c r="B7" s="190" t="s">
        <v>426</v>
      </c>
      <c r="C7" s="190">
        <f>data!C267</f>
        <v>0</v>
      </c>
    </row>
    <row r="8" ht="20.1" customHeight="1">
      <c r="A8" s="188">
        <v>4</v>
      </c>
      <c r="B8" s="190" t="s">
        <v>427</v>
      </c>
      <c r="C8" s="190">
        <f>data!C268</f>
        <v>23513160.110000003</v>
      </c>
    </row>
    <row r="9" ht="20.1" customHeight="1">
      <c r="A9" s="188">
        <v>5</v>
      </c>
      <c r="B9" s="190" t="s">
        <v>907</v>
      </c>
      <c r="C9" s="190">
        <f>data!C269</f>
        <v>13146281</v>
      </c>
    </row>
    <row r="10" ht="20.1" customHeight="1">
      <c r="A10" s="188">
        <v>6</v>
      </c>
      <c r="B10" s="190" t="s">
        <v>908</v>
      </c>
      <c r="C10" s="190">
        <f>data!C270</f>
        <v>601278.88000000059</v>
      </c>
    </row>
    <row r="11" ht="20.1" customHeight="1">
      <c r="A11" s="188">
        <v>7</v>
      </c>
      <c r="B11" s="190" t="s">
        <v>909</v>
      </c>
      <c r="C11" s="190">
        <f>data!C271</f>
        <v>0</v>
      </c>
    </row>
    <row r="12" ht="20.1" customHeight="1">
      <c r="A12" s="188">
        <v>8</v>
      </c>
      <c r="B12" s="190" t="s">
        <v>431</v>
      </c>
      <c r="C12" s="190">
        <f>data!C272</f>
        <v>0</v>
      </c>
    </row>
    <row r="13" ht="20.1" customHeight="1">
      <c r="A13" s="188">
        <v>9</v>
      </c>
      <c r="B13" s="190" t="s">
        <v>432</v>
      </c>
      <c r="C13" s="190">
        <f>data!C273</f>
        <v>0</v>
      </c>
    </row>
    <row r="14" ht="20.1" customHeight="1">
      <c r="A14" s="188">
        <v>10</v>
      </c>
      <c r="B14" s="190" t="s">
        <v>433</v>
      </c>
      <c r="C14" s="190">
        <f>data!C274</f>
        <v>0</v>
      </c>
    </row>
    <row r="15" ht="20.1" customHeight="1">
      <c r="A15" s="188">
        <v>11</v>
      </c>
      <c r="B15" s="190" t="s">
        <v>910</v>
      </c>
      <c r="C15" s="190">
        <f>data!C275</f>
        <v>0</v>
      </c>
    </row>
    <row r="16" ht="20.1" customHeight="1">
      <c r="A16" s="188">
        <v>12</v>
      </c>
      <c r="B16" s="190" t="s">
        <v>911</v>
      </c>
      <c r="C16" s="190">
        <f>data!D276</f>
        <v>10968157.990000004</v>
      </c>
    </row>
    <row r="17" ht="20.1" customHeight="1">
      <c r="A17" s="188">
        <v>13</v>
      </c>
      <c r="B17" s="190"/>
      <c r="C17" s="190"/>
    </row>
    <row r="18" ht="20.1" customHeight="1">
      <c r="A18" s="188">
        <v>14</v>
      </c>
      <c r="B18" s="191" t="s">
        <v>912</v>
      </c>
      <c r="C18" s="189"/>
    </row>
    <row r="19" ht="20.1" customHeight="1">
      <c r="A19" s="188">
        <v>15</v>
      </c>
      <c r="B19" s="190" t="s">
        <v>425</v>
      </c>
      <c r="C19" s="190">
        <f>data!C278</f>
        <v>0</v>
      </c>
    </row>
    <row r="20" ht="20.1" customHeight="1">
      <c r="A20" s="188">
        <v>16</v>
      </c>
      <c r="B20" s="190" t="s">
        <v>426</v>
      </c>
      <c r="C20" s="190">
        <f>data!C279</f>
        <v>0</v>
      </c>
    </row>
    <row r="21" ht="20.1" customHeight="1">
      <c r="A21" s="188">
        <v>17</v>
      </c>
      <c r="B21" s="190" t="s">
        <v>437</v>
      </c>
      <c r="C21" s="190">
        <f>data!C280</f>
        <v>0</v>
      </c>
    </row>
    <row r="22" ht="20.1" customHeight="1">
      <c r="A22" s="188">
        <v>18</v>
      </c>
      <c r="B22" s="190" t="s">
        <v>913</v>
      </c>
      <c r="C22" s="190">
        <f>data!D281</f>
        <v>0</v>
      </c>
    </row>
    <row r="23" ht="20.1" customHeight="1">
      <c r="A23" s="188">
        <v>19</v>
      </c>
      <c r="B23" s="192"/>
      <c r="C23" s="190"/>
    </row>
    <row r="24" ht="20.1" customHeight="1">
      <c r="A24" s="188">
        <v>20</v>
      </c>
      <c r="B24" s="191" t="s">
        <v>914</v>
      </c>
      <c r="C24" s="189"/>
    </row>
    <row r="25" ht="20.1" customHeight="1">
      <c r="A25" s="188">
        <v>21</v>
      </c>
      <c r="B25" s="190" t="s">
        <v>394</v>
      </c>
      <c r="C25" s="190">
        <f>data!C283</f>
        <v>0</v>
      </c>
    </row>
    <row r="26" ht="20.1" customHeight="1">
      <c r="A26" s="188">
        <v>22</v>
      </c>
      <c r="B26" s="190" t="s">
        <v>395</v>
      </c>
      <c r="C26" s="190">
        <f>data!C284</f>
        <v>123782.54</v>
      </c>
    </row>
    <row r="27" ht="20.1" customHeight="1">
      <c r="A27" s="188">
        <v>23</v>
      </c>
      <c r="B27" s="190" t="s">
        <v>396</v>
      </c>
      <c r="C27" s="190">
        <f>data!C285</f>
        <v>16972955.12</v>
      </c>
    </row>
    <row r="28" ht="20.1" customHeight="1">
      <c r="A28" s="188">
        <v>24</v>
      </c>
      <c r="B28" s="190" t="s">
        <v>915</v>
      </c>
      <c r="C28" s="190">
        <f>data!C286</f>
        <v>0</v>
      </c>
    </row>
    <row r="29" ht="20.1" customHeight="1">
      <c r="A29" s="188">
        <v>25</v>
      </c>
      <c r="B29" s="190" t="s">
        <v>398</v>
      </c>
      <c r="C29" s="190">
        <f>data!C287</f>
        <v>2517058.96</v>
      </c>
    </row>
    <row r="30" ht="20.1" customHeight="1">
      <c r="A30" s="188">
        <v>26</v>
      </c>
      <c r="B30" s="190" t="s">
        <v>442</v>
      </c>
      <c r="C30" s="190">
        <f>data!C288</f>
        <v>13726553.309999989</v>
      </c>
    </row>
    <row r="31" ht="20.1" customHeight="1">
      <c r="A31" s="188">
        <v>27</v>
      </c>
      <c r="B31" s="190" t="s">
        <v>401</v>
      </c>
      <c r="C31" s="190">
        <f>data!C289</f>
        <v>6589199.96</v>
      </c>
    </row>
    <row r="32" ht="20.1" customHeight="1">
      <c r="A32" s="188">
        <v>28</v>
      </c>
      <c r="B32" s="190" t="s">
        <v>402</v>
      </c>
      <c r="C32" s="190">
        <f>data!C290</f>
        <v>5395529.06</v>
      </c>
    </row>
    <row r="33" ht="20.1" customHeight="1">
      <c r="A33" s="188">
        <v>29</v>
      </c>
      <c r="B33" s="190" t="s">
        <v>615</v>
      </c>
      <c r="C33" s="190">
        <f>data!C291</f>
        <v>0</v>
      </c>
    </row>
    <row r="34" ht="20.1" customHeight="1">
      <c r="A34" s="188">
        <v>30</v>
      </c>
      <c r="B34" s="190" t="s">
        <v>916</v>
      </c>
      <c r="C34" s="190">
        <f>data!C292</f>
        <v>11434761.910000004</v>
      </c>
    </row>
    <row r="35" ht="20.1" customHeight="1">
      <c r="A35" s="188">
        <v>31</v>
      </c>
      <c r="B35" s="190" t="s">
        <v>917</v>
      </c>
      <c r="C35" s="190">
        <f>data!D293</f>
        <v>33890317.039999992</v>
      </c>
    </row>
    <row r="36" ht="20.1" customHeight="1">
      <c r="A36" s="188">
        <v>32</v>
      </c>
      <c r="B36" s="192"/>
      <c r="C36" s="190"/>
    </row>
    <row r="37" ht="20.1" customHeight="1">
      <c r="A37" s="188">
        <v>33</v>
      </c>
      <c r="B37" s="191" t="s">
        <v>918</v>
      </c>
      <c r="C37" s="189"/>
    </row>
    <row r="38" ht="20.1" customHeight="1">
      <c r="A38" s="188">
        <v>34</v>
      </c>
      <c r="B38" s="190" t="s">
        <v>919</v>
      </c>
      <c r="C38" s="190">
        <f>data!C295</f>
        <v>0</v>
      </c>
    </row>
    <row r="39" ht="20.1" customHeight="1">
      <c r="A39" s="188">
        <v>35</v>
      </c>
      <c r="B39" s="190" t="s">
        <v>920</v>
      </c>
      <c r="C39" s="190">
        <f>data!C296</f>
        <v>0</v>
      </c>
    </row>
    <row r="40" ht="20.1" customHeight="1">
      <c r="A40" s="188">
        <v>36</v>
      </c>
      <c r="B40" s="190" t="s">
        <v>449</v>
      </c>
      <c r="C40" s="190">
        <f>data!C297</f>
        <v>0</v>
      </c>
    </row>
    <row r="41" ht="20.1" customHeight="1">
      <c r="A41" s="188">
        <v>37</v>
      </c>
      <c r="B41" s="190" t="s">
        <v>437</v>
      </c>
      <c r="C41" s="190">
        <f>data!C298</f>
        <v>0</v>
      </c>
    </row>
    <row r="42" ht="20.1" customHeight="1">
      <c r="A42" s="188">
        <v>38</v>
      </c>
      <c r="B42" s="190" t="s">
        <v>921</v>
      </c>
      <c r="C42" s="190">
        <f>data!D299</f>
        <v>0</v>
      </c>
    </row>
    <row r="43" ht="20.1" customHeight="1">
      <c r="A43" s="188">
        <v>39</v>
      </c>
      <c r="B43" s="192"/>
      <c r="C43" s="190"/>
    </row>
    <row r="44" ht="20.1" customHeight="1">
      <c r="A44" s="188">
        <v>40</v>
      </c>
      <c r="B44" s="191" t="s">
        <v>922</v>
      </c>
      <c r="C44" s="189"/>
    </row>
    <row r="45" ht="20.1" customHeight="1">
      <c r="A45" s="188">
        <v>41</v>
      </c>
      <c r="B45" s="190" t="s">
        <v>452</v>
      </c>
      <c r="C45" s="190">
        <f>data!C302</f>
        <v>0</v>
      </c>
    </row>
    <row r="46" ht="20.1" customHeight="1">
      <c r="A46" s="188">
        <v>42</v>
      </c>
      <c r="B46" s="190" t="s">
        <v>453</v>
      </c>
      <c r="C46" s="190">
        <f>data!C303</f>
        <v>0</v>
      </c>
    </row>
    <row r="47" ht="20.1" customHeight="1">
      <c r="A47" s="188">
        <v>43</v>
      </c>
      <c r="B47" s="190" t="s">
        <v>923</v>
      </c>
      <c r="C47" s="190">
        <f>data!C304</f>
        <v>0</v>
      </c>
    </row>
    <row r="48" ht="20.1" customHeight="1">
      <c r="A48" s="188">
        <v>44</v>
      </c>
      <c r="B48" s="190" t="s">
        <v>455</v>
      </c>
      <c r="C48" s="190">
        <f>data!C305</f>
        <v>0</v>
      </c>
    </row>
    <row r="49" ht="20.1" customHeight="1">
      <c r="A49" s="188">
        <v>45</v>
      </c>
      <c r="B49" s="190" t="s">
        <v>924</v>
      </c>
      <c r="C49" s="190">
        <f>data!D306</f>
        <v>0</v>
      </c>
    </row>
    <row r="50" ht="20.1" customHeight="1">
      <c r="A50" s="193">
        <v>46</v>
      </c>
      <c r="B50" s="194" t="s">
        <v>925</v>
      </c>
      <c r="C50" s="190">
        <f>data!D308</f>
        <v>44858475.029999994</v>
      </c>
    </row>
    <row r="51" ht="20.1" customHeight="1"/>
    <row r="52" ht="20.1" customHeight="1"/>
    <row r="53" ht="20.1" customHeight="1">
      <c r="A53" s="182" t="s">
        <v>926</v>
      </c>
      <c r="B53" s="183"/>
      <c r="C53" s="183"/>
    </row>
    <row r="54" ht="20.1" customHeight="1">
      <c r="A54" s="182"/>
      <c r="B54" s="183"/>
      <c r="C54" s="108" t="s">
        <v>927</v>
      </c>
    </row>
    <row r="55" ht="20.1" customHeight="1">
      <c r="A55" s="134" t="str">
        <f>"Hospital: "&amp;data!C98</f>
        <v>Hospital: PeaceHealth United General Medical Center</v>
      </c>
      <c r="B55" s="184"/>
      <c r="C55" s="156" t="str">
        <f>"FYE: "&amp;data!C96</f>
        <v>FYE: 06/30/2022</v>
      </c>
    </row>
    <row r="56" ht="20.1" customHeight="1">
      <c r="A56" s="195"/>
      <c r="B56" s="196" t="s">
        <v>928</v>
      </c>
      <c r="C56" s="187"/>
    </row>
    <row r="57" ht="20.1" customHeight="1">
      <c r="A57" s="197">
        <v>1</v>
      </c>
      <c r="B57" s="182" t="s">
        <v>459</v>
      </c>
      <c r="C57" s="198"/>
    </row>
    <row r="58" ht="20.1" customHeight="1">
      <c r="A58" s="188">
        <v>2</v>
      </c>
      <c r="B58" s="190" t="s">
        <v>460</v>
      </c>
      <c r="C58" s="190">
        <f>data!C314</f>
        <v>0</v>
      </c>
    </row>
    <row r="59" ht="20.1" customHeight="1">
      <c r="A59" s="188">
        <v>3</v>
      </c>
      <c r="B59" s="190" t="s">
        <v>929</v>
      </c>
      <c r="C59" s="190">
        <f>data!C315</f>
        <v>0</v>
      </c>
    </row>
    <row r="60" ht="20.1" customHeight="1">
      <c r="A60" s="188">
        <v>4</v>
      </c>
      <c r="B60" s="190" t="s">
        <v>930</v>
      </c>
      <c r="C60" s="190">
        <f>data!C316</f>
        <v>0</v>
      </c>
    </row>
    <row r="61" ht="20.1" customHeight="1">
      <c r="A61" s="188">
        <v>5</v>
      </c>
      <c r="B61" s="190" t="s">
        <v>463</v>
      </c>
      <c r="C61" s="190">
        <f>data!C317</f>
        <v>0</v>
      </c>
    </row>
    <row r="62" ht="20.1" customHeight="1">
      <c r="A62" s="188">
        <v>6</v>
      </c>
      <c r="B62" s="190" t="s">
        <v>931</v>
      </c>
      <c r="C62" s="190">
        <f>data!C318</f>
        <v>2201469.1199999996</v>
      </c>
    </row>
    <row r="63" ht="20.1" customHeight="1">
      <c r="A63" s="188">
        <v>7</v>
      </c>
      <c r="B63" s="190" t="s">
        <v>932</v>
      </c>
      <c r="C63" s="190">
        <f>data!C319</f>
        <v>0</v>
      </c>
    </row>
    <row r="64" ht="20.1" customHeight="1">
      <c r="A64" s="188">
        <v>8</v>
      </c>
      <c r="B64" s="190" t="s">
        <v>466</v>
      </c>
      <c r="C64" s="190">
        <f>data!C320</f>
        <v>0</v>
      </c>
    </row>
    <row r="65" ht="20.1" customHeight="1">
      <c r="A65" s="188">
        <v>9</v>
      </c>
      <c r="B65" s="190" t="s">
        <v>467</v>
      </c>
      <c r="C65" s="190">
        <f>data!C321</f>
        <v>0</v>
      </c>
    </row>
    <row r="66" ht="20.1" customHeight="1">
      <c r="A66" s="188">
        <v>10</v>
      </c>
      <c r="B66" s="190" t="s">
        <v>468</v>
      </c>
      <c r="C66" s="190">
        <f>data!C322</f>
        <v>0</v>
      </c>
    </row>
    <row r="67" ht="20.1" customHeight="1">
      <c r="A67" s="188">
        <v>11</v>
      </c>
      <c r="B67" s="190" t="s">
        <v>933</v>
      </c>
      <c r="C67" s="190">
        <f>data!C323</f>
        <v>0</v>
      </c>
    </row>
    <row r="68" ht="20.1" customHeight="1">
      <c r="A68" s="188">
        <v>12</v>
      </c>
      <c r="B68" s="190" t="s">
        <v>934</v>
      </c>
      <c r="C68" s="190">
        <f>data!D324</f>
        <v>2201469.1199999996</v>
      </c>
    </row>
    <row r="69" ht="20.1" customHeight="1">
      <c r="A69" s="188">
        <v>13</v>
      </c>
      <c r="B69" s="192"/>
      <c r="C69" s="190"/>
    </row>
    <row r="70" ht="20.1" customHeight="1">
      <c r="A70" s="188">
        <v>14</v>
      </c>
      <c r="B70" s="191" t="s">
        <v>935</v>
      </c>
      <c r="C70" s="189"/>
    </row>
    <row r="71" ht="20.1" customHeight="1">
      <c r="A71" s="188">
        <v>15</v>
      </c>
      <c r="B71" s="190" t="s">
        <v>472</v>
      </c>
      <c r="C71" s="190">
        <f>data!C326</f>
        <v>0</v>
      </c>
    </row>
    <row r="72" ht="20.1" customHeight="1">
      <c r="A72" s="188">
        <v>16</v>
      </c>
      <c r="B72" s="190" t="s">
        <v>936</v>
      </c>
      <c r="C72" s="190">
        <f>data!C327</f>
        <v>0</v>
      </c>
    </row>
    <row r="73" ht="20.1" customHeight="1">
      <c r="A73" s="188">
        <v>17</v>
      </c>
      <c r="B73" s="190" t="s">
        <v>474</v>
      </c>
      <c r="C73" s="190">
        <f>data!C328</f>
        <v>0</v>
      </c>
    </row>
    <row r="74" ht="20.1" customHeight="1">
      <c r="A74" s="188">
        <v>18</v>
      </c>
      <c r="B74" s="190" t="s">
        <v>937</v>
      </c>
      <c r="C74" s="190">
        <f>data!D329</f>
        <v>0</v>
      </c>
    </row>
    <row r="75" ht="20.1" customHeight="1">
      <c r="A75" s="188">
        <v>19</v>
      </c>
      <c r="B75" s="192"/>
      <c r="C75" s="190"/>
    </row>
    <row r="76" ht="20.1" customHeight="1">
      <c r="A76" s="188">
        <v>20</v>
      </c>
      <c r="B76" s="191" t="s">
        <v>476</v>
      </c>
      <c r="C76" s="189"/>
    </row>
    <row r="77" ht="20.1" customHeight="1">
      <c r="A77" s="188">
        <v>21</v>
      </c>
      <c r="B77" s="190" t="s">
        <v>477</v>
      </c>
      <c r="C77" s="190">
        <f>data!C331</f>
        <v>0</v>
      </c>
    </row>
    <row r="78" ht="20.1" customHeight="1">
      <c r="A78" s="188">
        <v>22</v>
      </c>
      <c r="B78" s="190" t="s">
        <v>938</v>
      </c>
      <c r="C78" s="190">
        <f>data!C332</f>
        <v>0</v>
      </c>
    </row>
    <row r="79" ht="20.1" customHeight="1">
      <c r="A79" s="188">
        <v>23</v>
      </c>
      <c r="B79" s="190" t="s">
        <v>479</v>
      </c>
      <c r="C79" s="190">
        <f>data!C333</f>
        <v>0</v>
      </c>
    </row>
    <row r="80" ht="20.1" customHeight="1">
      <c r="A80" s="188">
        <v>24</v>
      </c>
      <c r="B80" s="190" t="s">
        <v>939</v>
      </c>
      <c r="C80" s="190">
        <f>data!C334</f>
        <v>0</v>
      </c>
    </row>
    <row r="81" ht="20.1" customHeight="1">
      <c r="A81" s="188">
        <v>25</v>
      </c>
      <c r="B81" s="190" t="s">
        <v>481</v>
      </c>
      <c r="C81" s="190">
        <f>data!C335</f>
        <v>0</v>
      </c>
    </row>
    <row r="82" ht="20.1" customHeight="1">
      <c r="A82" s="188">
        <v>26</v>
      </c>
      <c r="B82" s="190" t="s">
        <v>940</v>
      </c>
      <c r="C82" s="190">
        <f>data!C336</f>
        <v>0</v>
      </c>
    </row>
    <row r="83" ht="20.1" customHeight="1">
      <c r="A83" s="188">
        <v>27</v>
      </c>
      <c r="B83" s="190" t="s">
        <v>483</v>
      </c>
      <c r="C83" s="190">
        <f>data!C337</f>
        <v>0</v>
      </c>
    </row>
    <row r="84" ht="20.1" customHeight="1">
      <c r="A84" s="188">
        <v>28</v>
      </c>
      <c r="B84" s="190" t="s">
        <v>484</v>
      </c>
      <c r="C84" s="190">
        <f>data!C338</f>
        <v>0</v>
      </c>
    </row>
    <row r="85" ht="20.1" customHeight="1">
      <c r="A85" s="188">
        <v>29</v>
      </c>
      <c r="B85" s="190" t="s">
        <v>615</v>
      </c>
      <c r="C85" s="190">
        <f>data!D339</f>
        <v>0</v>
      </c>
    </row>
    <row r="86" ht="20.1" customHeight="1">
      <c r="A86" s="188">
        <v>30</v>
      </c>
      <c r="B86" s="190" t="s">
        <v>941</v>
      </c>
      <c r="C86" s="190">
        <f>data!D340</f>
        <v>0</v>
      </c>
    </row>
    <row r="87" ht="20.1" customHeight="1">
      <c r="A87" s="188">
        <v>31</v>
      </c>
      <c r="B87" s="190" t="s">
        <v>942</v>
      </c>
      <c r="C87" s="190">
        <f>data!D341</f>
        <v>0</v>
      </c>
    </row>
    <row r="88" ht="20.1" customHeight="1">
      <c r="A88" s="188">
        <v>32</v>
      </c>
      <c r="B88" s="192"/>
      <c r="C88" s="190"/>
    </row>
    <row r="89" ht="20.1" customHeight="1">
      <c r="A89" s="188">
        <v>33</v>
      </c>
      <c r="B89" s="199" t="s">
        <v>943</v>
      </c>
      <c r="C89" s="190">
        <f>data!C343</f>
        <v>42657005.91</v>
      </c>
    </row>
    <row r="90" ht="20.1" customHeight="1">
      <c r="A90" s="188">
        <v>34</v>
      </c>
      <c r="B90" s="190"/>
      <c r="C90" s="190"/>
    </row>
    <row r="91" ht="20.1" customHeight="1">
      <c r="A91" s="188">
        <v>35</v>
      </c>
      <c r="B91" s="191" t="s">
        <v>944</v>
      </c>
      <c r="C91" s="189"/>
    </row>
    <row r="92" ht="20.1" customHeight="1">
      <c r="A92" s="188">
        <v>36</v>
      </c>
      <c r="B92" s="190" t="s">
        <v>488</v>
      </c>
      <c r="C92" s="190">
        <f>data!C345</f>
        <v>0</v>
      </c>
    </row>
    <row r="93" ht="20.1" customHeight="1">
      <c r="A93" s="188">
        <v>37</v>
      </c>
      <c r="B93" s="192"/>
      <c r="C93" s="190"/>
    </row>
    <row r="94" ht="20.1" customHeight="1">
      <c r="A94" s="188">
        <v>38</v>
      </c>
      <c r="B94" s="190" t="s">
        <v>489</v>
      </c>
      <c r="C94" s="190">
        <f>data!C346</f>
        <v>0</v>
      </c>
    </row>
    <row r="95" ht="20.1" customHeight="1">
      <c r="A95" s="188">
        <v>39</v>
      </c>
      <c r="B95" s="192"/>
      <c r="C95" s="190"/>
    </row>
    <row r="96" ht="20.1" customHeight="1">
      <c r="A96" s="188">
        <v>40</v>
      </c>
      <c r="B96" s="190" t="s">
        <v>945</v>
      </c>
      <c r="C96" s="190">
        <f>data!C347</f>
        <v>0</v>
      </c>
    </row>
    <row r="97" ht="20.1" customHeight="1">
      <c r="A97" s="188">
        <v>41</v>
      </c>
      <c r="B97" s="192"/>
      <c r="C97" s="190"/>
    </row>
    <row r="98" ht="20.1" customHeight="1">
      <c r="A98" s="188">
        <v>42</v>
      </c>
      <c r="B98" s="190" t="s">
        <v>946</v>
      </c>
      <c r="C98" s="190">
        <f>data!C348</f>
        <v>0</v>
      </c>
    </row>
    <row r="99" ht="20.1" customHeight="1">
      <c r="A99" s="188">
        <v>43</v>
      </c>
      <c r="B99" s="190" t="s">
        <v>947</v>
      </c>
      <c r="C99" s="190"/>
    </row>
    <row r="100" ht="20.1" customHeight="1">
      <c r="A100" s="188">
        <v>44</v>
      </c>
      <c r="B100" s="192"/>
      <c r="C100" s="190"/>
    </row>
    <row r="101" ht="20.1" customHeight="1">
      <c r="A101" s="188">
        <v>45</v>
      </c>
      <c r="B101" s="190" t="s">
        <v>948</v>
      </c>
      <c r="C101" s="190">
        <f>data!C349</f>
        <v>0</v>
      </c>
    </row>
    <row r="102" ht="20.1" customHeight="1">
      <c r="A102" s="188">
        <v>46</v>
      </c>
      <c r="B102" s="190" t="s">
        <v>949</v>
      </c>
      <c r="C102" s="190">
        <f>data!C343+data!C345+data!C346+data!C347+data!C348-data!C349</f>
        <v>42657005.91</v>
      </c>
    </row>
    <row r="103" ht="20.1" customHeight="1">
      <c r="A103" s="188">
        <v>47</v>
      </c>
      <c r="B103" s="190" t="s">
        <v>950</v>
      </c>
      <c r="C103" s="190">
        <f>data!D352</f>
        <v>44858475.029999994</v>
      </c>
    </row>
    <row r="104" ht="20.1" customHeight="1"/>
    <row r="105" ht="20.1" customHeight="1"/>
    <row r="106" ht="20.1" customHeight="1">
      <c r="A106" s="182" t="s">
        <v>951</v>
      </c>
      <c r="B106" s="183"/>
      <c r="C106" s="183"/>
    </row>
    <row r="107" ht="20.1" customHeight="1">
      <c r="A107" s="184"/>
      <c r="C107" s="108" t="s">
        <v>952</v>
      </c>
    </row>
    <row r="108" ht="20.1" customHeight="1">
      <c r="A108" s="134" t="str">
        <f>"Hospital: "&amp;data!C98</f>
        <v>Hospital: PeaceHealth United General Medical Center</v>
      </c>
      <c r="B108" s="184"/>
      <c r="C108" s="156" t="str">
        <f>"FYE: "&amp;data!C96</f>
        <v>FYE: 06/30/2022</v>
      </c>
    </row>
    <row r="109" ht="20.1" customHeight="1">
      <c r="A109" s="185"/>
      <c r="B109" s="200"/>
      <c r="C109" s="201"/>
    </row>
    <row r="110" ht="20.1" customHeight="1">
      <c r="A110" s="188">
        <v>1</v>
      </c>
      <c r="B110" s="191" t="s">
        <v>953</v>
      </c>
      <c r="C110" s="189"/>
    </row>
    <row r="111" ht="20.1" customHeight="1">
      <c r="A111" s="188">
        <v>2</v>
      </c>
      <c r="B111" s="190" t="s">
        <v>497</v>
      </c>
      <c r="C111" s="190">
        <f>data!C358</f>
        <v>34700055.17</v>
      </c>
    </row>
    <row r="112" ht="20.1" customHeight="1">
      <c r="A112" s="188">
        <v>3</v>
      </c>
      <c r="B112" s="190" t="s">
        <v>498</v>
      </c>
      <c r="C112" s="190">
        <f>data!C359</f>
        <v>151501257.5</v>
      </c>
    </row>
    <row r="113" ht="20.1" customHeight="1">
      <c r="A113" s="188">
        <v>4</v>
      </c>
      <c r="B113" s="190" t="s">
        <v>954</v>
      </c>
      <c r="C113" s="190">
        <f>data!D360</f>
        <v>186201312.67000002</v>
      </c>
    </row>
    <row r="114" ht="20.1" customHeight="1">
      <c r="A114" s="188">
        <v>5</v>
      </c>
      <c r="B114" s="192"/>
      <c r="C114" s="190"/>
    </row>
    <row r="115" ht="20.1" customHeight="1">
      <c r="A115" s="188">
        <v>6</v>
      </c>
      <c r="B115" s="191" t="s">
        <v>955</v>
      </c>
      <c r="C115" s="189"/>
    </row>
    <row r="116" ht="20.1" customHeight="1">
      <c r="A116" s="188">
        <v>7</v>
      </c>
      <c r="B116" s="202" t="s">
        <v>956</v>
      </c>
      <c r="C116" s="203">
        <f>data!C362</f>
        <v>1778408.3</v>
      </c>
    </row>
    <row r="117" ht="20.1" customHeight="1">
      <c r="A117" s="188">
        <v>8</v>
      </c>
      <c r="B117" s="190" t="s">
        <v>501</v>
      </c>
      <c r="C117" s="203">
        <f>data!C363</f>
        <v>102392823.88000001</v>
      </c>
    </row>
    <row r="118" ht="20.1" customHeight="1">
      <c r="A118" s="188">
        <v>9</v>
      </c>
      <c r="B118" s="190" t="s">
        <v>957</v>
      </c>
      <c r="C118" s="203">
        <f>data!C364</f>
        <v>3177508.07</v>
      </c>
    </row>
    <row r="119" ht="20.1" customHeight="1">
      <c r="A119" s="188">
        <v>10</v>
      </c>
      <c r="B119" s="190" t="s">
        <v>958</v>
      </c>
      <c r="C119" s="203">
        <f>data!C365</f>
        <v>-84897.17</v>
      </c>
    </row>
    <row r="120" ht="20.1" customHeight="1">
      <c r="A120" s="188">
        <v>11</v>
      </c>
      <c r="B120" s="190" t="s">
        <v>902</v>
      </c>
      <c r="C120" s="203">
        <f>data!D366</f>
        <v>107263843.08</v>
      </c>
    </row>
    <row r="121" ht="20.1" customHeight="1">
      <c r="A121" s="188">
        <v>12</v>
      </c>
      <c r="B121" s="190" t="s">
        <v>959</v>
      </c>
      <c r="C121" s="203">
        <f>data!D367</f>
        <v>78937469.590000018</v>
      </c>
    </row>
    <row r="122" ht="20.1" customHeight="1">
      <c r="A122" s="188">
        <v>13</v>
      </c>
      <c r="B122" s="192"/>
      <c r="C122" s="190"/>
    </row>
    <row r="123" ht="20.1" customHeight="1">
      <c r="A123" s="188">
        <v>14</v>
      </c>
      <c r="B123" s="191" t="s">
        <v>505</v>
      </c>
      <c r="C123" s="189"/>
    </row>
    <row r="124" ht="20.1" customHeight="1">
      <c r="A124" s="188">
        <v>15</v>
      </c>
      <c r="B124" s="204" t="s">
        <v>506</v>
      </c>
      <c r="C124" s="205"/>
    </row>
    <row r="125" ht="20.1" customHeight="1">
      <c r="A125" s="209" t="s">
        <v>960</v>
      </c>
      <c r="B125" s="206" t="s">
        <v>507</v>
      </c>
      <c r="C125" s="205">
        <f>data!C370</f>
        <v>0</v>
      </c>
    </row>
    <row r="126" ht="20.1" customHeight="1">
      <c r="A126" s="209" t="s">
        <v>961</v>
      </c>
      <c r="B126" s="206" t="s">
        <v>508</v>
      </c>
      <c r="C126" s="205">
        <f>data!C371</f>
        <v>0</v>
      </c>
    </row>
    <row r="127" ht="20.1" customHeight="1">
      <c r="A127" s="209" t="s">
        <v>962</v>
      </c>
      <c r="B127" s="206" t="s">
        <v>509</v>
      </c>
      <c r="C127" s="205">
        <f>data!C372</f>
        <v>0</v>
      </c>
    </row>
    <row r="128" ht="20.1" customHeight="1">
      <c r="A128" s="209" t="s">
        <v>963</v>
      </c>
      <c r="B128" s="206" t="s">
        <v>510</v>
      </c>
      <c r="C128" s="205">
        <f>data!C373</f>
        <v>0</v>
      </c>
    </row>
    <row r="129" ht="20.1" customHeight="1">
      <c r="A129" s="209" t="s">
        <v>964</v>
      </c>
      <c r="B129" s="206" t="s">
        <v>511</v>
      </c>
      <c r="C129" s="205">
        <f>data!C374</f>
        <v>0</v>
      </c>
    </row>
    <row r="130" ht="20.1" customHeight="1">
      <c r="A130" s="209" t="s">
        <v>965</v>
      </c>
      <c r="B130" s="206" t="s">
        <v>512</v>
      </c>
      <c r="C130" s="205">
        <f>data!C375</f>
        <v>0</v>
      </c>
    </row>
    <row r="131" ht="20.1" customHeight="1">
      <c r="A131" s="209" t="s">
        <v>966</v>
      </c>
      <c r="B131" s="206" t="s">
        <v>513</v>
      </c>
      <c r="C131" s="205">
        <f>data!C376</f>
        <v>0</v>
      </c>
    </row>
    <row r="132" ht="20.1" customHeight="1">
      <c r="A132" s="209" t="s">
        <v>967</v>
      </c>
      <c r="B132" s="206" t="s">
        <v>514</v>
      </c>
      <c r="C132" s="205">
        <f>data!C377</f>
        <v>0</v>
      </c>
    </row>
    <row r="133" ht="20.1" customHeight="1">
      <c r="A133" s="209" t="s">
        <v>968</v>
      </c>
      <c r="B133" s="206" t="s">
        <v>515</v>
      </c>
      <c r="C133" s="205">
        <f>data!C378</f>
        <v>0</v>
      </c>
    </row>
    <row r="134" ht="20.1" customHeight="1">
      <c r="A134" s="209" t="s">
        <v>969</v>
      </c>
      <c r="B134" s="206" t="s">
        <v>516</v>
      </c>
      <c r="C134" s="205">
        <f>data!C379</f>
        <v>0</v>
      </c>
    </row>
    <row r="135" ht="20.1" customHeight="1">
      <c r="A135" s="209" t="s">
        <v>970</v>
      </c>
      <c r="B135" s="206" t="s">
        <v>517</v>
      </c>
      <c r="C135" s="205">
        <f>data!C380</f>
        <v>264688.37000000005</v>
      </c>
    </row>
    <row r="136" ht="20.1" customHeight="1">
      <c r="A136" s="188">
        <v>16</v>
      </c>
      <c r="B136" s="190" t="s">
        <v>519</v>
      </c>
      <c r="C136" s="205">
        <f>data!C381</f>
        <v>0</v>
      </c>
    </row>
    <row r="137" ht="20.1" customHeight="1">
      <c r="A137" s="188">
        <v>17</v>
      </c>
      <c r="B137" s="190" t="s">
        <v>971</v>
      </c>
      <c r="C137" s="203">
        <f>data!D383</f>
        <v>264688.37000000005</v>
      </c>
    </row>
    <row r="138" ht="20.1" customHeight="1">
      <c r="A138" s="188">
        <v>18</v>
      </c>
      <c r="B138" s="190" t="s">
        <v>972</v>
      </c>
      <c r="C138" s="203">
        <f>data!D384</f>
        <v>79202157.960000023</v>
      </c>
    </row>
    <row r="139" ht="20.1" customHeight="1">
      <c r="A139" s="188">
        <v>19</v>
      </c>
      <c r="B139" s="192"/>
      <c r="C139" s="190"/>
    </row>
    <row r="140" ht="20.1" customHeight="1">
      <c r="A140" s="188">
        <v>20</v>
      </c>
      <c r="B140" s="191" t="s">
        <v>973</v>
      </c>
      <c r="C140" s="189"/>
    </row>
    <row r="141" ht="20.1" customHeight="1">
      <c r="A141" s="188">
        <v>21</v>
      </c>
      <c r="B141" s="190" t="s">
        <v>523</v>
      </c>
      <c r="C141" s="203">
        <f>data!C389</f>
        <v>33727442.4</v>
      </c>
    </row>
    <row r="142" ht="20.1" customHeight="1">
      <c r="A142" s="188">
        <v>22</v>
      </c>
      <c r="B142" s="190" t="s">
        <v>11</v>
      </c>
      <c r="C142" s="203">
        <f>data!C390</f>
        <v>7762485.63</v>
      </c>
    </row>
    <row r="143" ht="20.1" customHeight="1">
      <c r="A143" s="188">
        <v>23</v>
      </c>
      <c r="B143" s="190" t="s">
        <v>264</v>
      </c>
      <c r="C143" s="203">
        <f>data!C391</f>
        <v>2732778.38</v>
      </c>
    </row>
    <row r="144" ht="20.1" customHeight="1">
      <c r="A144" s="188">
        <v>24</v>
      </c>
      <c r="B144" s="190" t="s">
        <v>265</v>
      </c>
      <c r="C144" s="203">
        <f>data!C392</f>
        <v>7310152.29</v>
      </c>
    </row>
    <row r="145" ht="20.1" customHeight="1">
      <c r="A145" s="188">
        <v>25</v>
      </c>
      <c r="B145" s="190" t="s">
        <v>974</v>
      </c>
      <c r="C145" s="203">
        <f>data!C393</f>
        <v>915792.54</v>
      </c>
    </row>
    <row r="146" ht="20.1" customHeight="1">
      <c r="A146" s="188">
        <v>26</v>
      </c>
      <c r="B146" s="190" t="s">
        <v>975</v>
      </c>
      <c r="C146" s="203">
        <f>data!C394</f>
        <v>14588664.41</v>
      </c>
    </row>
    <row r="147" ht="20.1" customHeight="1">
      <c r="A147" s="188">
        <v>27</v>
      </c>
      <c r="B147" s="190" t="s">
        <v>16</v>
      </c>
      <c r="C147" s="203">
        <f>data!C395</f>
        <v>4555296.92</v>
      </c>
    </row>
    <row r="148" ht="20.1" customHeight="1">
      <c r="A148" s="188">
        <v>28</v>
      </c>
      <c r="B148" s="190" t="s">
        <v>976</v>
      </c>
      <c r="C148" s="203">
        <f>data!C396</f>
        <v>1929073.9100000002</v>
      </c>
    </row>
    <row r="149" ht="20.1" customHeight="1">
      <c r="A149" s="188">
        <v>29</v>
      </c>
      <c r="B149" s="190" t="s">
        <v>528</v>
      </c>
      <c r="C149" s="203">
        <f>data!C397</f>
        <v>393839.19</v>
      </c>
    </row>
    <row r="150" ht="20.1" customHeight="1">
      <c r="A150" s="188">
        <v>30</v>
      </c>
      <c r="B150" s="190" t="s">
        <v>977</v>
      </c>
      <c r="C150" s="203">
        <f>data!C398</f>
        <v>769652.95000000007</v>
      </c>
    </row>
    <row r="151" ht="20.1" customHeight="1">
      <c r="A151" s="188">
        <v>31</v>
      </c>
      <c r="B151" s="190" t="s">
        <v>530</v>
      </c>
      <c r="C151" s="203">
        <f>data!C399</f>
        <v>35582.3</v>
      </c>
    </row>
    <row r="152" ht="20.1" customHeight="1">
      <c r="A152" s="188">
        <v>32</v>
      </c>
      <c r="B152" s="190" t="s">
        <v>269</v>
      </c>
      <c r="C152" s="203"/>
    </row>
    <row r="153" ht="20.1" customHeight="1">
      <c r="A153" s="209" t="s">
        <v>978</v>
      </c>
      <c r="B153" s="207" t="s">
        <v>270</v>
      </c>
      <c r="C153" s="203">
        <f>data!C401</f>
        <v>0</v>
      </c>
    </row>
    <row r="154" ht="20.1" customHeight="1">
      <c r="A154" s="209" t="s">
        <v>979</v>
      </c>
      <c r="B154" s="207" t="s">
        <v>271</v>
      </c>
      <c r="C154" s="203">
        <f>data!C402</f>
        <v>0</v>
      </c>
    </row>
    <row r="155" ht="20.1" customHeight="1">
      <c r="A155" s="209" t="s">
        <v>980</v>
      </c>
      <c r="B155" s="207" t="s">
        <v>981</v>
      </c>
      <c r="C155" s="203">
        <f>data!C403</f>
        <v>0</v>
      </c>
    </row>
    <row r="156" ht="20.1" customHeight="1">
      <c r="A156" s="209" t="s">
        <v>982</v>
      </c>
      <c r="B156" s="207" t="s">
        <v>273</v>
      </c>
      <c r="C156" s="203">
        <f>data!C404</f>
        <v>0</v>
      </c>
    </row>
    <row r="157" ht="20.1" customHeight="1">
      <c r="A157" s="209" t="s">
        <v>983</v>
      </c>
      <c r="B157" s="207" t="s">
        <v>274</v>
      </c>
      <c r="C157" s="203">
        <f>data!C405</f>
        <v>0</v>
      </c>
    </row>
    <row r="158" ht="20.1" customHeight="1">
      <c r="A158" s="209" t="s">
        <v>984</v>
      </c>
      <c r="B158" s="207" t="s">
        <v>275</v>
      </c>
      <c r="C158" s="203">
        <f>data!C406</f>
        <v>0</v>
      </c>
    </row>
    <row r="159" ht="20.1" customHeight="1">
      <c r="A159" s="209" t="s">
        <v>985</v>
      </c>
      <c r="B159" s="207" t="s">
        <v>276</v>
      </c>
      <c r="C159" s="203">
        <f>data!C407</f>
        <v>0</v>
      </c>
    </row>
    <row r="160" ht="20.1" customHeight="1">
      <c r="A160" s="209" t="s">
        <v>986</v>
      </c>
      <c r="B160" s="207" t="s">
        <v>277</v>
      </c>
      <c r="C160" s="203">
        <f>data!C408</f>
        <v>0</v>
      </c>
    </row>
    <row r="161" ht="20.1" customHeight="1">
      <c r="A161" s="209" t="s">
        <v>987</v>
      </c>
      <c r="B161" s="207" t="s">
        <v>278</v>
      </c>
      <c r="C161" s="203">
        <f>data!C409</f>
        <v>0</v>
      </c>
    </row>
    <row r="162" ht="20.1" customHeight="1">
      <c r="A162" s="209" t="s">
        <v>988</v>
      </c>
      <c r="B162" s="207" t="s">
        <v>279</v>
      </c>
      <c r="C162" s="203">
        <f>data!C410</f>
        <v>0</v>
      </c>
    </row>
    <row r="163" ht="20.1" customHeight="1">
      <c r="A163" s="209" t="s">
        <v>989</v>
      </c>
      <c r="B163" s="207" t="s">
        <v>280</v>
      </c>
      <c r="C163" s="203">
        <f>data!C411</f>
        <v>0</v>
      </c>
    </row>
    <row r="164" ht="20.1" customHeight="1">
      <c r="A164" s="209" t="s">
        <v>990</v>
      </c>
      <c r="B164" s="207" t="s">
        <v>281</v>
      </c>
      <c r="C164" s="203">
        <f>data!C412</f>
        <v>0</v>
      </c>
    </row>
    <row r="165" ht="20.1" customHeight="1">
      <c r="A165" s="209" t="s">
        <v>991</v>
      </c>
      <c r="B165" s="207" t="s">
        <v>282</v>
      </c>
      <c r="C165" s="203">
        <f>data!C413</f>
        <v>0</v>
      </c>
    </row>
    <row r="166" ht="20.1" customHeight="1">
      <c r="A166" s="209" t="s">
        <v>992</v>
      </c>
      <c r="B166" s="207" t="s">
        <v>993</v>
      </c>
      <c r="C166" s="203">
        <f>data!C414</f>
        <v>261570.03</v>
      </c>
    </row>
    <row r="167" ht="20.1" customHeight="1">
      <c r="A167" s="188">
        <v>34</v>
      </c>
      <c r="B167" s="190" t="s">
        <v>994</v>
      </c>
      <c r="C167" s="203">
        <f>data!D416</f>
        <v>74982330.95</v>
      </c>
    </row>
    <row r="168" ht="20.1" customHeight="1">
      <c r="A168" s="188">
        <v>35</v>
      </c>
      <c r="B168" s="190" t="s">
        <v>995</v>
      </c>
      <c r="C168" s="203">
        <f>data!D417</f>
        <v>4219827.01000002</v>
      </c>
    </row>
    <row r="169" ht="20.1" customHeight="1">
      <c r="A169" s="188">
        <v>36</v>
      </c>
      <c r="B169" s="192"/>
      <c r="C169" s="190"/>
    </row>
    <row r="170" ht="20.1" customHeight="1">
      <c r="A170" s="188">
        <v>37</v>
      </c>
      <c r="B170" s="190" t="s">
        <v>996</v>
      </c>
      <c r="C170" s="203">
        <f>data!D420</f>
        <v>-116100</v>
      </c>
    </row>
    <row r="171" ht="20.1" customHeight="1">
      <c r="A171" s="188">
        <v>38</v>
      </c>
      <c r="B171" s="192"/>
      <c r="C171" s="190"/>
    </row>
    <row r="172" ht="20.1" customHeight="1">
      <c r="A172" s="188">
        <v>39</v>
      </c>
      <c r="B172" s="190" t="s">
        <v>997</v>
      </c>
      <c r="C172" s="190">
        <f>data!D421</f>
        <v>4103727.0100000203</v>
      </c>
    </row>
    <row r="173" ht="20.1" customHeight="1">
      <c r="A173" s="188">
        <v>40</v>
      </c>
      <c r="B173" s="192"/>
      <c r="C173" s="190"/>
    </row>
    <row r="174" ht="20.1" customHeight="1">
      <c r="A174" s="188">
        <v>41</v>
      </c>
      <c r="B174" s="190" t="s">
        <v>998</v>
      </c>
      <c r="C174" s="203">
        <f>data!C422</f>
        <v>0</v>
      </c>
    </row>
    <row r="175" ht="20.1" customHeight="1">
      <c r="A175" s="188">
        <v>42</v>
      </c>
      <c r="B175" s="190" t="s">
        <v>999</v>
      </c>
      <c r="C175" s="203">
        <f>data!C423</f>
        <v>0</v>
      </c>
    </row>
    <row r="176" ht="20.1" customHeight="1">
      <c r="A176" s="188">
        <v>43</v>
      </c>
      <c r="B176" s="192"/>
      <c r="C176" s="190"/>
    </row>
    <row r="177" ht="20.1" customHeight="1">
      <c r="A177" s="188">
        <v>44</v>
      </c>
      <c r="B177" s="190" t="s">
        <v>1000</v>
      </c>
      <c r="C177" s="203">
        <f>data!D424</f>
        <v>4103727.0100000203</v>
      </c>
    </row>
    <row r="178" ht="20.1" customHeight="1">
      <c r="A178" s="193">
        <v>45</v>
      </c>
      <c r="B178" s="192" t="s">
        <v>1001</v>
      </c>
      <c r="C178" s="190"/>
    </row>
    <row r="179" ht="20.1" customHeight="1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82"/>
    <col min="2" max="2" width="22.44140625" customWidth="1" style="282"/>
    <col min="3" max="8" width="13.77734375" customWidth="1" style="282"/>
    <col min="9" max="9" width="15.77734375" customWidth="1" style="282"/>
    <col min="10" max="10" width="8.88671875" customWidth="1" style="282"/>
    <col min="11" max="16384" width="8.88671875" customWidth="1" style="282"/>
  </cols>
  <sheetData>
    <row r="1" ht="20.1" customHeight="1">
      <c r="A1" s="280" t="s">
        <v>1002</v>
      </c>
      <c r="B1" s="281"/>
      <c r="C1" s="281"/>
      <c r="D1" s="281"/>
      <c r="E1" s="281"/>
      <c r="F1" s="281"/>
      <c r="G1" s="281"/>
      <c r="H1" s="281"/>
    </row>
    <row r="2" ht="20.1" customHeight="1">
      <c r="A2" s="283"/>
      <c r="I2" s="284" t="s">
        <v>1003</v>
      </c>
    </row>
    <row r="3" ht="20.1" customHeight="1">
      <c r="A3" s="283"/>
      <c r="I3" s="283"/>
    </row>
    <row r="4" ht="20.1" customHeight="1">
      <c r="A4" s="285" t="str">
        <f>"Hospital: "&amp;data!C98</f>
        <v>Hospital: PeaceHealth United General Medical Center</v>
      </c>
      <c r="G4" s="286"/>
      <c r="H4" s="285" t="str">
        <f>"FYE: "&amp;data!C96</f>
        <v>FYE: 06/30/2022</v>
      </c>
    </row>
    <row r="5" ht="20.1" customHeight="1">
      <c r="A5" s="279">
        <v>1</v>
      </c>
      <c r="B5" s="287" t="s">
        <v>236</v>
      </c>
      <c r="C5" s="288" t="s">
        <v>36</v>
      </c>
      <c r="D5" s="289" t="s">
        <v>37</v>
      </c>
      <c r="E5" s="289" t="s">
        <v>38</v>
      </c>
      <c r="F5" s="289" t="s">
        <v>39</v>
      </c>
      <c r="G5" s="289" t="s">
        <v>40</v>
      </c>
      <c r="H5" s="289" t="s">
        <v>41</v>
      </c>
      <c r="I5" s="289" t="s">
        <v>42</v>
      </c>
    </row>
    <row r="6" ht="20.1" customHeight="1">
      <c r="A6" s="290">
        <v>2</v>
      </c>
      <c r="B6" s="291" t="s">
        <v>1004</v>
      </c>
      <c r="C6" s="292" t="s">
        <v>118</v>
      </c>
      <c r="D6" s="293" t="s">
        <v>1005</v>
      </c>
      <c r="E6" s="293" t="s">
        <v>120</v>
      </c>
      <c r="F6" s="293" t="s">
        <v>121</v>
      </c>
      <c r="G6" s="293" t="s">
        <v>122</v>
      </c>
      <c r="H6" s="293" t="s">
        <v>123</v>
      </c>
      <c r="I6" s="293" t="s">
        <v>124</v>
      </c>
    </row>
    <row r="7" ht="20.1" customHeight="1">
      <c r="A7" s="290"/>
      <c r="B7" s="291"/>
      <c r="C7" s="293" t="s">
        <v>190</v>
      </c>
      <c r="D7" s="293" t="s">
        <v>1006</v>
      </c>
      <c r="E7" s="293" t="s">
        <v>190</v>
      </c>
      <c r="F7" s="293" t="s">
        <v>1007</v>
      </c>
      <c r="G7" s="293" t="s">
        <v>192</v>
      </c>
      <c r="H7" s="293" t="s">
        <v>190</v>
      </c>
      <c r="I7" s="293" t="s">
        <v>193</v>
      </c>
    </row>
    <row r="8" ht="20.1" customHeight="1">
      <c r="A8" s="279">
        <v>3</v>
      </c>
      <c r="B8" s="287" t="s">
        <v>1008</v>
      </c>
      <c r="C8" s="289" t="s">
        <v>242</v>
      </c>
      <c r="D8" s="289" t="s">
        <v>242</v>
      </c>
      <c r="E8" s="289" t="s">
        <v>242</v>
      </c>
      <c r="F8" s="289" t="s">
        <v>242</v>
      </c>
      <c r="G8" s="289" t="s">
        <v>242</v>
      </c>
      <c r="H8" s="289" t="s">
        <v>242</v>
      </c>
      <c r="I8" s="289" t="s">
        <v>242</v>
      </c>
    </row>
    <row r="9" ht="20.1" customHeight="1">
      <c r="A9" s="279">
        <v>4</v>
      </c>
      <c r="B9" s="287" t="s">
        <v>261</v>
      </c>
      <c r="C9" s="287">
        <f>data!C59</f>
        <v>0</v>
      </c>
      <c r="D9" s="287">
        <f>data!D59</f>
        <v>0</v>
      </c>
      <c r="E9" s="287">
        <f>data!E59</f>
        <v>2145</v>
      </c>
      <c r="F9" s="287">
        <f>data!F59</f>
        <v>0</v>
      </c>
      <c r="G9" s="287">
        <f>data!G59</f>
        <v>2665</v>
      </c>
      <c r="H9" s="287">
        <f>data!H59</f>
        <v>0</v>
      </c>
      <c r="I9" s="287">
        <f>data!I59</f>
        <v>0</v>
      </c>
    </row>
    <row r="10" ht="20.1" customHeight="1">
      <c r="A10" s="279">
        <v>5</v>
      </c>
      <c r="B10" s="287" t="s">
        <v>262</v>
      </c>
      <c r="C10" s="294">
        <f>data!C60</f>
        <v>0</v>
      </c>
      <c r="D10" s="294">
        <f>data!D60</f>
        <v>0</v>
      </c>
      <c r="E10" s="294">
        <f>data!E60</f>
        <v>45.874982094986272</v>
      </c>
      <c r="F10" s="294">
        <f>data!F60</f>
        <v>0</v>
      </c>
      <c r="G10" s="294">
        <f>data!G60</f>
        <v>16.173584238667566</v>
      </c>
      <c r="H10" s="294">
        <f>data!H60</f>
        <v>0</v>
      </c>
      <c r="I10" s="294">
        <f>data!I60</f>
        <v>0</v>
      </c>
    </row>
    <row r="11" ht="20.1" customHeight="1">
      <c r="A11" s="279">
        <v>6</v>
      </c>
      <c r="B11" s="287" t="s">
        <v>263</v>
      </c>
      <c r="C11" s="287">
        <f>data!C61</f>
        <v>0</v>
      </c>
      <c r="D11" s="287">
        <f>data!D61</f>
        <v>0</v>
      </c>
      <c r="E11" s="287">
        <f>data!E61</f>
        <v>6321722.11</v>
      </c>
      <c r="F11" s="287">
        <f>data!F61</f>
        <v>0</v>
      </c>
      <c r="G11" s="287">
        <f>data!G61</f>
        <v>1755676.12</v>
      </c>
      <c r="H11" s="287">
        <f>data!H61</f>
        <v>0</v>
      </c>
      <c r="I11" s="287">
        <f>data!I61</f>
        <v>0</v>
      </c>
    </row>
    <row r="12" ht="20.1" customHeight="1">
      <c r="A12" s="279">
        <v>7</v>
      </c>
      <c r="B12" s="287" t="s">
        <v>11</v>
      </c>
      <c r="C12" s="287">
        <f>data!C62</f>
        <v>0</v>
      </c>
      <c r="D12" s="287">
        <f>data!D62</f>
        <v>0</v>
      </c>
      <c r="E12" s="287">
        <f>data!E62</f>
        <v>927705</v>
      </c>
      <c r="F12" s="287">
        <f>data!F62</f>
        <v>0</v>
      </c>
      <c r="G12" s="287">
        <f>data!G62</f>
        <v>370439</v>
      </c>
      <c r="H12" s="287">
        <f>data!H62</f>
        <v>0</v>
      </c>
      <c r="I12" s="287">
        <f>data!I62</f>
        <v>0</v>
      </c>
    </row>
    <row r="13" ht="20.1" customHeight="1">
      <c r="A13" s="279">
        <v>8</v>
      </c>
      <c r="B13" s="287" t="s">
        <v>264</v>
      </c>
      <c r="C13" s="287">
        <f>data!C63</f>
        <v>0</v>
      </c>
      <c r="D13" s="287">
        <f>data!D63</f>
        <v>0</v>
      </c>
      <c r="E13" s="287">
        <f>data!E63</f>
        <v>0.080000000001746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ht="20.1" customHeight="1">
      <c r="A14" s="279">
        <v>9</v>
      </c>
      <c r="B14" s="287" t="s">
        <v>265</v>
      </c>
      <c r="C14" s="287">
        <f>data!C64</f>
        <v>0</v>
      </c>
      <c r="D14" s="287">
        <f>data!D64</f>
        <v>0</v>
      </c>
      <c r="E14" s="287">
        <f>data!E64</f>
        <v>262600.41</v>
      </c>
      <c r="F14" s="287">
        <f>data!F64</f>
        <v>0</v>
      </c>
      <c r="G14" s="287">
        <f>data!G64</f>
        <v>82394.44</v>
      </c>
      <c r="H14" s="287">
        <f>data!H64</f>
        <v>0</v>
      </c>
      <c r="I14" s="287">
        <f>data!I64</f>
        <v>0</v>
      </c>
    </row>
    <row r="15" ht="20.1" customHeight="1">
      <c r="A15" s="279">
        <v>10</v>
      </c>
      <c r="B15" s="287" t="s">
        <v>525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ht="20.1" customHeight="1">
      <c r="A16" s="279">
        <v>11</v>
      </c>
      <c r="B16" s="287" t="s">
        <v>526</v>
      </c>
      <c r="C16" s="287">
        <f>data!C66</f>
        <v>0</v>
      </c>
      <c r="D16" s="287">
        <f>data!D66</f>
        <v>0</v>
      </c>
      <c r="E16" s="287">
        <f>data!E66</f>
        <v>15795.940000000002</v>
      </c>
      <c r="F16" s="287">
        <f>data!F66</f>
        <v>0</v>
      </c>
      <c r="G16" s="287">
        <f>data!G66</f>
        <v>1647651.05</v>
      </c>
      <c r="H16" s="287">
        <f>data!H66</f>
        <v>0</v>
      </c>
      <c r="I16" s="287">
        <f>data!I66</f>
        <v>0</v>
      </c>
    </row>
    <row r="17" ht="20.1" customHeight="1">
      <c r="A17" s="279">
        <v>12</v>
      </c>
      <c r="B17" s="287" t="s">
        <v>16</v>
      </c>
      <c r="C17" s="287">
        <f>data!C67</f>
        <v>0</v>
      </c>
      <c r="D17" s="287">
        <f>data!D67</f>
        <v>0</v>
      </c>
      <c r="E17" s="287">
        <f>data!E67</f>
        <v>99574</v>
      </c>
      <c r="F17" s="287">
        <f>data!F67</f>
        <v>0</v>
      </c>
      <c r="G17" s="287">
        <f>data!G67</f>
        <v>5596</v>
      </c>
      <c r="H17" s="287">
        <f>data!H67</f>
        <v>0</v>
      </c>
      <c r="I17" s="287">
        <f>data!I67</f>
        <v>0</v>
      </c>
    </row>
    <row r="18" ht="20.1" customHeight="1">
      <c r="A18" s="279">
        <v>13</v>
      </c>
      <c r="B18" s="287" t="s">
        <v>1009</v>
      </c>
      <c r="C18" s="287">
        <f>data!C68</f>
        <v>0</v>
      </c>
      <c r="D18" s="287">
        <f>data!D68</f>
        <v>0</v>
      </c>
      <c r="E18" s="287">
        <f>data!E68</f>
        <v>131055.4</v>
      </c>
      <c r="F18" s="287">
        <f>data!F68</f>
        <v>0</v>
      </c>
      <c r="G18" s="287">
        <f>data!G68</f>
        <v>8403.57</v>
      </c>
      <c r="H18" s="287">
        <f>data!H68</f>
        <v>0</v>
      </c>
      <c r="I18" s="287">
        <f>data!I68</f>
        <v>0</v>
      </c>
    </row>
    <row r="19" ht="20.1" customHeight="1">
      <c r="A19" s="279">
        <v>14</v>
      </c>
      <c r="B19" s="287" t="s">
        <v>1010</v>
      </c>
      <c r="C19" s="287">
        <f>data!C69</f>
        <v>0</v>
      </c>
      <c r="D19" s="287">
        <f>data!D69</f>
        <v>0</v>
      </c>
      <c r="E19" s="287">
        <f>data!E69</f>
        <v>15632.79</v>
      </c>
      <c r="F19" s="287">
        <f>data!F69</f>
        <v>0</v>
      </c>
      <c r="G19" s="287">
        <f>data!G69</f>
        <v>8575.09</v>
      </c>
      <c r="H19" s="287">
        <f>data!H69</f>
        <v>0</v>
      </c>
      <c r="I19" s="287">
        <f>data!I69</f>
        <v>0</v>
      </c>
    </row>
    <row r="20" ht="20.1" customHeight="1">
      <c r="A20" s="279">
        <v>15</v>
      </c>
      <c r="B20" s="287" t="s">
        <v>284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-435.41</v>
      </c>
      <c r="H20" s="287">
        <f>-data!H84</f>
        <v>0</v>
      </c>
      <c r="I20" s="287">
        <f>-data!I84</f>
        <v>0</v>
      </c>
    </row>
    <row r="21" ht="20.1" customHeight="1">
      <c r="A21" s="279">
        <v>16</v>
      </c>
      <c r="B21" s="295" t="s">
        <v>1011</v>
      </c>
      <c r="C21" s="287">
        <f>data!C85</f>
        <v>0</v>
      </c>
      <c r="D21" s="287">
        <f>data!D85</f>
        <v>0</v>
      </c>
      <c r="E21" s="287">
        <f>data!E85</f>
        <v>7774085.7300000014</v>
      </c>
      <c r="F21" s="287">
        <f>data!F85</f>
        <v>0</v>
      </c>
      <c r="G21" s="287">
        <f>data!G85</f>
        <v>3878299.86</v>
      </c>
      <c r="H21" s="287">
        <f>data!H85</f>
        <v>0</v>
      </c>
      <c r="I21" s="287">
        <f>data!I85</f>
        <v>0</v>
      </c>
    </row>
    <row r="22" ht="20.1" customHeight="1">
      <c r="A22" s="279">
        <v>17</v>
      </c>
      <c r="B22" s="287" t="s">
        <v>286</v>
      </c>
      <c r="C22" s="296"/>
      <c r="D22" s="297"/>
      <c r="E22" s="297"/>
      <c r="F22" s="297"/>
      <c r="G22" s="297"/>
      <c r="H22" s="297"/>
      <c r="I22" s="297"/>
    </row>
    <row r="23" ht="20.1" customHeight="1">
      <c r="A23" s="279">
        <v>18</v>
      </c>
      <c r="B23" s="287" t="s">
        <v>1012</v>
      </c>
      <c r="C23" s="295">
        <f>+data!M668</f>
        <v>0</v>
      </c>
      <c r="D23" s="295">
        <f>+data!M669</f>
        <v>0</v>
      </c>
      <c r="E23" s="295">
        <f>+data!M670</f>
        <v>5346077</v>
      </c>
      <c r="F23" s="295">
        <f>+data!M671</f>
        <v>0</v>
      </c>
      <c r="G23" s="295">
        <f>+data!M672</f>
        <v>1405664</v>
      </c>
      <c r="H23" s="295">
        <f>+data!M673</f>
        <v>0</v>
      </c>
      <c r="I23" s="295">
        <f>+data!M674</f>
        <v>0</v>
      </c>
    </row>
    <row r="24" ht="20.1" customHeight="1">
      <c r="A24" s="279">
        <v>19</v>
      </c>
      <c r="B24" s="295" t="s">
        <v>1013</v>
      </c>
      <c r="C24" s="287">
        <f>data!C87</f>
        <v>0</v>
      </c>
      <c r="D24" s="287">
        <f>data!D87</f>
        <v>0</v>
      </c>
      <c r="E24" s="287">
        <f>data!E87</f>
        <v>10172206</v>
      </c>
      <c r="F24" s="287">
        <f>data!F87</f>
        <v>0</v>
      </c>
      <c r="G24" s="287">
        <f>data!G87</f>
        <v>9681677</v>
      </c>
      <c r="H24" s="287">
        <f>data!H87</f>
        <v>0</v>
      </c>
      <c r="I24" s="287">
        <f>data!I87</f>
        <v>0</v>
      </c>
    </row>
    <row r="25" ht="20.1" customHeight="1">
      <c r="A25" s="279">
        <v>20</v>
      </c>
      <c r="B25" s="295" t="s">
        <v>1014</v>
      </c>
      <c r="C25" s="287">
        <f>data!C88</f>
        <v>0</v>
      </c>
      <c r="D25" s="287">
        <f>data!D88</f>
        <v>0</v>
      </c>
      <c r="E25" s="287">
        <f>data!E88</f>
        <v>2631991</v>
      </c>
      <c r="F25" s="287">
        <f>data!F88</f>
        <v>0</v>
      </c>
      <c r="G25" s="287">
        <f>data!G88</f>
        <v>286</v>
      </c>
      <c r="H25" s="287">
        <f>data!H88</f>
        <v>0</v>
      </c>
      <c r="I25" s="287">
        <f>data!I88</f>
        <v>0</v>
      </c>
    </row>
    <row r="26" ht="18" customHeight="1">
      <c r="A26" s="279">
        <v>21</v>
      </c>
      <c r="B26" s="295" t="s">
        <v>1015</v>
      </c>
      <c r="C26" s="287">
        <f>data!C89</f>
        <v>0</v>
      </c>
      <c r="D26" s="287">
        <f>data!D89</f>
        <v>0</v>
      </c>
      <c r="E26" s="287">
        <f>data!E89</f>
        <v>12804197</v>
      </c>
      <c r="F26" s="287">
        <f>data!F89</f>
        <v>0</v>
      </c>
      <c r="G26" s="287">
        <f>data!G89</f>
        <v>9681963</v>
      </c>
      <c r="H26" s="287">
        <f>data!H89</f>
        <v>0</v>
      </c>
      <c r="I26" s="287">
        <f>data!I89</f>
        <v>0</v>
      </c>
    </row>
    <row r="27" ht="20.1" customHeight="1">
      <c r="A27" s="279" t="s">
        <v>1016</v>
      </c>
      <c r="B27" s="287"/>
      <c r="C27" s="297"/>
      <c r="D27" s="297"/>
      <c r="E27" s="297"/>
      <c r="F27" s="297"/>
      <c r="G27" s="297"/>
      <c r="H27" s="297"/>
      <c r="I27" s="297"/>
    </row>
    <row r="28" ht="20.1" customHeight="1">
      <c r="A28" s="279">
        <v>22</v>
      </c>
      <c r="B28" s="287" t="s">
        <v>1017</v>
      </c>
      <c r="C28" s="287">
        <f>data!C90</f>
        <v>0</v>
      </c>
      <c r="D28" s="287">
        <f>data!D90</f>
        <v>0</v>
      </c>
      <c r="E28" s="287">
        <f>data!E90</f>
        <v>12030.980000000001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ht="20.1" customHeight="1">
      <c r="A29" s="279">
        <v>23</v>
      </c>
      <c r="B29" s="287" t="s">
        <v>1018</v>
      </c>
      <c r="C29" s="287">
        <f>data!C91</f>
        <v>0</v>
      </c>
      <c r="D29" s="287">
        <f>data!D91</f>
        <v>0</v>
      </c>
      <c r="E29" s="287">
        <f>data!E91</f>
        <v>20996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ht="20.1" customHeight="1">
      <c r="A30" s="279">
        <v>24</v>
      </c>
      <c r="B30" s="287" t="s">
        <v>1019</v>
      </c>
      <c r="C30" s="287">
        <f>data!C92</f>
        <v>0</v>
      </c>
      <c r="D30" s="287">
        <f>data!D92</f>
        <v>0</v>
      </c>
      <c r="E30" s="287">
        <f>data!E92</f>
        <v>4949.7778006216022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ht="20.1" customHeight="1">
      <c r="A31" s="279">
        <v>25</v>
      </c>
      <c r="B31" s="287" t="s">
        <v>1020</v>
      </c>
      <c r="C31" s="287">
        <f>data!C93</f>
        <v>0</v>
      </c>
      <c r="D31" s="287">
        <f>data!D93</f>
        <v>0</v>
      </c>
      <c r="E31" s="287">
        <f>data!E93</f>
        <v>64353.492354823953</v>
      </c>
      <c r="F31" s="287">
        <f>data!F93</f>
        <v>0</v>
      </c>
      <c r="G31" s="287">
        <f>data!G93</f>
        <v>22986.177131660555</v>
      </c>
      <c r="H31" s="287">
        <f>data!H93</f>
        <v>0</v>
      </c>
      <c r="I31" s="287">
        <f>data!I93</f>
        <v>0</v>
      </c>
    </row>
    <row r="32" ht="20.1" customHeight="1">
      <c r="A32" s="279">
        <v>26</v>
      </c>
      <c r="B32" s="287" t="s">
        <v>294</v>
      </c>
      <c r="C32" s="294">
        <f>data!C94</f>
        <v>0</v>
      </c>
      <c r="D32" s="294">
        <f>data!D94</f>
        <v>0</v>
      </c>
      <c r="E32" s="294">
        <f>data!E94</f>
        <v>21.329011322836539</v>
      </c>
      <c r="F32" s="294">
        <f>data!F94</f>
        <v>0</v>
      </c>
      <c r="G32" s="294">
        <f>data!G94</f>
        <v>9.5907145767513455</v>
      </c>
      <c r="H32" s="294">
        <f>data!H94</f>
        <v>0</v>
      </c>
      <c r="I32" s="294">
        <f>data!I94</f>
        <v>0</v>
      </c>
    </row>
    <row r="33" ht="20.1" customHeight="1">
      <c r="A33" s="280" t="s">
        <v>1002</v>
      </c>
      <c r="B33" s="281"/>
      <c r="C33" s="281"/>
      <c r="D33" s="281"/>
      <c r="E33" s="281"/>
      <c r="F33" s="281"/>
      <c r="G33" s="281"/>
      <c r="H33" s="281"/>
      <c r="I33" s="280"/>
    </row>
    <row r="34" ht="20.1" customHeight="1">
      <c r="A34" s="283"/>
      <c r="I34" s="284" t="s">
        <v>1021</v>
      </c>
    </row>
    <row r="35" ht="20.1" customHeight="1">
      <c r="A35" s="283"/>
      <c r="I35" s="283"/>
    </row>
    <row r="36" ht="20.1" customHeight="1">
      <c r="A36" s="285" t="str">
        <f>"Hospital: "&amp;data!C98</f>
        <v>Hospital: PeaceHealth United General Medical Center</v>
      </c>
      <c r="G36" s="286"/>
      <c r="H36" s="285" t="str">
        <f>"FYE: "&amp;data!C96</f>
        <v>FYE: 06/30/2022</v>
      </c>
    </row>
    <row r="37" ht="20.1" customHeight="1">
      <c r="A37" s="279">
        <v>1</v>
      </c>
      <c r="B37" s="287" t="s">
        <v>236</v>
      </c>
      <c r="C37" s="289" t="s">
        <v>43</v>
      </c>
      <c r="D37" s="289" t="s">
        <v>44</v>
      </c>
      <c r="E37" s="289" t="s">
        <v>45</v>
      </c>
      <c r="F37" s="289" t="s">
        <v>46</v>
      </c>
      <c r="G37" s="289" t="s">
        <v>47</v>
      </c>
      <c r="H37" s="289" t="s">
        <v>48</v>
      </c>
      <c r="I37" s="289" t="s">
        <v>49</v>
      </c>
    </row>
    <row r="38" ht="20.1" customHeight="1">
      <c r="A38" s="290">
        <v>2</v>
      </c>
      <c r="B38" s="291" t="s">
        <v>1004</v>
      </c>
      <c r="C38" s="293"/>
      <c r="D38" s="293" t="s">
        <v>126</v>
      </c>
      <c r="E38" s="293" t="s">
        <v>127</v>
      </c>
      <c r="F38" s="293" t="s">
        <v>1022</v>
      </c>
      <c r="G38" s="293" t="s">
        <v>129</v>
      </c>
      <c r="H38" s="293" t="s">
        <v>1023</v>
      </c>
      <c r="I38" s="293" t="s">
        <v>131</v>
      </c>
    </row>
    <row r="39" ht="20.1" customHeight="1">
      <c r="A39" s="290"/>
      <c r="B39" s="291"/>
      <c r="C39" s="293" t="s">
        <v>125</v>
      </c>
      <c r="D39" s="293" t="s">
        <v>184</v>
      </c>
      <c r="E39" s="292" t="s">
        <v>194</v>
      </c>
      <c r="F39" s="293" t="s">
        <v>195</v>
      </c>
      <c r="G39" s="293" t="s">
        <v>196</v>
      </c>
      <c r="H39" s="293" t="s">
        <v>197</v>
      </c>
      <c r="I39" s="293" t="s">
        <v>196</v>
      </c>
    </row>
    <row r="40" ht="20.1" customHeight="1">
      <c r="A40" s="279">
        <v>3</v>
      </c>
      <c r="B40" s="287" t="s">
        <v>1008</v>
      </c>
      <c r="C40" s="289" t="s">
        <v>243</v>
      </c>
      <c r="D40" s="289" t="s">
        <v>242</v>
      </c>
      <c r="E40" s="289" t="s">
        <v>242</v>
      </c>
      <c r="F40" s="289" t="s">
        <v>242</v>
      </c>
      <c r="G40" s="289" t="s">
        <v>242</v>
      </c>
      <c r="H40" s="289" t="s">
        <v>244</v>
      </c>
      <c r="I40" s="288" t="s">
        <v>245</v>
      </c>
    </row>
    <row r="41" ht="20.1" customHeight="1">
      <c r="A41" s="279">
        <v>4</v>
      </c>
      <c r="B41" s="287" t="s">
        <v>261</v>
      </c>
      <c r="C41" s="287">
        <f>data!J59</f>
        <v>0</v>
      </c>
      <c r="D41" s="287">
        <f>data!K59</f>
        <v>0</v>
      </c>
      <c r="E41" s="287">
        <f>data!L59</f>
        <v>3713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62375</v>
      </c>
    </row>
    <row r="42" ht="20.1" customHeight="1">
      <c r="A42" s="279">
        <v>5</v>
      </c>
      <c r="B42" s="287" t="s">
        <v>262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0.3010990109890111</v>
      </c>
      <c r="G42" s="294">
        <f>data!N60</f>
        <v>9.6153846153846157E-06</v>
      </c>
      <c r="H42" s="294">
        <f>data!O60</f>
        <v>0</v>
      </c>
      <c r="I42" s="294">
        <f>data!P60</f>
        <v>7.6827364795673274</v>
      </c>
    </row>
    <row r="43" ht="20.1" customHeight="1">
      <c r="A43" s="279">
        <v>6</v>
      </c>
      <c r="B43" s="287" t="s">
        <v>263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31546.74</v>
      </c>
      <c r="G43" s="287">
        <f>data!N61</f>
        <v>0</v>
      </c>
      <c r="H43" s="287">
        <f>data!O61</f>
        <v>0</v>
      </c>
      <c r="I43" s="287">
        <f>data!P61</f>
        <v>782445.66</v>
      </c>
    </row>
    <row r="44" ht="20.1" customHeight="1">
      <c r="A44" s="279">
        <v>7</v>
      </c>
      <c r="B44" s="287" t="s">
        <v>11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10565</v>
      </c>
      <c r="G44" s="287">
        <f>data!N62</f>
        <v>0</v>
      </c>
      <c r="H44" s="287">
        <f>data!O62</f>
        <v>0</v>
      </c>
      <c r="I44" s="287">
        <f>data!P62</f>
        <v>237246</v>
      </c>
    </row>
    <row r="45" ht="20.1" customHeight="1">
      <c r="A45" s="279">
        <v>8</v>
      </c>
      <c r="B45" s="287" t="s">
        <v>264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570198.88</v>
      </c>
      <c r="H45" s="287">
        <f>data!O63</f>
        <v>0</v>
      </c>
      <c r="I45" s="287">
        <f>data!P63</f>
        <v>0</v>
      </c>
    </row>
    <row r="46" ht="20.1" customHeight="1">
      <c r="A46" s="279">
        <v>9</v>
      </c>
      <c r="B46" s="287" t="s">
        <v>265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618094.37</v>
      </c>
    </row>
    <row r="47" ht="20.1" customHeight="1">
      <c r="A47" s="279">
        <v>10</v>
      </c>
      <c r="B47" s="287" t="s">
        <v>525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ht="20.1" customHeight="1">
      <c r="A48" s="279">
        <v>11</v>
      </c>
      <c r="B48" s="287" t="s">
        <v>526</v>
      </c>
      <c r="C48" s="287">
        <f>data!J66</f>
        <v>0</v>
      </c>
      <c r="D48" s="287">
        <f>data!K66</f>
        <v>0</v>
      </c>
      <c r="E48" s="287">
        <f>data!L66</f>
        <v>1675.5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13268.53</v>
      </c>
    </row>
    <row r="49" ht="20.1" customHeight="1">
      <c r="A49" s="279">
        <v>12</v>
      </c>
      <c r="B49" s="287" t="s">
        <v>16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315669</v>
      </c>
    </row>
    <row r="50" ht="20.1" customHeight="1">
      <c r="A50" s="279">
        <v>13</v>
      </c>
      <c r="B50" s="287" t="s">
        <v>1009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0</v>
      </c>
    </row>
    <row r="51" ht="20.1" customHeight="1">
      <c r="A51" s="279">
        <v>14</v>
      </c>
      <c r="B51" s="287" t="s">
        <v>1010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14597.98</v>
      </c>
    </row>
    <row r="52" ht="20.1" customHeight="1">
      <c r="A52" s="279">
        <v>15</v>
      </c>
      <c r="B52" s="287" t="s">
        <v>284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2513.7</v>
      </c>
    </row>
    <row r="53" ht="20.1" customHeight="1">
      <c r="A53" s="279">
        <v>16</v>
      </c>
      <c r="B53" s="295" t="s">
        <v>1011</v>
      </c>
      <c r="C53" s="287">
        <f>data!J85</f>
        <v>0</v>
      </c>
      <c r="D53" s="287">
        <f>data!K85</f>
        <v>0</v>
      </c>
      <c r="E53" s="287">
        <f>data!L85</f>
        <v>1675.5</v>
      </c>
      <c r="F53" s="287">
        <f>data!M85</f>
        <v>42111.740000000005</v>
      </c>
      <c r="G53" s="287">
        <f>data!N85</f>
        <v>570198.88</v>
      </c>
      <c r="H53" s="287">
        <f>data!O85</f>
        <v>0</v>
      </c>
      <c r="I53" s="287">
        <f>data!P85</f>
        <v>1983835.24</v>
      </c>
    </row>
    <row r="54" ht="20.1" customHeight="1">
      <c r="A54" s="279">
        <v>17</v>
      </c>
      <c r="B54" s="287" t="s">
        <v>286</v>
      </c>
      <c r="C54" s="297"/>
      <c r="D54" s="297"/>
      <c r="E54" s="297"/>
      <c r="F54" s="297"/>
      <c r="G54" s="297"/>
      <c r="H54" s="297"/>
      <c r="I54" s="297"/>
    </row>
    <row r="55" ht="20.1" customHeight="1">
      <c r="A55" s="279">
        <v>18</v>
      </c>
      <c r="B55" s="287" t="s">
        <v>1012</v>
      </c>
      <c r="C55" s="295">
        <f>+data!M675</f>
        <v>0</v>
      </c>
      <c r="D55" s="295">
        <f>+data!M676</f>
        <v>0</v>
      </c>
      <c r="E55" s="295">
        <f>+data!M677</f>
        <v>61050</v>
      </c>
      <c r="F55" s="295">
        <f>+data!M678</f>
        <v>10504</v>
      </c>
      <c r="G55" s="295">
        <f>+data!M679</f>
        <v>141131</v>
      </c>
      <c r="H55" s="295">
        <f>+data!M680</f>
        <v>0</v>
      </c>
      <c r="I55" s="295">
        <f>+data!M681</f>
        <v>1054824</v>
      </c>
    </row>
    <row r="56" ht="20.1" customHeight="1">
      <c r="A56" s="279">
        <v>19</v>
      </c>
      <c r="B56" s="295" t="s">
        <v>1013</v>
      </c>
      <c r="C56" s="287">
        <f>data!J87</f>
        <v>0</v>
      </c>
      <c r="D56" s="287">
        <f>data!K87</f>
        <v>0</v>
      </c>
      <c r="E56" s="287">
        <f>data!L87</f>
        <v>4529638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365146.52</v>
      </c>
    </row>
    <row r="57" ht="20.1" customHeight="1">
      <c r="A57" s="279">
        <v>20</v>
      </c>
      <c r="B57" s="295" t="s">
        <v>1014</v>
      </c>
      <c r="C57" s="287">
        <f>data!J88</f>
        <v>0</v>
      </c>
      <c r="D57" s="287">
        <f>data!K88</f>
        <v>0</v>
      </c>
      <c r="E57" s="287">
        <f>data!L88</f>
        <v>-1220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8738107.78</v>
      </c>
    </row>
    <row r="58" ht="20.1" customHeight="1">
      <c r="A58" s="279">
        <v>21</v>
      </c>
      <c r="B58" s="295" t="s">
        <v>1015</v>
      </c>
      <c r="C58" s="287">
        <f>data!J89</f>
        <v>0</v>
      </c>
      <c r="D58" s="287">
        <f>data!K89</f>
        <v>0</v>
      </c>
      <c r="E58" s="287">
        <f>data!L89</f>
        <v>4528418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9103254.2999999989</v>
      </c>
    </row>
    <row r="59" ht="20.1" customHeight="1">
      <c r="A59" s="279" t="s">
        <v>1016</v>
      </c>
      <c r="B59" s="287"/>
      <c r="C59" s="297"/>
      <c r="D59" s="297"/>
      <c r="E59" s="297"/>
      <c r="F59" s="297"/>
      <c r="G59" s="297"/>
      <c r="H59" s="297"/>
      <c r="I59" s="297"/>
    </row>
    <row r="60" ht="20.1" customHeight="1">
      <c r="A60" s="279">
        <v>22</v>
      </c>
      <c r="B60" s="287" t="s">
        <v>1017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3223.93</v>
      </c>
      <c r="K60" s="298"/>
    </row>
    <row r="61" ht="20.1" customHeight="1">
      <c r="A61" s="279">
        <v>23</v>
      </c>
      <c r="B61" s="287" t="s">
        <v>1018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ht="20.1" customHeight="1">
      <c r="A62" s="279">
        <v>24</v>
      </c>
      <c r="B62" s="287" t="s">
        <v>1019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1520.5318195916693</v>
      </c>
    </row>
    <row r="63" ht="20.1" customHeight="1">
      <c r="A63" s="279">
        <v>25</v>
      </c>
      <c r="B63" s="287" t="s">
        <v>1020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10541.618405726447</v>
      </c>
    </row>
    <row r="64" ht="20.1" customHeight="1">
      <c r="A64" s="279">
        <v>26</v>
      </c>
      <c r="B64" s="287" t="s">
        <v>294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2.1056473023695048</v>
      </c>
    </row>
    <row r="65" ht="20.1" customHeight="1">
      <c r="A65" s="280" t="s">
        <v>1002</v>
      </c>
      <c r="B65" s="281"/>
      <c r="C65" s="281"/>
      <c r="D65" s="281"/>
      <c r="E65" s="281"/>
      <c r="F65" s="281"/>
      <c r="G65" s="281"/>
      <c r="H65" s="281"/>
      <c r="I65" s="280"/>
    </row>
    <row r="66" ht="20.1" customHeight="1">
      <c r="D66" s="283"/>
      <c r="I66" s="284" t="s">
        <v>1024</v>
      </c>
    </row>
    <row r="67" ht="20.1" customHeight="1">
      <c r="A67" s="283"/>
    </row>
    <row r="68" ht="20.1" customHeight="1">
      <c r="A68" s="285" t="str">
        <f>"Hospital: "&amp;data!C98</f>
        <v>Hospital: PeaceHealth United General Medical Center</v>
      </c>
      <c r="G68" s="286"/>
      <c r="H68" s="285" t="str">
        <f>"FYE: "&amp;data!C96</f>
        <v>FYE: 06/30/2022</v>
      </c>
    </row>
    <row r="69" ht="20.1" customHeight="1">
      <c r="A69" s="279">
        <v>1</v>
      </c>
      <c r="B69" s="287" t="s">
        <v>236</v>
      </c>
      <c r="C69" s="289" t="s">
        <v>50</v>
      </c>
      <c r="D69" s="289" t="s">
        <v>51</v>
      </c>
      <c r="E69" s="289" t="s">
        <v>52</v>
      </c>
      <c r="F69" s="289" t="s">
        <v>53</v>
      </c>
      <c r="G69" s="289" t="s">
        <v>54</v>
      </c>
      <c r="H69" s="289" t="s">
        <v>55</v>
      </c>
      <c r="I69" s="289" t="s">
        <v>56</v>
      </c>
    </row>
    <row r="70" ht="20.1" customHeight="1">
      <c r="A70" s="290">
        <v>2</v>
      </c>
      <c r="B70" s="291" t="s">
        <v>1004</v>
      </c>
      <c r="C70" s="293" t="s">
        <v>132</v>
      </c>
      <c r="D70" s="293"/>
      <c r="E70" s="293" t="s">
        <v>134</v>
      </c>
      <c r="F70" s="293" t="s">
        <v>135</v>
      </c>
      <c r="G70" s="293"/>
      <c r="H70" s="293" t="s">
        <v>137</v>
      </c>
      <c r="I70" s="293" t="s">
        <v>138</v>
      </c>
    </row>
    <row r="71" ht="20.1" customHeight="1">
      <c r="A71" s="290"/>
      <c r="B71" s="291"/>
      <c r="C71" s="293" t="s">
        <v>198</v>
      </c>
      <c r="D71" s="293" t="s">
        <v>1025</v>
      </c>
      <c r="E71" s="293" t="s">
        <v>196</v>
      </c>
      <c r="F71" s="293" t="s">
        <v>199</v>
      </c>
      <c r="G71" s="293" t="s">
        <v>136</v>
      </c>
      <c r="H71" s="293" t="s">
        <v>200</v>
      </c>
      <c r="I71" s="293" t="s">
        <v>201</v>
      </c>
    </row>
    <row r="72" ht="20.1" customHeight="1">
      <c r="A72" s="279">
        <v>3</v>
      </c>
      <c r="B72" s="287" t="s">
        <v>1008</v>
      </c>
      <c r="C72" s="289" t="s">
        <v>1026</v>
      </c>
      <c r="D72" s="288" t="s">
        <v>1027</v>
      </c>
      <c r="E72" s="299"/>
      <c r="F72" s="299"/>
      <c r="G72" s="288" t="s">
        <v>1028</v>
      </c>
      <c r="H72" s="288" t="s">
        <v>1028</v>
      </c>
      <c r="I72" s="289" t="s">
        <v>250</v>
      </c>
    </row>
    <row r="73" ht="20.1" customHeight="1">
      <c r="A73" s="279">
        <v>4</v>
      </c>
      <c r="B73" s="287" t="s">
        <v>261</v>
      </c>
      <c r="C73" s="287">
        <f>data!Q59</f>
        <v>67362</v>
      </c>
      <c r="D73" s="295">
        <f>data!R59</f>
        <v>57498</v>
      </c>
      <c r="E73" s="299"/>
      <c r="F73" s="299"/>
      <c r="G73" s="287">
        <f>data!U59</f>
        <v>99970</v>
      </c>
      <c r="H73" s="287">
        <f>data!V59</f>
        <v>0</v>
      </c>
      <c r="I73" s="287">
        <f>data!W59</f>
        <v>1225</v>
      </c>
    </row>
    <row r="74" ht="20.1" customHeight="1">
      <c r="A74" s="279">
        <v>5</v>
      </c>
      <c r="B74" s="287" t="s">
        <v>262</v>
      </c>
      <c r="C74" s="294">
        <f>data!Q60</f>
        <v>2.8179923042582438</v>
      </c>
      <c r="D74" s="294">
        <f>data!R60</f>
        <v>4.8076923076923079E-06</v>
      </c>
      <c r="E74" s="294">
        <f>data!S60</f>
        <v>2.1309849017857116</v>
      </c>
      <c r="F74" s="294">
        <f>data!T60</f>
        <v>7.4034451126373506</v>
      </c>
      <c r="G74" s="294">
        <f>data!U60</f>
        <v>10.01729814861949</v>
      </c>
      <c r="H74" s="294">
        <f>data!V60</f>
        <v>0</v>
      </c>
      <c r="I74" s="294">
        <f>data!W60</f>
        <v>0</v>
      </c>
    </row>
    <row r="75" ht="20.1" customHeight="1">
      <c r="A75" s="279">
        <v>6</v>
      </c>
      <c r="B75" s="287" t="s">
        <v>263</v>
      </c>
      <c r="C75" s="287">
        <f>data!Q61</f>
        <v>356561.04</v>
      </c>
      <c r="D75" s="287">
        <f>data!R61</f>
        <v>0</v>
      </c>
      <c r="E75" s="287">
        <f>data!S61</f>
        <v>104549.35</v>
      </c>
      <c r="F75" s="287">
        <f>data!T61</f>
        <v>788696.74</v>
      </c>
      <c r="G75" s="287">
        <f>data!U61</f>
        <v>865881.11</v>
      </c>
      <c r="H75" s="287">
        <f>data!V61</f>
        <v>0</v>
      </c>
      <c r="I75" s="287">
        <f>data!W61</f>
        <v>0</v>
      </c>
    </row>
    <row r="76" ht="20.1" customHeight="1">
      <c r="A76" s="279">
        <v>7</v>
      </c>
      <c r="B76" s="287" t="s">
        <v>11</v>
      </c>
      <c r="C76" s="287">
        <f>data!Q62</f>
        <v>90447</v>
      </c>
      <c r="D76" s="287">
        <f>data!R62</f>
        <v>0</v>
      </c>
      <c r="E76" s="287">
        <f>data!S62</f>
        <v>45203</v>
      </c>
      <c r="F76" s="287">
        <f>data!T62</f>
        <v>224272</v>
      </c>
      <c r="G76" s="287">
        <f>data!U62</f>
        <v>229219</v>
      </c>
      <c r="H76" s="287">
        <f>data!V62</f>
        <v>0</v>
      </c>
      <c r="I76" s="287">
        <f>data!W62</f>
        <v>0</v>
      </c>
    </row>
    <row r="77" ht="20.1" customHeight="1">
      <c r="A77" s="279">
        <v>8</v>
      </c>
      <c r="B77" s="287" t="s">
        <v>264</v>
      </c>
      <c r="C77" s="287">
        <f>data!Q63</f>
        <v>0</v>
      </c>
      <c r="D77" s="287">
        <f>data!R63</f>
        <v>402430.42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0</v>
      </c>
      <c r="I77" s="287">
        <f>data!W63</f>
        <v>0</v>
      </c>
    </row>
    <row r="78" ht="20.1" customHeight="1">
      <c r="A78" s="279">
        <v>9</v>
      </c>
      <c r="B78" s="287" t="s">
        <v>265</v>
      </c>
      <c r="C78" s="287">
        <f>data!Q64</f>
        <v>4714.43</v>
      </c>
      <c r="D78" s="287">
        <f>data!R64</f>
        <v>13318.88</v>
      </c>
      <c r="E78" s="287">
        <f>data!S64</f>
        <v>54642.92</v>
      </c>
      <c r="F78" s="287">
        <f>data!T64</f>
        <v>52071.82</v>
      </c>
      <c r="G78" s="287">
        <f>data!U64</f>
        <v>61960.72</v>
      </c>
      <c r="H78" s="287">
        <f>data!V64</f>
        <v>0</v>
      </c>
      <c r="I78" s="287">
        <f>data!W64</f>
        <v>18528.03</v>
      </c>
    </row>
    <row r="79" ht="20.1" customHeight="1">
      <c r="A79" s="279">
        <v>10</v>
      </c>
      <c r="B79" s="287" t="s">
        <v>525</v>
      </c>
      <c r="C79" s="287">
        <f>data!Q65</f>
        <v>500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ht="20.1" customHeight="1">
      <c r="A80" s="279">
        <v>11</v>
      </c>
      <c r="B80" s="287" t="s">
        <v>526</v>
      </c>
      <c r="C80" s="287">
        <f>data!Q66</f>
        <v>3.32</v>
      </c>
      <c r="D80" s="287">
        <f>data!R66</f>
        <v>11.7</v>
      </c>
      <c r="E80" s="287">
        <f>data!S66</f>
        <v>8529.8</v>
      </c>
      <c r="F80" s="287">
        <f>data!T66</f>
        <v>18563.69</v>
      </c>
      <c r="G80" s="287">
        <f>data!U66</f>
        <v>1020034.15</v>
      </c>
      <c r="H80" s="287">
        <f>data!V66</f>
        <v>0</v>
      </c>
      <c r="I80" s="287">
        <f>data!W66</f>
        <v>210359.33</v>
      </c>
    </row>
    <row r="81" ht="20.1" customHeight="1">
      <c r="A81" s="279">
        <v>12</v>
      </c>
      <c r="B81" s="287" t="s">
        <v>16</v>
      </c>
      <c r="C81" s="287">
        <f>data!Q67</f>
        <v>49657</v>
      </c>
      <c r="D81" s="287">
        <f>data!R67</f>
        <v>196</v>
      </c>
      <c r="E81" s="287">
        <f>data!S67</f>
        <v>40918</v>
      </c>
      <c r="F81" s="287">
        <f>data!T67</f>
        <v>0</v>
      </c>
      <c r="G81" s="287">
        <f>data!U67</f>
        <v>7302</v>
      </c>
      <c r="H81" s="287">
        <f>data!V67</f>
        <v>0</v>
      </c>
      <c r="I81" s="287">
        <f>data!W67</f>
        <v>484930</v>
      </c>
    </row>
    <row r="82" ht="20.1" customHeight="1">
      <c r="A82" s="279">
        <v>13</v>
      </c>
      <c r="B82" s="287" t="s">
        <v>1009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500</v>
      </c>
      <c r="G82" s="287">
        <f>data!U68</f>
        <v>0</v>
      </c>
      <c r="H82" s="287">
        <f>data!V68</f>
        <v>0</v>
      </c>
      <c r="I82" s="287">
        <f>data!W68</f>
        <v>0</v>
      </c>
    </row>
    <row r="83" ht="20.1" customHeight="1">
      <c r="A83" s="279">
        <v>14</v>
      </c>
      <c r="B83" s="287" t="s">
        <v>1010</v>
      </c>
      <c r="C83" s="287">
        <f>data!Q69</f>
        <v>59.14</v>
      </c>
      <c r="D83" s="287">
        <f>data!R69</f>
        <v>129.39</v>
      </c>
      <c r="E83" s="287">
        <f>data!S69</f>
        <v>1302.35</v>
      </c>
      <c r="F83" s="287">
        <f>data!T69</f>
        <v>431.12</v>
      </c>
      <c r="G83" s="287">
        <f>data!U69</f>
        <v>6883.43</v>
      </c>
      <c r="H83" s="287">
        <f>data!V69</f>
        <v>0</v>
      </c>
      <c r="I83" s="287">
        <f>data!W69</f>
        <v>101.63</v>
      </c>
    </row>
    <row r="84" ht="20.1" customHeight="1">
      <c r="A84" s="279">
        <v>15</v>
      </c>
      <c r="B84" s="287" t="s">
        <v>284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ht="20.1" customHeight="1">
      <c r="A85" s="279">
        <v>16</v>
      </c>
      <c r="B85" s="295" t="s">
        <v>1011</v>
      </c>
      <c r="C85" s="287">
        <f>data!Q85</f>
        <v>501941.93</v>
      </c>
      <c r="D85" s="287">
        <f>data!R85</f>
        <v>416086.39</v>
      </c>
      <c r="E85" s="287">
        <f>data!S85</f>
        <v>255145.42</v>
      </c>
      <c r="F85" s="287">
        <f>data!T85</f>
        <v>1084535.37</v>
      </c>
      <c r="G85" s="287">
        <f>data!U85</f>
        <v>2191280.41</v>
      </c>
      <c r="H85" s="287">
        <f>data!V85</f>
        <v>0</v>
      </c>
      <c r="I85" s="287">
        <f>data!W85</f>
        <v>713918.99</v>
      </c>
    </row>
    <row r="86" ht="20.1" customHeight="1">
      <c r="A86" s="279">
        <v>17</v>
      </c>
      <c r="B86" s="287" t="s">
        <v>286</v>
      </c>
      <c r="C86" s="297"/>
      <c r="D86" s="297"/>
      <c r="E86" s="297"/>
      <c r="F86" s="297"/>
      <c r="G86" s="297"/>
      <c r="H86" s="297"/>
      <c r="I86" s="297"/>
    </row>
    <row r="87" ht="20.1" customHeight="1">
      <c r="A87" s="279">
        <v>18</v>
      </c>
      <c r="B87" s="287" t="s">
        <v>1012</v>
      </c>
      <c r="C87" s="295">
        <f>+data!M682</f>
        <v>221225</v>
      </c>
      <c r="D87" s="295">
        <f>+data!M683</f>
        <v>136790</v>
      </c>
      <c r="E87" s="295">
        <f>+data!M684</f>
        <v>324998</v>
      </c>
      <c r="F87" s="295">
        <f>+data!M685</f>
        <v>463738</v>
      </c>
      <c r="G87" s="295">
        <f>+data!M686</f>
        <v>836044</v>
      </c>
      <c r="H87" s="295">
        <f>+data!M687</f>
        <v>0</v>
      </c>
      <c r="I87" s="295">
        <f>+data!M688</f>
        <v>239752</v>
      </c>
    </row>
    <row r="88" ht="20.1" customHeight="1">
      <c r="A88" s="279">
        <v>19</v>
      </c>
      <c r="B88" s="295" t="s">
        <v>1013</v>
      </c>
      <c r="C88" s="287">
        <f>data!Q87</f>
        <v>27792</v>
      </c>
      <c r="D88" s="287">
        <f>data!R87</f>
        <v>90860</v>
      </c>
      <c r="E88" s="287">
        <f>data!S87</f>
        <v>0</v>
      </c>
      <c r="F88" s="287">
        <f>data!T87</f>
        <v>3899</v>
      </c>
      <c r="G88" s="287">
        <f>data!U87</f>
        <v>1660727</v>
      </c>
      <c r="H88" s="287">
        <f>data!V87</f>
        <v>0</v>
      </c>
      <c r="I88" s="287">
        <f>data!W87</f>
        <v>287003.05</v>
      </c>
    </row>
    <row r="89" ht="20.1" customHeight="1">
      <c r="A89" s="279">
        <v>20</v>
      </c>
      <c r="B89" s="295" t="s">
        <v>1014</v>
      </c>
      <c r="C89" s="287">
        <f>data!Q88</f>
        <v>515691</v>
      </c>
      <c r="D89" s="287">
        <f>data!R88</f>
        <v>2083444</v>
      </c>
      <c r="E89" s="287">
        <f>data!S88</f>
        <v>0</v>
      </c>
      <c r="F89" s="287">
        <f>data!T88</f>
        <v>1911810</v>
      </c>
      <c r="G89" s="287">
        <f>data!U88</f>
        <v>12538212</v>
      </c>
      <c r="H89" s="287">
        <f>data!V88</f>
        <v>0</v>
      </c>
      <c r="I89" s="287">
        <f>data!W88</f>
        <v>4320409.45</v>
      </c>
    </row>
    <row r="90" ht="20.1" customHeight="1">
      <c r="A90" s="279">
        <v>21</v>
      </c>
      <c r="B90" s="295" t="s">
        <v>1015</v>
      </c>
      <c r="C90" s="287">
        <f>data!Q89</f>
        <v>543483</v>
      </c>
      <c r="D90" s="287">
        <f>data!R89</f>
        <v>2174304</v>
      </c>
      <c r="E90" s="287">
        <f>data!S89</f>
        <v>0</v>
      </c>
      <c r="F90" s="287">
        <f>data!T89</f>
        <v>1915709</v>
      </c>
      <c r="G90" s="287">
        <f>data!U89</f>
        <v>14198939</v>
      </c>
      <c r="H90" s="287">
        <f>data!V89</f>
        <v>0</v>
      </c>
      <c r="I90" s="287">
        <f>data!W89</f>
        <v>4607412.5</v>
      </c>
    </row>
    <row r="91" ht="20.1" customHeight="1">
      <c r="A91" s="279" t="s">
        <v>1016</v>
      </c>
      <c r="B91" s="287"/>
      <c r="C91" s="297"/>
      <c r="D91" s="297"/>
      <c r="E91" s="297"/>
      <c r="F91" s="297"/>
      <c r="G91" s="297"/>
      <c r="H91" s="297"/>
      <c r="I91" s="297"/>
    </row>
    <row r="92" ht="20.1" customHeight="1">
      <c r="A92" s="279">
        <v>22</v>
      </c>
      <c r="B92" s="287" t="s">
        <v>1017</v>
      </c>
      <c r="C92" s="287">
        <f>data!Q90</f>
        <v>0</v>
      </c>
      <c r="D92" s="287">
        <f>data!R90</f>
        <v>36.81</v>
      </c>
      <c r="E92" s="287">
        <f>data!S90</f>
        <v>2737.26</v>
      </c>
      <c r="F92" s="287">
        <f>data!T90</f>
        <v>0</v>
      </c>
      <c r="G92" s="287">
        <f>data!U90</f>
        <v>988.54000000000008</v>
      </c>
      <c r="H92" s="287">
        <f>data!V90</f>
        <v>0</v>
      </c>
      <c r="I92" s="287">
        <f>data!W90</f>
        <v>0</v>
      </c>
    </row>
    <row r="93" ht="20.1" customHeight="1">
      <c r="A93" s="279">
        <v>23</v>
      </c>
      <c r="B93" s="287" t="s">
        <v>1018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ht="20.1" customHeight="1">
      <c r="A94" s="279">
        <v>24</v>
      </c>
      <c r="B94" s="287" t="s">
        <v>1019</v>
      </c>
      <c r="C94" s="287">
        <f>data!Q92</f>
        <v>0</v>
      </c>
      <c r="D94" s="287">
        <f>data!R92</f>
        <v>17.361039563256444</v>
      </c>
      <c r="E94" s="287">
        <f>data!S92</f>
        <v>961.3242201769765</v>
      </c>
      <c r="F94" s="287">
        <f>data!T92</f>
        <v>0</v>
      </c>
      <c r="G94" s="287">
        <f>data!U92</f>
        <v>406.70447021161021</v>
      </c>
      <c r="H94" s="287">
        <f>data!V92</f>
        <v>0</v>
      </c>
      <c r="I94" s="287">
        <f>data!W92</f>
        <v>0</v>
      </c>
    </row>
    <row r="95" ht="20.1" customHeight="1">
      <c r="A95" s="279">
        <v>25</v>
      </c>
      <c r="B95" s="287" t="s">
        <v>1020</v>
      </c>
      <c r="C95" s="287">
        <f>data!Q93</f>
        <v>3580.6601170424328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ht="20.1" customHeight="1">
      <c r="A96" s="279">
        <v>26</v>
      </c>
      <c r="B96" s="287" t="s">
        <v>294</v>
      </c>
      <c r="C96" s="294">
        <f>data!Q94</f>
        <v>2.81799230425824</v>
      </c>
      <c r="D96" s="294">
        <f>data!R94</f>
        <v>0</v>
      </c>
      <c r="E96" s="294">
        <f>data!S94</f>
        <v>0</v>
      </c>
      <c r="F96" s="294">
        <f>data!T94</f>
        <v>5.29363081610577</v>
      </c>
      <c r="G96" s="294">
        <f>data!U94</f>
        <v>0</v>
      </c>
      <c r="H96" s="294">
        <f>data!V94</f>
        <v>0</v>
      </c>
      <c r="I96" s="294">
        <f>data!W94</f>
        <v>0</v>
      </c>
    </row>
    <row r="97" ht="20.1" customHeight="1">
      <c r="A97" s="280" t="s">
        <v>1002</v>
      </c>
      <c r="B97" s="281"/>
      <c r="C97" s="281"/>
      <c r="D97" s="281"/>
      <c r="E97" s="281"/>
      <c r="F97" s="281"/>
      <c r="G97" s="281"/>
      <c r="H97" s="281"/>
      <c r="I97" s="280"/>
    </row>
    <row r="98" ht="20.1" customHeight="1">
      <c r="D98" s="283"/>
      <c r="I98" s="284" t="s">
        <v>1029</v>
      </c>
    </row>
    <row r="99" ht="20.1" customHeight="1">
      <c r="A99" s="283"/>
    </row>
    <row r="100" ht="20.1" customHeight="1">
      <c r="A100" s="285" t="str">
        <f>"Hospital: "&amp;data!C98</f>
        <v>Hospital: PeaceHealth United General Medical Center</v>
      </c>
      <c r="G100" s="286"/>
      <c r="H100" s="285" t="str">
        <f>"FYE: "&amp;data!C96</f>
        <v>FYE: 06/30/2022</v>
      </c>
    </row>
    <row r="101" ht="20.1" customHeight="1">
      <c r="A101" s="279">
        <v>1</v>
      </c>
      <c r="B101" s="287" t="s">
        <v>236</v>
      </c>
      <c r="C101" s="289" t="s">
        <v>57</v>
      </c>
      <c r="D101" s="289" t="s">
        <v>58</v>
      </c>
      <c r="E101" s="289" t="s">
        <v>59</v>
      </c>
      <c r="F101" s="289" t="s">
        <v>60</v>
      </c>
      <c r="G101" s="289" t="s">
        <v>61</v>
      </c>
      <c r="H101" s="289" t="s">
        <v>62</v>
      </c>
      <c r="I101" s="289" t="s">
        <v>63</v>
      </c>
    </row>
    <row r="102" ht="20.1" customHeight="1">
      <c r="A102" s="290">
        <v>2</v>
      </c>
      <c r="B102" s="291" t="s">
        <v>1004</v>
      </c>
      <c r="C102" s="293" t="s">
        <v>1030</v>
      </c>
      <c r="D102" s="293" t="s">
        <v>1031</v>
      </c>
      <c r="E102" s="293" t="s">
        <v>1031</v>
      </c>
      <c r="F102" s="293" t="s">
        <v>141</v>
      </c>
      <c r="G102" s="293"/>
      <c r="H102" s="293" t="s">
        <v>143</v>
      </c>
      <c r="I102" s="293"/>
    </row>
    <row r="103" ht="20.1" customHeight="1">
      <c r="A103" s="290"/>
      <c r="B103" s="291"/>
      <c r="C103" s="293" t="s">
        <v>202</v>
      </c>
      <c r="D103" s="293" t="s">
        <v>203</v>
      </c>
      <c r="E103" s="293" t="s">
        <v>204</v>
      </c>
      <c r="F103" s="293" t="s">
        <v>205</v>
      </c>
      <c r="G103" s="293" t="s">
        <v>142</v>
      </c>
      <c r="H103" s="293" t="s">
        <v>199</v>
      </c>
      <c r="I103" s="293" t="s">
        <v>144</v>
      </c>
    </row>
    <row r="104" ht="20.1" customHeight="1">
      <c r="A104" s="279">
        <v>3</v>
      </c>
      <c r="B104" s="287" t="s">
        <v>1008</v>
      </c>
      <c r="C104" s="288" t="s">
        <v>251</v>
      </c>
      <c r="D104" s="289" t="s">
        <v>1032</v>
      </c>
      <c r="E104" s="289" t="s">
        <v>1032</v>
      </c>
      <c r="F104" s="289" t="s">
        <v>1032</v>
      </c>
      <c r="G104" s="299"/>
      <c r="H104" s="289" t="s">
        <v>253</v>
      </c>
      <c r="I104" s="289" t="s">
        <v>254</v>
      </c>
    </row>
    <row r="105" ht="20.1" customHeight="1">
      <c r="A105" s="279">
        <v>4</v>
      </c>
      <c r="B105" s="287" t="s">
        <v>261</v>
      </c>
      <c r="C105" s="287">
        <f>data!X59</f>
        <v>7536</v>
      </c>
      <c r="D105" s="287">
        <f>data!Y59</f>
        <v>16594</v>
      </c>
      <c r="E105" s="287">
        <f>data!Z59</f>
        <v>5086</v>
      </c>
      <c r="F105" s="287">
        <f>data!AA59</f>
        <v>352</v>
      </c>
      <c r="G105" s="299"/>
      <c r="H105" s="287">
        <f>data!AC59</f>
        <v>10896</v>
      </c>
      <c r="I105" s="287">
        <f>data!AD59</f>
        <v>0</v>
      </c>
    </row>
    <row r="106" ht="20.1" customHeight="1">
      <c r="A106" s="279">
        <v>5</v>
      </c>
      <c r="B106" s="287" t="s">
        <v>262</v>
      </c>
      <c r="C106" s="294">
        <f>data!X60</f>
        <v>2.3552293348214324</v>
      </c>
      <c r="D106" s="294">
        <f>data!Y60</f>
        <v>10.890332388049439</v>
      </c>
      <c r="E106" s="294">
        <f>data!Z60</f>
        <v>8.12504791037088</v>
      </c>
      <c r="F106" s="294">
        <f>data!AA60</f>
        <v>1.1141232184065948</v>
      </c>
      <c r="G106" s="294">
        <f>data!AB60</f>
        <v>7.78357566723901</v>
      </c>
      <c r="H106" s="294">
        <f>data!AC60</f>
        <v>8.3738540819024863</v>
      </c>
      <c r="I106" s="294">
        <f>data!AD60</f>
        <v>0</v>
      </c>
    </row>
    <row r="107" ht="20.1" customHeight="1">
      <c r="A107" s="279">
        <v>6</v>
      </c>
      <c r="B107" s="287" t="s">
        <v>263</v>
      </c>
      <c r="C107" s="287">
        <f>data!X61</f>
        <v>275580.4</v>
      </c>
      <c r="D107" s="287">
        <f>data!Y61</f>
        <v>1305686.29</v>
      </c>
      <c r="E107" s="287">
        <f>data!Z61</f>
        <v>871586.14</v>
      </c>
      <c r="F107" s="287">
        <f>data!AA61</f>
        <v>122407.23</v>
      </c>
      <c r="G107" s="287">
        <f>data!AB61</f>
        <v>939517.56</v>
      </c>
      <c r="H107" s="287">
        <f>data!AC61</f>
        <v>870512.3</v>
      </c>
      <c r="I107" s="287">
        <f>data!AD61</f>
        <v>0</v>
      </c>
    </row>
    <row r="108" ht="20.1" customHeight="1">
      <c r="A108" s="279">
        <v>7</v>
      </c>
      <c r="B108" s="287" t="s">
        <v>11</v>
      </c>
      <c r="C108" s="287">
        <f>data!X62</f>
        <v>97985</v>
      </c>
      <c r="D108" s="287">
        <f>data!Y62</f>
        <v>281935</v>
      </c>
      <c r="E108" s="287">
        <f>data!Z62</f>
        <v>224214</v>
      </c>
      <c r="F108" s="287">
        <f>data!AA62</f>
        <v>36686</v>
      </c>
      <c r="G108" s="287">
        <f>data!AB62</f>
        <v>225641</v>
      </c>
      <c r="H108" s="287">
        <f>data!AC62</f>
        <v>232975</v>
      </c>
      <c r="I108" s="287">
        <f>data!AD62</f>
        <v>0</v>
      </c>
    </row>
    <row r="109" ht="20.1" customHeight="1">
      <c r="A109" s="279">
        <v>8</v>
      </c>
      <c r="B109" s="287" t="s">
        <v>264</v>
      </c>
      <c r="C109" s="287">
        <f>data!X63</f>
        <v>0</v>
      </c>
      <c r="D109" s="287">
        <f>data!Y63</f>
        <v>5655</v>
      </c>
      <c r="E109" s="287">
        <f>data!Z63</f>
        <v>442515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ht="20.1" customHeight="1">
      <c r="A110" s="279">
        <v>9</v>
      </c>
      <c r="B110" s="287" t="s">
        <v>265</v>
      </c>
      <c r="C110" s="287">
        <f>data!X64</f>
        <v>80892.44</v>
      </c>
      <c r="D110" s="287">
        <f>data!Y64</f>
        <v>94343.04</v>
      </c>
      <c r="E110" s="287">
        <f>data!Z64</f>
        <v>31090.48</v>
      </c>
      <c r="F110" s="287">
        <f>data!AA64</f>
        <v>37476.54</v>
      </c>
      <c r="G110" s="287">
        <f>data!AB64</f>
        <v>4170629.56</v>
      </c>
      <c r="H110" s="287">
        <f>data!AC64</f>
        <v>63297.28</v>
      </c>
      <c r="I110" s="287">
        <f>data!AD64</f>
        <v>0</v>
      </c>
    </row>
    <row r="111" ht="20.1" customHeight="1">
      <c r="A111" s="279">
        <v>10</v>
      </c>
      <c r="B111" s="287" t="s">
        <v>525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ht="20.1" customHeight="1">
      <c r="A112" s="279">
        <v>11</v>
      </c>
      <c r="B112" s="287" t="s">
        <v>526</v>
      </c>
      <c r="C112" s="287">
        <f>data!X66</f>
        <v>3757.5</v>
      </c>
      <c r="D112" s="287">
        <f>data!Y66</f>
        <v>22147.57</v>
      </c>
      <c r="E112" s="287">
        <f>data!Z66</f>
        <v>322890.41</v>
      </c>
      <c r="F112" s="287">
        <f>data!AA66</f>
        <v>7288.74</v>
      </c>
      <c r="G112" s="287">
        <f>data!AB66</f>
        <v>45811.239999999991</v>
      </c>
      <c r="H112" s="287">
        <f>data!AC66</f>
        <v>711.65</v>
      </c>
      <c r="I112" s="287">
        <f>data!AD66</f>
        <v>0</v>
      </c>
    </row>
    <row r="113" ht="20.1" customHeight="1">
      <c r="A113" s="279">
        <v>12</v>
      </c>
      <c r="B113" s="287" t="s">
        <v>16</v>
      </c>
      <c r="C113" s="287">
        <f>data!X67</f>
        <v>3523</v>
      </c>
      <c r="D113" s="287">
        <f>data!Y67</f>
        <v>298923</v>
      </c>
      <c r="E113" s="287">
        <f>data!Z67</f>
        <v>99281</v>
      </c>
      <c r="F113" s="287">
        <f>data!AA67</f>
        <v>58653</v>
      </c>
      <c r="G113" s="287">
        <f>data!AB67</f>
        <v>35935</v>
      </c>
      <c r="H113" s="287">
        <f>data!AC67</f>
        <v>26147</v>
      </c>
      <c r="I113" s="287">
        <f>data!AD67</f>
        <v>0</v>
      </c>
    </row>
    <row r="114" ht="20.1" customHeight="1">
      <c r="A114" s="279">
        <v>13</v>
      </c>
      <c r="B114" s="287" t="s">
        <v>1009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98638.07</v>
      </c>
      <c r="H114" s="287">
        <f>data!AC68</f>
        <v>0</v>
      </c>
      <c r="I114" s="287">
        <f>data!AD68</f>
        <v>0</v>
      </c>
    </row>
    <row r="115" ht="20.1" customHeight="1">
      <c r="A115" s="279">
        <v>14</v>
      </c>
      <c r="B115" s="287" t="s">
        <v>1010</v>
      </c>
      <c r="C115" s="287">
        <f>data!X69</f>
        <v>626.11999999999989</v>
      </c>
      <c r="D115" s="287">
        <f>data!Y69</f>
        <v>5772</v>
      </c>
      <c r="E115" s="287">
        <f>data!Z69</f>
        <v>11664.029999999999</v>
      </c>
      <c r="F115" s="287">
        <f>data!AA69</f>
        <v>41.700000000000728</v>
      </c>
      <c r="G115" s="287">
        <f>data!AB69</f>
        <v>67582.48</v>
      </c>
      <c r="H115" s="287">
        <f>data!AC69</f>
        <v>2940.14</v>
      </c>
      <c r="I115" s="287">
        <f>data!AD69</f>
        <v>0</v>
      </c>
    </row>
    <row r="116" ht="20.1" customHeight="1">
      <c r="A116" s="279">
        <v>15</v>
      </c>
      <c r="B116" s="287" t="s">
        <v>284</v>
      </c>
      <c r="C116" s="287">
        <f>-data!X84</f>
        <v>-1041.36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-10</v>
      </c>
      <c r="H116" s="287">
        <f>-data!AC84</f>
        <v>0</v>
      </c>
      <c r="I116" s="287">
        <f>-data!AD84</f>
        <v>0</v>
      </c>
    </row>
    <row r="117" ht="20.1" customHeight="1">
      <c r="A117" s="279">
        <v>16</v>
      </c>
      <c r="B117" s="295" t="s">
        <v>1011</v>
      </c>
      <c r="C117" s="287">
        <f>data!X85</f>
        <v>461323.10000000003</v>
      </c>
      <c r="D117" s="287">
        <f>data!Y85</f>
        <v>2014461.9000000001</v>
      </c>
      <c r="E117" s="287">
        <f>data!Z85</f>
        <v>2003241.06</v>
      </c>
      <c r="F117" s="287">
        <f>data!AA85</f>
        <v>262553.21</v>
      </c>
      <c r="G117" s="287">
        <f>data!AB85</f>
        <v>5583744.9100000011</v>
      </c>
      <c r="H117" s="287">
        <f>data!AC85</f>
        <v>1196583.3699999999</v>
      </c>
      <c r="I117" s="287">
        <f>data!AD85</f>
        <v>0</v>
      </c>
    </row>
    <row r="118" ht="20.1" customHeight="1">
      <c r="A118" s="279">
        <v>17</v>
      </c>
      <c r="B118" s="287" t="s">
        <v>286</v>
      </c>
      <c r="C118" s="297"/>
      <c r="D118" s="297"/>
      <c r="E118" s="297"/>
      <c r="F118" s="297"/>
      <c r="G118" s="297"/>
      <c r="H118" s="297"/>
      <c r="I118" s="297"/>
    </row>
    <row r="119" ht="20.1" customHeight="1">
      <c r="A119" s="279">
        <v>18</v>
      </c>
      <c r="B119" s="287" t="s">
        <v>1012</v>
      </c>
      <c r="C119" s="295">
        <f>+data!M689</f>
        <v>510685</v>
      </c>
      <c r="D119" s="295">
        <f>+data!M690</f>
        <v>1759302</v>
      </c>
      <c r="E119" s="295">
        <f>+data!M691</f>
        <v>1244449</v>
      </c>
      <c r="F119" s="295">
        <f>+data!M692</f>
        <v>200234</v>
      </c>
      <c r="G119" s="295">
        <f>+data!M693</f>
        <v>2027671</v>
      </c>
      <c r="H119" s="295">
        <f>+data!M694</f>
        <v>432402</v>
      </c>
      <c r="I119" s="295">
        <f>+data!M695</f>
        <v>0</v>
      </c>
    </row>
    <row r="120" ht="20.1" customHeight="1">
      <c r="A120" s="279">
        <v>19</v>
      </c>
      <c r="B120" s="295" t="s">
        <v>1013</v>
      </c>
      <c r="C120" s="287">
        <f>data!X87</f>
        <v>1209012.85</v>
      </c>
      <c r="D120" s="287">
        <f>data!Y87</f>
        <v>571263</v>
      </c>
      <c r="E120" s="287">
        <f>data!Z87</f>
        <v>104461</v>
      </c>
      <c r="F120" s="287">
        <f>data!AA87</f>
        <v>59620.1</v>
      </c>
      <c r="G120" s="287">
        <f>data!AB87</f>
        <v>2239969.65</v>
      </c>
      <c r="H120" s="287">
        <f>data!AC87</f>
        <v>819952</v>
      </c>
      <c r="I120" s="287">
        <f>data!AD87</f>
        <v>0</v>
      </c>
    </row>
    <row r="121" ht="20.1" customHeight="1">
      <c r="A121" s="279">
        <v>20</v>
      </c>
      <c r="B121" s="295" t="s">
        <v>1014</v>
      </c>
      <c r="C121" s="287">
        <f>data!X88</f>
        <v>23849518.4</v>
      </c>
      <c r="D121" s="287">
        <f>data!Y88</f>
        <v>9428151.25</v>
      </c>
      <c r="E121" s="287">
        <f>data!Z88</f>
        <v>11512172</v>
      </c>
      <c r="F121" s="287">
        <f>data!AA88</f>
        <v>1344007.85</v>
      </c>
      <c r="G121" s="287">
        <f>data!AB88</f>
        <v>14131221.36</v>
      </c>
      <c r="H121" s="287">
        <f>data!AC88</f>
        <v>2300976</v>
      </c>
      <c r="I121" s="287">
        <f>data!AD88</f>
        <v>0</v>
      </c>
    </row>
    <row r="122" ht="20.1" customHeight="1">
      <c r="A122" s="279">
        <v>21</v>
      </c>
      <c r="B122" s="295" t="s">
        <v>1015</v>
      </c>
      <c r="C122" s="287">
        <f>data!X89</f>
        <v>25058531.25</v>
      </c>
      <c r="D122" s="287">
        <f>data!Y89</f>
        <v>9999414.25</v>
      </c>
      <c r="E122" s="287">
        <f>data!Z89</f>
        <v>11616633</v>
      </c>
      <c r="F122" s="287">
        <f>data!AA89</f>
        <v>1403627.9500000002</v>
      </c>
      <c r="G122" s="287">
        <f>data!AB89</f>
        <v>16371191.01</v>
      </c>
      <c r="H122" s="287">
        <f>data!AC89</f>
        <v>3120928</v>
      </c>
      <c r="I122" s="287">
        <f>data!AD89</f>
        <v>0</v>
      </c>
    </row>
    <row r="123" ht="20.1" customHeight="1">
      <c r="A123" s="279" t="s">
        <v>1016</v>
      </c>
      <c r="B123" s="287"/>
      <c r="C123" s="297"/>
      <c r="D123" s="297"/>
      <c r="E123" s="297"/>
      <c r="F123" s="297"/>
      <c r="G123" s="297"/>
      <c r="H123" s="297"/>
      <c r="I123" s="297"/>
    </row>
    <row r="124" ht="20.1" customHeight="1">
      <c r="A124" s="279">
        <v>22</v>
      </c>
      <c r="B124" s="287" t="s">
        <v>1017</v>
      </c>
      <c r="C124" s="287">
        <f>data!X90</f>
        <v>554.77</v>
      </c>
      <c r="D124" s="287">
        <f>data!Y90</f>
        <v>6228.9500000000007</v>
      </c>
      <c r="E124" s="287">
        <f>data!Z90</f>
        <v>5546.9800000000005</v>
      </c>
      <c r="F124" s="287">
        <f>data!AA90</f>
        <v>1163.41</v>
      </c>
      <c r="G124" s="287">
        <f>data!AB90</f>
        <v>1269.49</v>
      </c>
      <c r="H124" s="287">
        <f>data!AC90</f>
        <v>931.62</v>
      </c>
      <c r="I124" s="287">
        <f>data!AD90</f>
        <v>0</v>
      </c>
    </row>
    <row r="125" ht="20.1" customHeight="1">
      <c r="A125" s="279">
        <v>23</v>
      </c>
      <c r="B125" s="287" t="s">
        <v>1018</v>
      </c>
      <c r="C125" s="287">
        <f>data!X91</f>
        <v>0</v>
      </c>
      <c r="D125" s="287">
        <f>data!Y91</f>
        <v>7642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ht="20.1" customHeight="1">
      <c r="A126" s="279">
        <v>24</v>
      </c>
      <c r="B126" s="287" t="s">
        <v>1019</v>
      </c>
      <c r="C126" s="287">
        <f>data!X92</f>
        <v>228.24310492169764</v>
      </c>
      <c r="D126" s="287">
        <f>data!Y92</f>
        <v>2562.7104717306429</v>
      </c>
      <c r="E126" s="287">
        <f>data!Z92</f>
        <v>2282.1348272952009</v>
      </c>
      <c r="F126" s="287">
        <f>data!AA92</f>
        <v>478.64936946293471</v>
      </c>
      <c r="G126" s="287">
        <f>data!AB92</f>
        <v>445.84419612037948</v>
      </c>
      <c r="H126" s="287">
        <f>data!AC92</f>
        <v>327.18443626154431</v>
      </c>
      <c r="I126" s="287">
        <f>data!AD92</f>
        <v>0</v>
      </c>
    </row>
    <row r="127" ht="20.1" customHeight="1">
      <c r="A127" s="279">
        <v>25</v>
      </c>
      <c r="B127" s="287" t="s">
        <v>1020</v>
      </c>
      <c r="C127" s="287">
        <f>data!X93</f>
        <v>0</v>
      </c>
      <c r="D127" s="287">
        <f>data!Y93</f>
        <v>32852.484735201586</v>
      </c>
      <c r="E127" s="287">
        <f>data!Z93</f>
        <v>10202.503620405507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ht="20.1" customHeight="1">
      <c r="A128" s="279">
        <v>26</v>
      </c>
      <c r="B128" s="287" t="s">
        <v>294</v>
      </c>
      <c r="C128" s="294">
        <f>data!X94</f>
        <v>0.01141826098901101</v>
      </c>
      <c r="D128" s="294">
        <f>data!Y94</f>
        <v>0.056129879464285576</v>
      </c>
      <c r="E128" s="294">
        <f>data!Z94</f>
        <v>1.4236787062156588</v>
      </c>
      <c r="F128" s="294">
        <f>data!AA94</f>
        <v>0.00084134718406593263</v>
      </c>
      <c r="G128" s="294">
        <f>data!AB94</f>
        <v>0</v>
      </c>
      <c r="H128" s="294">
        <f>data!AC94</f>
        <v>0.0004807695741758221</v>
      </c>
      <c r="I128" s="294">
        <f>data!AD94</f>
        <v>0</v>
      </c>
    </row>
    <row r="129" ht="20.1" customHeight="1">
      <c r="A129" s="280" t="s">
        <v>1002</v>
      </c>
      <c r="B129" s="281"/>
      <c r="C129" s="281"/>
      <c r="D129" s="281"/>
      <c r="E129" s="281"/>
      <c r="F129" s="281"/>
      <c r="G129" s="281"/>
      <c r="H129" s="281"/>
      <c r="I129" s="280"/>
    </row>
    <row r="130" ht="20.1" customHeight="1">
      <c r="D130" s="283"/>
      <c r="I130" s="284" t="s">
        <v>1033</v>
      </c>
    </row>
    <row r="131" ht="20.1" customHeight="1">
      <c r="A131" s="283"/>
    </row>
    <row r="132" ht="20.1" customHeight="1">
      <c r="A132" s="285" t="str">
        <f>"Hospital: "&amp;data!C98</f>
        <v>Hospital: PeaceHealth United General Medical Center</v>
      </c>
      <c r="G132" s="286"/>
      <c r="H132" s="285" t="str">
        <f>"FYE: "&amp;data!C96</f>
        <v>FYE: 06/30/2022</v>
      </c>
    </row>
    <row r="133" ht="20.1" customHeight="1">
      <c r="A133" s="279">
        <v>1</v>
      </c>
      <c r="B133" s="287" t="s">
        <v>236</v>
      </c>
      <c r="C133" s="289" t="s">
        <v>64</v>
      </c>
      <c r="D133" s="289" t="s">
        <v>65</v>
      </c>
      <c r="E133" s="289" t="s">
        <v>66</v>
      </c>
      <c r="F133" s="289" t="s">
        <v>67</v>
      </c>
      <c r="G133" s="289" t="s">
        <v>68</v>
      </c>
      <c r="H133" s="289" t="s">
        <v>69</v>
      </c>
      <c r="I133" s="289" t="s">
        <v>70</v>
      </c>
    </row>
    <row r="134" ht="20.1" customHeight="1">
      <c r="A134" s="290">
        <v>2</v>
      </c>
      <c r="B134" s="291" t="s">
        <v>1004</v>
      </c>
      <c r="C134" s="293" t="s">
        <v>122</v>
      </c>
      <c r="D134" s="293" t="s">
        <v>123</v>
      </c>
      <c r="E134" s="293" t="s">
        <v>145</v>
      </c>
      <c r="F134" s="293"/>
      <c r="G134" s="293" t="s">
        <v>1034</v>
      </c>
      <c r="H134" s="293"/>
      <c r="I134" s="293" t="s">
        <v>149</v>
      </c>
    </row>
    <row r="135" ht="20.1" customHeight="1">
      <c r="A135" s="290"/>
      <c r="B135" s="291"/>
      <c r="C135" s="293" t="s">
        <v>199</v>
      </c>
      <c r="D135" s="293" t="s">
        <v>206</v>
      </c>
      <c r="E135" s="293" t="s">
        <v>198</v>
      </c>
      <c r="F135" s="293" t="s">
        <v>146</v>
      </c>
      <c r="G135" s="293" t="s">
        <v>207</v>
      </c>
      <c r="H135" s="293" t="s">
        <v>148</v>
      </c>
      <c r="I135" s="293" t="s">
        <v>199</v>
      </c>
    </row>
    <row r="136" ht="20.1" customHeight="1">
      <c r="A136" s="279">
        <v>3</v>
      </c>
      <c r="B136" s="287" t="s">
        <v>1008</v>
      </c>
      <c r="C136" s="289" t="s">
        <v>253</v>
      </c>
      <c r="D136" s="289" t="s">
        <v>255</v>
      </c>
      <c r="E136" s="289" t="s">
        <v>255</v>
      </c>
      <c r="F136" s="289" t="s">
        <v>256</v>
      </c>
      <c r="G136" s="288" t="s">
        <v>1035</v>
      </c>
      <c r="H136" s="289" t="s">
        <v>255</v>
      </c>
      <c r="I136" s="289" t="s">
        <v>253</v>
      </c>
    </row>
    <row r="137" ht="20.1" customHeight="1">
      <c r="A137" s="279">
        <v>4</v>
      </c>
      <c r="B137" s="287" t="s">
        <v>261</v>
      </c>
      <c r="C137" s="287">
        <f>data!AE59</f>
        <v>26436</v>
      </c>
      <c r="D137" s="287">
        <f>data!AF59</f>
        <v>0</v>
      </c>
      <c r="E137" s="287">
        <f>data!AG59</f>
        <v>12940</v>
      </c>
      <c r="F137" s="287">
        <f>data!AH59</f>
        <v>0</v>
      </c>
      <c r="G137" s="287">
        <f>data!AI59</f>
        <v>1357</v>
      </c>
      <c r="H137" s="287">
        <f>data!AJ59</f>
        <v>58441</v>
      </c>
      <c r="I137" s="287">
        <f>data!AK59</f>
        <v>0</v>
      </c>
      <c r="K137" s="298"/>
      <c r="L137" s="300"/>
      <c r="M137" s="300"/>
      <c r="N137" s="300"/>
    </row>
    <row r="138" ht="20.1" customHeight="1">
      <c r="A138" s="279">
        <v>5</v>
      </c>
      <c r="B138" s="287" t="s">
        <v>262</v>
      </c>
      <c r="C138" s="294">
        <f>data!AE60</f>
        <v>10.425679275412067</v>
      </c>
      <c r="D138" s="294">
        <f>data!AF60</f>
        <v>0</v>
      </c>
      <c r="E138" s="294">
        <f>data!AG60</f>
        <v>25.443669788804961</v>
      </c>
      <c r="F138" s="294">
        <f>data!AH60</f>
        <v>0</v>
      </c>
      <c r="G138" s="294">
        <f>data!AI60</f>
        <v>3.75610390985577</v>
      </c>
      <c r="H138" s="294">
        <f>data!AJ60</f>
        <v>55.790588849072869</v>
      </c>
      <c r="I138" s="294">
        <f>data!AK60</f>
        <v>0</v>
      </c>
    </row>
    <row r="139" ht="20.1" customHeight="1">
      <c r="A139" s="279">
        <v>6</v>
      </c>
      <c r="B139" s="287" t="s">
        <v>263</v>
      </c>
      <c r="C139" s="287">
        <f>data!AE61</f>
        <v>1012417.38</v>
      </c>
      <c r="D139" s="287">
        <f>data!AF61</f>
        <v>0</v>
      </c>
      <c r="E139" s="287">
        <f>data!AG61</f>
        <v>3136911.02</v>
      </c>
      <c r="F139" s="287">
        <f>data!AH61</f>
        <v>0</v>
      </c>
      <c r="G139" s="287">
        <f>data!AI61</f>
        <v>443700.95</v>
      </c>
      <c r="H139" s="287">
        <f>data!AJ61</f>
        <v>8025448.43</v>
      </c>
      <c r="I139" s="287">
        <f>data!AK61</f>
        <v>0</v>
      </c>
    </row>
    <row r="140" ht="20.1" customHeight="1">
      <c r="A140" s="279">
        <v>7</v>
      </c>
      <c r="B140" s="287" t="s">
        <v>11</v>
      </c>
      <c r="C140" s="287">
        <f>data!AE62</f>
        <v>262387</v>
      </c>
      <c r="D140" s="287">
        <f>data!AF62</f>
        <v>0</v>
      </c>
      <c r="E140" s="287">
        <f>data!AG62</f>
        <v>674125</v>
      </c>
      <c r="F140" s="287">
        <f>data!AH62</f>
        <v>0</v>
      </c>
      <c r="G140" s="287">
        <f>data!AI62</f>
        <v>113238</v>
      </c>
      <c r="H140" s="287">
        <f>data!AJ62</f>
        <v>1810380</v>
      </c>
      <c r="I140" s="287">
        <f>data!AK62</f>
        <v>0</v>
      </c>
    </row>
    <row r="141" ht="20.1" customHeight="1">
      <c r="A141" s="279">
        <v>8</v>
      </c>
      <c r="B141" s="287" t="s">
        <v>264</v>
      </c>
      <c r="C141" s="287">
        <f>data!AE63</f>
        <v>0</v>
      </c>
      <c r="D141" s="287">
        <f>data!AF63</f>
        <v>0</v>
      </c>
      <c r="E141" s="287">
        <f>data!AG63</f>
        <v>1155269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ht="20.1" customHeight="1">
      <c r="A142" s="279">
        <v>9</v>
      </c>
      <c r="B142" s="287" t="s">
        <v>265</v>
      </c>
      <c r="C142" s="287">
        <f>data!AE64</f>
        <v>9822.05</v>
      </c>
      <c r="D142" s="287">
        <f>data!AF64</f>
        <v>0</v>
      </c>
      <c r="E142" s="287">
        <f>data!AG64</f>
        <v>475503.67</v>
      </c>
      <c r="F142" s="287">
        <f>data!AH64</f>
        <v>0</v>
      </c>
      <c r="G142" s="287">
        <f>data!AI64</f>
        <v>61237.6</v>
      </c>
      <c r="H142" s="287">
        <f>data!AJ64</f>
        <v>662464.44</v>
      </c>
      <c r="I142" s="287">
        <f>data!AK64</f>
        <v>0</v>
      </c>
    </row>
    <row r="143" ht="20.1" customHeight="1">
      <c r="A143" s="279">
        <v>10</v>
      </c>
      <c r="B143" s="287" t="s">
        <v>525</v>
      </c>
      <c r="C143" s="287">
        <f>data!AE65</f>
        <v>13065.6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16382.51</v>
      </c>
      <c r="I143" s="287">
        <f>data!AK65</f>
        <v>0</v>
      </c>
    </row>
    <row r="144" ht="20.1" customHeight="1">
      <c r="A144" s="279">
        <v>11</v>
      </c>
      <c r="B144" s="287" t="s">
        <v>526</v>
      </c>
      <c r="C144" s="287">
        <f>data!AE66</f>
        <v>23602.81</v>
      </c>
      <c r="D144" s="287">
        <f>data!AF66</f>
        <v>0</v>
      </c>
      <c r="E144" s="287">
        <f>data!AG66</f>
        <v>45896.53</v>
      </c>
      <c r="F144" s="287">
        <f>data!AH66</f>
        <v>0</v>
      </c>
      <c r="G144" s="287">
        <f>data!AI66</f>
        <v>3.55</v>
      </c>
      <c r="H144" s="287">
        <f>data!AJ66</f>
        <v>68525.87</v>
      </c>
      <c r="I144" s="287">
        <f>data!AK66</f>
        <v>0</v>
      </c>
    </row>
    <row r="145" ht="20.1" customHeight="1">
      <c r="A145" s="279">
        <v>12</v>
      </c>
      <c r="B145" s="287" t="s">
        <v>16</v>
      </c>
      <c r="C145" s="287">
        <f>data!AE67</f>
        <v>30252</v>
      </c>
      <c r="D145" s="287">
        <f>data!AF67</f>
        <v>0</v>
      </c>
      <c r="E145" s="287">
        <f>data!AG67</f>
        <v>73614</v>
      </c>
      <c r="F145" s="287">
        <f>data!AH67</f>
        <v>0</v>
      </c>
      <c r="G145" s="287">
        <f>data!AI67</f>
        <v>2814</v>
      </c>
      <c r="H145" s="287">
        <f>data!AJ67</f>
        <v>259473</v>
      </c>
      <c r="I145" s="287">
        <f>data!AK67</f>
        <v>0</v>
      </c>
    </row>
    <row r="146" ht="20.1" customHeight="1">
      <c r="A146" s="279">
        <v>13</v>
      </c>
      <c r="B146" s="287" t="s">
        <v>1009</v>
      </c>
      <c r="C146" s="287">
        <f>data!AE68</f>
        <v>13277.8</v>
      </c>
      <c r="D146" s="287">
        <f>data!AF68</f>
        <v>0</v>
      </c>
      <c r="E146" s="287">
        <f>data!AG68</f>
        <v>144.08</v>
      </c>
      <c r="F146" s="287">
        <f>data!AH68</f>
        <v>0</v>
      </c>
      <c r="G146" s="287">
        <f>data!AI68</f>
        <v>0</v>
      </c>
      <c r="H146" s="287">
        <f>data!AJ68</f>
        <v>145562.35</v>
      </c>
      <c r="I146" s="287">
        <f>data!AK68</f>
        <v>0</v>
      </c>
    </row>
    <row r="147" ht="20.1" customHeight="1">
      <c r="A147" s="279">
        <v>14</v>
      </c>
      <c r="B147" s="287" t="s">
        <v>1010</v>
      </c>
      <c r="C147" s="287">
        <f>data!AE69</f>
        <v>3314.26</v>
      </c>
      <c r="D147" s="287">
        <f>data!AF69</f>
        <v>0</v>
      </c>
      <c r="E147" s="287">
        <f>data!AG69</f>
        <v>2660.82</v>
      </c>
      <c r="F147" s="287">
        <f>data!AH69</f>
        <v>0</v>
      </c>
      <c r="G147" s="287">
        <f>data!AI69</f>
        <v>615</v>
      </c>
      <c r="H147" s="287">
        <f>data!AJ69</f>
        <v>71254.71</v>
      </c>
      <c r="I147" s="287">
        <f>data!AK69</f>
        <v>0</v>
      </c>
    </row>
    <row r="148" ht="20.1" customHeight="1">
      <c r="A148" s="279">
        <v>15</v>
      </c>
      <c r="B148" s="287" t="s">
        <v>284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-35347.18</v>
      </c>
      <c r="I148" s="287">
        <f>-data!AK84</f>
        <v>0</v>
      </c>
    </row>
    <row r="149" ht="20.1" customHeight="1">
      <c r="A149" s="279">
        <v>16</v>
      </c>
      <c r="B149" s="295" t="s">
        <v>1011</v>
      </c>
      <c r="C149" s="287">
        <f>data!AE85</f>
        <v>1368138.9000000001</v>
      </c>
      <c r="D149" s="287">
        <f>data!AF85</f>
        <v>0</v>
      </c>
      <c r="E149" s="287">
        <f>data!AG85</f>
        <v>5564124.12</v>
      </c>
      <c r="F149" s="287">
        <f>data!AH85</f>
        <v>0</v>
      </c>
      <c r="G149" s="287">
        <f>data!AI85</f>
        <v>621609.1</v>
      </c>
      <c r="H149" s="287">
        <f>data!AJ85</f>
        <v>11024144.129999999</v>
      </c>
      <c r="I149" s="287">
        <f>data!AK85</f>
        <v>0</v>
      </c>
    </row>
    <row r="150" ht="20.1" customHeight="1">
      <c r="A150" s="279">
        <v>17</v>
      </c>
      <c r="B150" s="287" t="s">
        <v>286</v>
      </c>
      <c r="C150" s="297"/>
      <c r="D150" s="297"/>
      <c r="E150" s="297"/>
      <c r="F150" s="297"/>
      <c r="G150" s="297"/>
      <c r="H150" s="297"/>
      <c r="I150" s="297"/>
    </row>
    <row r="151" ht="20.1" customHeight="1">
      <c r="A151" s="279">
        <v>18</v>
      </c>
      <c r="B151" s="287" t="s">
        <v>1012</v>
      </c>
      <c r="C151" s="295">
        <f>+data!M696</f>
        <v>799093</v>
      </c>
      <c r="D151" s="295">
        <f>+data!M697</f>
        <v>0</v>
      </c>
      <c r="E151" s="295">
        <f>+data!M698</f>
        <v>3291610</v>
      </c>
      <c r="F151" s="295">
        <f>+data!M699</f>
        <v>0</v>
      </c>
      <c r="G151" s="295">
        <f>+data!M700</f>
        <v>244891</v>
      </c>
      <c r="H151" s="295">
        <f>+data!M701</f>
        <v>4452216</v>
      </c>
      <c r="I151" s="295">
        <f>+data!M702</f>
        <v>0</v>
      </c>
    </row>
    <row r="152" ht="20.1" customHeight="1">
      <c r="A152" s="279">
        <v>19</v>
      </c>
      <c r="B152" s="295" t="s">
        <v>1013</v>
      </c>
      <c r="C152" s="287">
        <f>data!AE87</f>
        <v>1503854</v>
      </c>
      <c r="D152" s="287">
        <f>data!AF87</f>
        <v>0</v>
      </c>
      <c r="E152" s="287">
        <f>data!AG87</f>
        <v>1372008</v>
      </c>
      <c r="F152" s="287">
        <f>data!AH87</f>
        <v>0</v>
      </c>
      <c r="G152" s="287">
        <f>data!AI87</f>
        <v>0</v>
      </c>
      <c r="H152" s="287">
        <f>data!AJ87</f>
        <v>966</v>
      </c>
      <c r="I152" s="287">
        <f>data!AK87</f>
        <v>0</v>
      </c>
    </row>
    <row r="153" ht="20.1" customHeight="1">
      <c r="A153" s="279">
        <v>20</v>
      </c>
      <c r="B153" s="295" t="s">
        <v>1014</v>
      </c>
      <c r="C153" s="287">
        <f>data!AE88</f>
        <v>2492251</v>
      </c>
      <c r="D153" s="287">
        <f>data!AF88</f>
        <v>0</v>
      </c>
      <c r="E153" s="287">
        <f>data!AG88</f>
        <v>34256442</v>
      </c>
      <c r="F153" s="287">
        <f>data!AH88</f>
        <v>0</v>
      </c>
      <c r="G153" s="287">
        <f>data!AI88</f>
        <v>0</v>
      </c>
      <c r="H153" s="287">
        <f>data!AJ88</f>
        <v>19447786.41</v>
      </c>
      <c r="I153" s="287">
        <f>data!AK88</f>
        <v>0</v>
      </c>
    </row>
    <row r="154" ht="20.1" customHeight="1">
      <c r="A154" s="279">
        <v>21</v>
      </c>
      <c r="B154" s="295" t="s">
        <v>1015</v>
      </c>
      <c r="C154" s="287">
        <f>data!AE89</f>
        <v>3996105</v>
      </c>
      <c r="D154" s="287">
        <f>data!AF89</f>
        <v>0</v>
      </c>
      <c r="E154" s="287">
        <f>data!AG89</f>
        <v>35628450</v>
      </c>
      <c r="F154" s="287">
        <f>data!AH89</f>
        <v>0</v>
      </c>
      <c r="G154" s="287">
        <f>data!AI89</f>
        <v>0</v>
      </c>
      <c r="H154" s="287">
        <f>data!AJ89</f>
        <v>19448752.41</v>
      </c>
      <c r="I154" s="287">
        <f>data!AK89</f>
        <v>0</v>
      </c>
    </row>
    <row r="155" ht="20.1" customHeight="1">
      <c r="A155" s="279" t="s">
        <v>1016</v>
      </c>
      <c r="B155" s="287"/>
      <c r="C155" s="297"/>
      <c r="D155" s="297"/>
      <c r="E155" s="297"/>
      <c r="F155" s="297"/>
      <c r="G155" s="297"/>
      <c r="H155" s="297"/>
      <c r="I155" s="297"/>
    </row>
    <row r="156" ht="20.1" customHeight="1">
      <c r="A156" s="279">
        <v>22</v>
      </c>
      <c r="B156" s="287" t="s">
        <v>1017</v>
      </c>
      <c r="C156" s="287">
        <f>data!AE90</f>
        <v>4292.4100000000008</v>
      </c>
      <c r="D156" s="287">
        <f>data!AF90</f>
        <v>0</v>
      </c>
      <c r="E156" s="287">
        <f>data!AG90</f>
        <v>7624.4800000000005</v>
      </c>
      <c r="F156" s="287">
        <f>data!AH90</f>
        <v>0</v>
      </c>
      <c r="G156" s="287">
        <f>data!AI90</f>
        <v>0</v>
      </c>
      <c r="H156" s="287">
        <f>data!AJ90</f>
        <v>12679.500000000002</v>
      </c>
      <c r="I156" s="287">
        <f>data!AK90</f>
        <v>0</v>
      </c>
    </row>
    <row r="157" ht="20.1" customHeight="1">
      <c r="A157" s="279">
        <v>23</v>
      </c>
      <c r="B157" s="287" t="s">
        <v>1018</v>
      </c>
      <c r="C157" s="287">
        <f>data!AE91</f>
        <v>0</v>
      </c>
      <c r="D157" s="287">
        <f>data!AF91</f>
        <v>0</v>
      </c>
      <c r="E157" s="287">
        <f>data!AG91</f>
        <v>938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ht="20.1" customHeight="1">
      <c r="A158" s="279">
        <v>24</v>
      </c>
      <c r="B158" s="287" t="s">
        <v>1019</v>
      </c>
      <c r="C158" s="287">
        <f>data!AE92</f>
        <v>1507.4920526109527</v>
      </c>
      <c r="D158" s="287">
        <f>data!AF92</f>
        <v>0</v>
      </c>
      <c r="E158" s="287">
        <f>data!AG92</f>
        <v>3596.0037742259574</v>
      </c>
      <c r="F158" s="287">
        <f>data!AH92</f>
        <v>0</v>
      </c>
      <c r="G158" s="287">
        <f>data!AI92</f>
        <v>0</v>
      </c>
      <c r="H158" s="287">
        <f>data!AJ92</f>
        <v>4722.1266291765915</v>
      </c>
      <c r="I158" s="287">
        <f>data!AK92</f>
        <v>0</v>
      </c>
    </row>
    <row r="159" ht="20.1" customHeight="1">
      <c r="A159" s="279">
        <v>25</v>
      </c>
      <c r="B159" s="287" t="s">
        <v>1020</v>
      </c>
      <c r="C159" s="287">
        <f>data!AE93</f>
        <v>0</v>
      </c>
      <c r="D159" s="287">
        <f>data!AF93</f>
        <v>0</v>
      </c>
      <c r="E159" s="287">
        <f>data!AG93</f>
        <v>69486.731126387269</v>
      </c>
      <c r="F159" s="287">
        <f>data!AH93</f>
        <v>0</v>
      </c>
      <c r="G159" s="287">
        <f>data!AI93</f>
        <v>4768.7215836776313</v>
      </c>
      <c r="H159" s="287">
        <f>data!AJ93</f>
        <v>3005.4698802493076</v>
      </c>
      <c r="I159" s="287">
        <f>data!AK93</f>
        <v>0</v>
      </c>
    </row>
    <row r="160" ht="20.1" customHeight="1">
      <c r="A160" s="279">
        <v>26</v>
      </c>
      <c r="B160" s="287" t="s">
        <v>294</v>
      </c>
      <c r="C160" s="294">
        <f>data!AE94</f>
        <v>0</v>
      </c>
      <c r="D160" s="294">
        <f>data!AF94</f>
        <v>0</v>
      </c>
      <c r="E160" s="294">
        <f>data!AG94</f>
        <v>17.398915692479374</v>
      </c>
      <c r="F160" s="294">
        <f>data!AH94</f>
        <v>0</v>
      </c>
      <c r="G160" s="294">
        <f>data!AI94</f>
        <v>2.7043350159684088</v>
      </c>
      <c r="H160" s="294">
        <f>data!AJ94</f>
        <v>6.1831598775755294</v>
      </c>
      <c r="I160" s="294">
        <f>data!AK94</f>
        <v>0</v>
      </c>
    </row>
    <row r="161" ht="20.1" customHeight="1">
      <c r="A161" s="280" t="s">
        <v>1002</v>
      </c>
      <c r="B161" s="281"/>
      <c r="C161" s="281"/>
      <c r="D161" s="281"/>
      <c r="E161" s="281"/>
      <c r="F161" s="281"/>
      <c r="G161" s="281"/>
      <c r="H161" s="281"/>
      <c r="I161" s="280"/>
    </row>
    <row r="162" ht="20.1" customHeight="1">
      <c r="D162" s="283"/>
      <c r="I162" s="284" t="s">
        <v>1036</v>
      </c>
    </row>
    <row r="163" ht="20.1" customHeight="1">
      <c r="A163" s="283"/>
    </row>
    <row r="164" ht="20.1" customHeight="1">
      <c r="A164" s="285" t="str">
        <f>"Hospital: "&amp;data!C98</f>
        <v>Hospital: PeaceHealth United General Medical Center</v>
      </c>
      <c r="G164" s="286"/>
      <c r="H164" s="285" t="str">
        <f>"FYE: "&amp;data!C96</f>
        <v>FYE: 06/30/2022</v>
      </c>
    </row>
    <row r="165" ht="20.1" customHeight="1">
      <c r="A165" s="279">
        <v>1</v>
      </c>
      <c r="B165" s="287" t="s">
        <v>236</v>
      </c>
      <c r="C165" s="289" t="s">
        <v>71</v>
      </c>
      <c r="D165" s="289" t="s">
        <v>72</v>
      </c>
      <c r="E165" s="289" t="s">
        <v>73</v>
      </c>
      <c r="F165" s="289" t="s">
        <v>74</v>
      </c>
      <c r="G165" s="289" t="s">
        <v>75</v>
      </c>
      <c r="H165" s="289" t="s">
        <v>76</v>
      </c>
      <c r="I165" s="289" t="s">
        <v>77</v>
      </c>
    </row>
    <row r="166" ht="20.1" customHeight="1">
      <c r="A166" s="290">
        <v>2</v>
      </c>
      <c r="B166" s="291" t="s">
        <v>1004</v>
      </c>
      <c r="C166" s="293" t="s">
        <v>150</v>
      </c>
      <c r="D166" s="293" t="s">
        <v>151</v>
      </c>
      <c r="E166" s="293" t="s">
        <v>137</v>
      </c>
      <c r="F166" s="293" t="s">
        <v>152</v>
      </c>
      <c r="G166" s="293" t="s">
        <v>1037</v>
      </c>
      <c r="H166" s="293" t="s">
        <v>154</v>
      </c>
      <c r="I166" s="293" t="s">
        <v>155</v>
      </c>
    </row>
    <row r="167" ht="20.1" customHeight="1">
      <c r="A167" s="290"/>
      <c r="B167" s="291"/>
      <c r="C167" s="293" t="s">
        <v>199</v>
      </c>
      <c r="D167" s="293" t="s">
        <v>199</v>
      </c>
      <c r="E167" s="293" t="s">
        <v>1038</v>
      </c>
      <c r="F167" s="293" t="s">
        <v>209</v>
      </c>
      <c r="G167" s="293" t="s">
        <v>148</v>
      </c>
      <c r="H167" s="292" t="s">
        <v>1039</v>
      </c>
      <c r="I167" s="293" t="s">
        <v>196</v>
      </c>
    </row>
    <row r="168" ht="20.1" customHeight="1">
      <c r="A168" s="279">
        <v>3</v>
      </c>
      <c r="B168" s="287" t="s">
        <v>1008</v>
      </c>
      <c r="C168" s="289" t="s">
        <v>253</v>
      </c>
      <c r="D168" s="289" t="s">
        <v>253</v>
      </c>
      <c r="E168" s="289" t="s">
        <v>244</v>
      </c>
      <c r="F168" s="289" t="s">
        <v>254</v>
      </c>
      <c r="G168" s="289" t="s">
        <v>255</v>
      </c>
      <c r="H168" s="289" t="s">
        <v>256</v>
      </c>
      <c r="I168" s="289" t="s">
        <v>255</v>
      </c>
    </row>
    <row r="169" ht="20.1" customHeight="1">
      <c r="A169" s="279">
        <v>4</v>
      </c>
      <c r="B169" s="287" t="s">
        <v>261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ht="20.1" customHeight="1">
      <c r="A170" s="279">
        <v>5</v>
      </c>
      <c r="B170" s="287" t="s">
        <v>262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ht="20.1" customHeight="1">
      <c r="A171" s="279">
        <v>6</v>
      </c>
      <c r="B171" s="287" t="s">
        <v>263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ht="20.1" customHeight="1">
      <c r="A172" s="279">
        <v>7</v>
      </c>
      <c r="B172" s="287" t="s">
        <v>11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ht="20.1" customHeight="1">
      <c r="A173" s="279">
        <v>8</v>
      </c>
      <c r="B173" s="287" t="s">
        <v>264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ht="20.1" customHeight="1">
      <c r="A174" s="279">
        <v>9</v>
      </c>
      <c r="B174" s="287" t="s">
        <v>265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21.96</v>
      </c>
      <c r="H174" s="287">
        <f>data!AQ64</f>
        <v>0</v>
      </c>
      <c r="I174" s="287">
        <f>data!AR64</f>
        <v>0</v>
      </c>
    </row>
    <row r="175" ht="20.1" customHeight="1">
      <c r="A175" s="279">
        <v>10</v>
      </c>
      <c r="B175" s="287" t="s">
        <v>525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ht="20.1" customHeight="1">
      <c r="A176" s="279">
        <v>11</v>
      </c>
      <c r="B176" s="287" t="s">
        <v>526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ht="20.1" customHeight="1">
      <c r="A177" s="279">
        <v>12</v>
      </c>
      <c r="B177" s="287" t="s">
        <v>16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ht="20.1" customHeight="1">
      <c r="A178" s="279">
        <v>13</v>
      </c>
      <c r="B178" s="287" t="s">
        <v>1009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ht="20.1" customHeight="1">
      <c r="A179" s="279">
        <v>14</v>
      </c>
      <c r="B179" s="287" t="s">
        <v>1010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ht="20.1" customHeight="1">
      <c r="A180" s="279">
        <v>15</v>
      </c>
      <c r="B180" s="287" t="s">
        <v>284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ht="20.1" customHeight="1">
      <c r="A181" s="279">
        <v>16</v>
      </c>
      <c r="B181" s="295" t="s">
        <v>1011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21.96</v>
      </c>
      <c r="H181" s="287">
        <f>data!AQ85</f>
        <v>0</v>
      </c>
      <c r="I181" s="287">
        <f>data!AR85</f>
        <v>0</v>
      </c>
    </row>
    <row r="182" ht="20.1" customHeight="1">
      <c r="A182" s="279">
        <v>17</v>
      </c>
      <c r="B182" s="287" t="s">
        <v>286</v>
      </c>
      <c r="C182" s="297"/>
      <c r="D182" s="297"/>
      <c r="E182" s="297"/>
      <c r="F182" s="297"/>
      <c r="G182" s="297"/>
      <c r="H182" s="297"/>
      <c r="I182" s="297"/>
    </row>
    <row r="183" ht="20.1" customHeight="1">
      <c r="A183" s="279">
        <v>18</v>
      </c>
      <c r="B183" s="287" t="s">
        <v>1012</v>
      </c>
      <c r="C183" s="295">
        <f>+data!M703</f>
        <v>0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7</v>
      </c>
      <c r="H183" s="295">
        <f>+data!M708</f>
        <v>0</v>
      </c>
      <c r="I183" s="295">
        <f>+data!M709</f>
        <v>0</v>
      </c>
    </row>
    <row r="184" ht="20.1" customHeight="1">
      <c r="A184" s="279">
        <v>19</v>
      </c>
      <c r="B184" s="295" t="s">
        <v>1013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ht="20.1" customHeight="1">
      <c r="A185" s="279">
        <v>20</v>
      </c>
      <c r="B185" s="295" t="s">
        <v>1014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ht="20.1" customHeight="1">
      <c r="A186" s="279">
        <v>21</v>
      </c>
      <c r="B186" s="295" t="s">
        <v>1015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ht="20.1" customHeight="1">
      <c r="A187" s="279" t="s">
        <v>1016</v>
      </c>
      <c r="B187" s="287"/>
      <c r="C187" s="297"/>
      <c r="D187" s="297"/>
      <c r="E187" s="297"/>
      <c r="F187" s="297"/>
      <c r="G187" s="297"/>
      <c r="H187" s="297"/>
      <c r="I187" s="297"/>
    </row>
    <row r="188" ht="20.1" customHeight="1">
      <c r="A188" s="279">
        <v>22</v>
      </c>
      <c r="B188" s="287" t="s">
        <v>1017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ht="20.1" customHeight="1">
      <c r="A189" s="279">
        <v>23</v>
      </c>
      <c r="B189" s="287" t="s">
        <v>1018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ht="20.1" customHeight="1">
      <c r="A190" s="279">
        <v>24</v>
      </c>
      <c r="B190" s="287" t="s">
        <v>1019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ht="20.1" customHeight="1">
      <c r="A191" s="279">
        <v>25</v>
      </c>
      <c r="B191" s="287" t="s">
        <v>1020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ht="20.1" customHeight="1">
      <c r="A192" s="279">
        <v>26</v>
      </c>
      <c r="B192" s="287" t="s">
        <v>294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ht="20.1" customHeight="1">
      <c r="A193" s="280" t="s">
        <v>1002</v>
      </c>
      <c r="B193" s="281"/>
      <c r="C193" s="281"/>
      <c r="D193" s="281"/>
      <c r="E193" s="281"/>
      <c r="F193" s="281"/>
      <c r="G193" s="281"/>
      <c r="H193" s="281"/>
      <c r="I193" s="280"/>
    </row>
    <row r="194" ht="20.1" customHeight="1">
      <c r="D194" s="283"/>
      <c r="I194" s="284" t="s">
        <v>1040</v>
      </c>
    </row>
    <row r="195" ht="20.1" customHeight="1">
      <c r="A195" s="283"/>
    </row>
    <row r="196" ht="20.1" customHeight="1">
      <c r="A196" s="285" t="str">
        <f>"Hospital: "&amp;data!C98</f>
        <v>Hospital: PeaceHealth United General Medical Center</v>
      </c>
      <c r="G196" s="286"/>
      <c r="H196" s="285" t="str">
        <f>"FYE: "&amp;data!C96</f>
        <v>FYE: 06/30/2022</v>
      </c>
    </row>
    <row r="197" ht="20.1" customHeight="1">
      <c r="A197" s="279">
        <v>1</v>
      </c>
      <c r="B197" s="287" t="s">
        <v>236</v>
      </c>
      <c r="C197" s="289" t="s">
        <v>78</v>
      </c>
      <c r="D197" s="289" t="s">
        <v>79</v>
      </c>
      <c r="E197" s="289" t="s">
        <v>80</v>
      </c>
      <c r="F197" s="289" t="s">
        <v>81</v>
      </c>
      <c r="G197" s="289" t="s">
        <v>82</v>
      </c>
      <c r="H197" s="289" t="s">
        <v>83</v>
      </c>
      <c r="I197" s="289" t="s">
        <v>84</v>
      </c>
    </row>
    <row r="198" ht="20.1" customHeight="1">
      <c r="A198" s="290">
        <v>2</v>
      </c>
      <c r="B198" s="291" t="s">
        <v>1004</v>
      </c>
      <c r="C198" s="293"/>
      <c r="D198" s="293" t="s">
        <v>157</v>
      </c>
      <c r="E198" s="293" t="s">
        <v>158</v>
      </c>
      <c r="F198" s="293" t="s">
        <v>159</v>
      </c>
      <c r="G198" s="293" t="s">
        <v>1041</v>
      </c>
      <c r="H198" s="293" t="s">
        <v>161</v>
      </c>
      <c r="I198" s="293"/>
    </row>
    <row r="199" ht="20.1" customHeight="1">
      <c r="A199" s="290"/>
      <c r="B199" s="291"/>
      <c r="C199" s="293" t="s">
        <v>156</v>
      </c>
      <c r="D199" s="293" t="s">
        <v>258</v>
      </c>
      <c r="E199" s="293" t="s">
        <v>1042</v>
      </c>
      <c r="F199" s="293" t="s">
        <v>213</v>
      </c>
      <c r="G199" s="293" t="s">
        <v>228</v>
      </c>
      <c r="H199" s="293" t="s">
        <v>215</v>
      </c>
      <c r="I199" s="293" t="s">
        <v>162</v>
      </c>
    </row>
    <row r="200" ht="20.1" customHeight="1">
      <c r="A200" s="279">
        <v>3</v>
      </c>
      <c r="B200" s="287" t="s">
        <v>1008</v>
      </c>
      <c r="C200" s="289" t="s">
        <v>253</v>
      </c>
      <c r="D200" s="289" t="s">
        <v>258</v>
      </c>
      <c r="E200" s="289" t="s">
        <v>255</v>
      </c>
      <c r="F200" s="299"/>
      <c r="G200" s="299"/>
      <c r="H200" s="299"/>
      <c r="I200" s="289" t="s">
        <v>259</v>
      </c>
    </row>
    <row r="201" ht="20.1" customHeight="1">
      <c r="A201" s="279">
        <v>4</v>
      </c>
      <c r="B201" s="287" t="s">
        <v>261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29576</v>
      </c>
    </row>
    <row r="202" ht="20.1" customHeight="1">
      <c r="A202" s="279">
        <v>5</v>
      </c>
      <c r="B202" s="287" t="s">
        <v>262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0</v>
      </c>
      <c r="G202" s="294">
        <f>data!AW60</f>
        <v>0</v>
      </c>
      <c r="H202" s="294">
        <f>data!AX60</f>
        <v>0</v>
      </c>
      <c r="I202" s="294">
        <f>data!AY60</f>
        <v>10.382226042239003</v>
      </c>
    </row>
    <row r="203" ht="20.1" customHeight="1">
      <c r="A203" s="279">
        <v>6</v>
      </c>
      <c r="B203" s="287" t="s">
        <v>263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94.49</v>
      </c>
      <c r="G203" s="287">
        <f>data!AW61</f>
        <v>0</v>
      </c>
      <c r="H203" s="287">
        <f>data!AX61</f>
        <v>0</v>
      </c>
      <c r="I203" s="287">
        <f>data!AY61</f>
        <v>535222.07</v>
      </c>
    </row>
    <row r="204" ht="20.1" customHeight="1">
      <c r="A204" s="279">
        <v>7</v>
      </c>
      <c r="B204" s="287" t="s">
        <v>11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87</v>
      </c>
      <c r="G204" s="287">
        <f>data!AW62</f>
        <v>0</v>
      </c>
      <c r="H204" s="287">
        <f>data!AX62</f>
        <v>0</v>
      </c>
      <c r="I204" s="287">
        <f>data!AY62</f>
        <v>204667</v>
      </c>
    </row>
    <row r="205" ht="20.1" customHeight="1">
      <c r="A205" s="279">
        <v>8</v>
      </c>
      <c r="B205" s="287" t="s">
        <v>264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ht="20.1" customHeight="1">
      <c r="A206" s="279">
        <v>9</v>
      </c>
      <c r="B206" s="287" t="s">
        <v>265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0</v>
      </c>
      <c r="G206" s="287">
        <f>data!AW64</f>
        <v>0</v>
      </c>
      <c r="H206" s="287">
        <f>data!AX64</f>
        <v>0</v>
      </c>
      <c r="I206" s="287">
        <f>data!AY64</f>
        <v>24820.62</v>
      </c>
    </row>
    <row r="207" ht="20.1" customHeight="1">
      <c r="A207" s="279">
        <v>10</v>
      </c>
      <c r="B207" s="287" t="s">
        <v>525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ht="20.1" customHeight="1">
      <c r="A208" s="279">
        <v>11</v>
      </c>
      <c r="B208" s="287" t="s">
        <v>526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0</v>
      </c>
      <c r="G208" s="287">
        <f>data!AW66</f>
        <v>0</v>
      </c>
      <c r="H208" s="287">
        <f>data!AX66</f>
        <v>0</v>
      </c>
      <c r="I208" s="287">
        <f>data!AY66</f>
        <v>397524.64</v>
      </c>
    </row>
    <row r="209" ht="20.1" customHeight="1">
      <c r="A209" s="279">
        <v>12</v>
      </c>
      <c r="B209" s="287" t="s">
        <v>16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45466</v>
      </c>
    </row>
    <row r="210" ht="20.1" customHeight="1">
      <c r="A210" s="279">
        <v>13</v>
      </c>
      <c r="B210" s="287" t="s">
        <v>1009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ht="20.1" customHeight="1">
      <c r="A211" s="279">
        <v>14</v>
      </c>
      <c r="B211" s="287" t="s">
        <v>1010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0</v>
      </c>
      <c r="I211" s="287">
        <f>data!AY69</f>
        <v>98.190000000000026</v>
      </c>
    </row>
    <row r="212" ht="20.1" customHeight="1">
      <c r="A212" s="279">
        <v>15</v>
      </c>
      <c r="B212" s="287" t="s">
        <v>284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-1115.84</v>
      </c>
    </row>
    <row r="213" ht="20.1" customHeight="1">
      <c r="A213" s="279">
        <v>16</v>
      </c>
      <c r="B213" s="295" t="s">
        <v>1011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181.49</v>
      </c>
      <c r="G213" s="287">
        <f>data!AW85</f>
        <v>0</v>
      </c>
      <c r="H213" s="287">
        <f>data!AX85</f>
        <v>0</v>
      </c>
      <c r="I213" s="287">
        <f>data!AY85</f>
        <v>1206682.68</v>
      </c>
    </row>
    <row r="214" ht="20.1" customHeight="1">
      <c r="A214" s="279">
        <v>17</v>
      </c>
      <c r="B214" s="287" t="s">
        <v>286</v>
      </c>
      <c r="C214" s="297"/>
      <c r="D214" s="297"/>
      <c r="E214" s="297"/>
      <c r="F214" s="297"/>
      <c r="G214" s="297"/>
      <c r="H214" s="297"/>
      <c r="I214" s="297"/>
    </row>
    <row r="215" ht="20.1" customHeight="1">
      <c r="A215" s="279">
        <v>18</v>
      </c>
      <c r="B215" s="287" t="s">
        <v>1012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45</v>
      </c>
      <c r="G215" s="301"/>
      <c r="H215" s="287"/>
      <c r="I215" s="287"/>
    </row>
    <row r="216" ht="20.1" customHeight="1">
      <c r="A216" s="279">
        <v>19</v>
      </c>
      <c r="B216" s="295" t="s">
        <v>1013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</c>
      <c r="H216" s="302" t="str">
        <f>IF(data!AX73&gt;0,data!AX73,"")</f>
      </c>
      <c r="I216" s="302" t="str">
        <f>IF(data!AY73&gt;0,data!AY73,"")</f>
      </c>
    </row>
    <row r="217" ht="20.1" customHeight="1">
      <c r="A217" s="279">
        <v>20</v>
      </c>
      <c r="B217" s="295" t="s">
        <v>1014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0</v>
      </c>
      <c r="G217" s="302" t="str">
        <f>IF(data!AW74&gt;0,data!AW74,"")</f>
      </c>
      <c r="H217" s="302" t="str">
        <f>IF(data!AX74&gt;0,data!AX74,"")</f>
      </c>
      <c r="I217" s="302" t="str">
        <f>IF(data!AY74&gt;0,data!AY74,"")</f>
      </c>
    </row>
    <row r="218" ht="20.1" customHeight="1">
      <c r="A218" s="279">
        <v>21</v>
      </c>
      <c r="B218" s="295" t="s">
        <v>1015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0</v>
      </c>
      <c r="G218" s="302" t="str">
        <f>IF(data!AW75&gt;0,data!AW75,"")</f>
      </c>
      <c r="H218" s="302" t="str">
        <f>IF(data!AX75&gt;0,data!AX75,"")</f>
      </c>
      <c r="I218" s="302" t="str">
        <f>IF(data!AY75&gt;0,data!AY75,"")</f>
      </c>
    </row>
    <row r="219" ht="20.1" customHeight="1">
      <c r="A219" s="279" t="s">
        <v>1016</v>
      </c>
      <c r="B219" s="287"/>
      <c r="C219" s="297"/>
      <c r="D219" s="297"/>
      <c r="E219" s="297"/>
      <c r="F219" s="297"/>
      <c r="G219" s="297"/>
      <c r="H219" s="297"/>
      <c r="I219" s="297"/>
    </row>
    <row r="220" ht="20.1" customHeight="1">
      <c r="A220" s="279">
        <v>22</v>
      </c>
      <c r="B220" s="287" t="s">
        <v>1017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5566.04</v>
      </c>
    </row>
    <row r="221" ht="20.1" customHeight="1">
      <c r="A221" s="279">
        <v>23</v>
      </c>
      <c r="B221" s="287" t="s">
        <v>1018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</c>
      <c r="I221" s="302" t="str">
        <f>IF(data!AY77&gt;0,data!AY77,"")</f>
      </c>
    </row>
    <row r="222" ht="20.1" customHeight="1">
      <c r="A222" s="279">
        <v>24</v>
      </c>
      <c r="B222" s="287" t="s">
        <v>1019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</c>
      <c r="I222" s="302" t="str">
        <f>IF(data!AY78&gt;0,data!AY78,"")</f>
      </c>
    </row>
    <row r="223" ht="20.1" customHeight="1">
      <c r="A223" s="279">
        <v>25</v>
      </c>
      <c r="B223" s="287" t="s">
        <v>1020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</c>
      <c r="I223" s="302" t="str">
        <f>IF(data!AY79&gt;0,data!AY79,"")</f>
      </c>
    </row>
    <row r="224" ht="20.1" customHeight="1">
      <c r="A224" s="279">
        <v>26</v>
      </c>
      <c r="B224" s="287" t="s">
        <v>294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</c>
      <c r="H224" s="302" t="str">
        <f>IF(data!AX80&gt;0,data!AX80,"")</f>
      </c>
      <c r="I224" s="302" t="str">
        <f>IF(data!AY80&gt;0,data!AY80,"")</f>
      </c>
    </row>
    <row r="225" ht="20.1" customHeight="1">
      <c r="A225" s="280" t="s">
        <v>1002</v>
      </c>
      <c r="B225" s="281"/>
      <c r="C225" s="281"/>
      <c r="D225" s="281"/>
      <c r="E225" s="281"/>
      <c r="F225" s="281"/>
      <c r="G225" s="281"/>
      <c r="H225" s="281"/>
      <c r="I225" s="280"/>
    </row>
    <row r="226" ht="20.1" customHeight="1">
      <c r="D226" s="283"/>
      <c r="I226" s="284" t="s">
        <v>1043</v>
      </c>
    </row>
    <row r="227" ht="20.1" customHeight="1">
      <c r="A227" s="283"/>
    </row>
    <row r="228" ht="20.1" customHeight="1">
      <c r="A228" s="285" t="str">
        <f>"Hospital: "&amp;data!C98</f>
        <v>Hospital: PeaceHealth United General Medical Center</v>
      </c>
      <c r="G228" s="286"/>
      <c r="H228" s="285" t="str">
        <f>"FYE: "&amp;data!C96</f>
        <v>FYE: 06/30/2022</v>
      </c>
    </row>
    <row r="229" ht="20.1" customHeight="1">
      <c r="A229" s="279">
        <v>1</v>
      </c>
      <c r="B229" s="287" t="s">
        <v>236</v>
      </c>
      <c r="C229" s="289" t="s">
        <v>85</v>
      </c>
      <c r="D229" s="289" t="s">
        <v>86</v>
      </c>
      <c r="E229" s="289" t="s">
        <v>87</v>
      </c>
      <c r="F229" s="289" t="s">
        <v>88</v>
      </c>
      <c r="G229" s="289" t="s">
        <v>89</v>
      </c>
      <c r="H229" s="289" t="s">
        <v>90</v>
      </c>
      <c r="I229" s="289" t="s">
        <v>91</v>
      </c>
    </row>
    <row r="230" ht="20.1" customHeight="1">
      <c r="A230" s="290">
        <v>2</v>
      </c>
      <c r="B230" s="291" t="s">
        <v>1004</v>
      </c>
      <c r="C230" s="293"/>
      <c r="D230" s="293" t="s">
        <v>164</v>
      </c>
      <c r="E230" s="293" t="s">
        <v>165</v>
      </c>
      <c r="F230" s="293" t="s">
        <v>134</v>
      </c>
      <c r="G230" s="293"/>
      <c r="H230" s="293"/>
      <c r="I230" s="293"/>
    </row>
    <row r="231" ht="20.1" customHeight="1">
      <c r="A231" s="290"/>
      <c r="B231" s="291"/>
      <c r="C231" s="293" t="s">
        <v>163</v>
      </c>
      <c r="D231" s="293" t="s">
        <v>216</v>
      </c>
      <c r="E231" s="293" t="s">
        <v>1044</v>
      </c>
      <c r="F231" s="293" t="s">
        <v>1045</v>
      </c>
      <c r="G231" s="293" t="s">
        <v>166</v>
      </c>
      <c r="H231" s="293" t="s">
        <v>167</v>
      </c>
      <c r="I231" s="293" t="s">
        <v>168</v>
      </c>
    </row>
    <row r="232" ht="20.1" customHeight="1">
      <c r="A232" s="279">
        <v>3</v>
      </c>
      <c r="B232" s="287" t="s">
        <v>1008</v>
      </c>
      <c r="C232" s="289" t="s">
        <v>1046</v>
      </c>
      <c r="D232" s="289" t="s">
        <v>1047</v>
      </c>
      <c r="E232" s="299"/>
      <c r="F232" s="299"/>
      <c r="G232" s="299"/>
      <c r="H232" s="289" t="s">
        <v>260</v>
      </c>
      <c r="I232" s="299"/>
    </row>
    <row r="233" ht="20.1" customHeight="1">
      <c r="A233" s="279">
        <v>4</v>
      </c>
      <c r="B233" s="287" t="s">
        <v>261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147934.19000000006</v>
      </c>
      <c r="I233" s="299"/>
    </row>
    <row r="234" ht="20.1" customHeight="1">
      <c r="A234" s="279">
        <v>5</v>
      </c>
      <c r="B234" s="287" t="s">
        <v>262</v>
      </c>
      <c r="C234" s="294">
        <f>data!AZ60</f>
        <v>0</v>
      </c>
      <c r="D234" s="294">
        <f>data!BA60</f>
        <v>0</v>
      </c>
      <c r="E234" s="294">
        <f>data!BB60</f>
        <v>0</v>
      </c>
      <c r="F234" s="294">
        <f>data!BC60</f>
        <v>0</v>
      </c>
      <c r="G234" s="294">
        <f>data!BD60</f>
        <v>0</v>
      </c>
      <c r="H234" s="294">
        <f>data!BE60</f>
        <v>9.2096692426167337</v>
      </c>
      <c r="I234" s="294">
        <f>data!BF60</f>
        <v>13.392649758413482</v>
      </c>
    </row>
    <row r="235" ht="20.1" customHeight="1">
      <c r="A235" s="279">
        <v>6</v>
      </c>
      <c r="B235" s="287" t="s">
        <v>263</v>
      </c>
      <c r="C235" s="287">
        <f>data!AZ61</f>
        <v>0</v>
      </c>
      <c r="D235" s="287">
        <f>data!BA61</f>
        <v>0</v>
      </c>
      <c r="E235" s="287">
        <f>data!BB61</f>
        <v>0</v>
      </c>
      <c r="F235" s="287">
        <f>data!BC61</f>
        <v>0</v>
      </c>
      <c r="G235" s="287">
        <f>data!BD61</f>
        <v>0</v>
      </c>
      <c r="H235" s="287">
        <f>data!BE61</f>
        <v>705086.99</v>
      </c>
      <c r="I235" s="287">
        <f>data!BF61</f>
        <v>581989.32</v>
      </c>
    </row>
    <row r="236" ht="20.1" customHeight="1">
      <c r="A236" s="279">
        <v>7</v>
      </c>
      <c r="B236" s="287" t="s">
        <v>11</v>
      </c>
      <c r="C236" s="287">
        <f>data!AZ62</f>
        <v>0</v>
      </c>
      <c r="D236" s="287">
        <f>data!BA62</f>
        <v>0</v>
      </c>
      <c r="E236" s="287">
        <f>data!BB62</f>
        <v>0</v>
      </c>
      <c r="F236" s="287">
        <f>data!BC62</f>
        <v>0</v>
      </c>
      <c r="G236" s="287">
        <f>data!BD62</f>
        <v>0</v>
      </c>
      <c r="H236" s="287">
        <f>data!BE62</f>
        <v>158965</v>
      </c>
      <c r="I236" s="287">
        <f>data!BF62</f>
        <v>234914</v>
      </c>
    </row>
    <row r="237" ht="20.1" customHeight="1">
      <c r="A237" s="279">
        <v>8</v>
      </c>
      <c r="B237" s="287" t="s">
        <v>264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ht="20.1" customHeight="1">
      <c r="A238" s="279">
        <v>9</v>
      </c>
      <c r="B238" s="287" t="s">
        <v>265</v>
      </c>
      <c r="C238" s="287">
        <f>data!AZ64</f>
        <v>0</v>
      </c>
      <c r="D238" s="287">
        <f>data!BA64</f>
        <v>0</v>
      </c>
      <c r="E238" s="287">
        <f>data!BB64</f>
        <v>0</v>
      </c>
      <c r="F238" s="287">
        <f>data!BC64</f>
        <v>0</v>
      </c>
      <c r="G238" s="287">
        <f>data!BD64</f>
        <v>0</v>
      </c>
      <c r="H238" s="287">
        <f>data!BE64</f>
        <v>125927.15</v>
      </c>
      <c r="I238" s="287">
        <f>data!BF64</f>
        <v>130875.7</v>
      </c>
    </row>
    <row r="239" ht="20.1" customHeight="1">
      <c r="A239" s="279">
        <v>10</v>
      </c>
      <c r="B239" s="287" t="s">
        <v>525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803075.18</v>
      </c>
      <c r="I239" s="287">
        <f>data!BF65</f>
        <v>82769.25</v>
      </c>
    </row>
    <row r="240" ht="20.1" customHeight="1">
      <c r="A240" s="279">
        <v>11</v>
      </c>
      <c r="B240" s="287" t="s">
        <v>526</v>
      </c>
      <c r="C240" s="287">
        <f>data!AZ66</f>
        <v>0</v>
      </c>
      <c r="D240" s="287">
        <f>data!BA66</f>
        <v>0</v>
      </c>
      <c r="E240" s="287">
        <f>data!BB66</f>
        <v>0</v>
      </c>
      <c r="F240" s="287">
        <f>data!BC66</f>
        <v>0</v>
      </c>
      <c r="G240" s="287">
        <f>data!BD66</f>
        <v>0</v>
      </c>
      <c r="H240" s="287">
        <f>data!BE66</f>
        <v>2320025.98</v>
      </c>
      <c r="I240" s="287">
        <f>data!BF66</f>
        <v>45775.83</v>
      </c>
    </row>
    <row r="241" ht="20.1" customHeight="1">
      <c r="A241" s="279">
        <v>12</v>
      </c>
      <c r="B241" s="287" t="s">
        <v>16</v>
      </c>
      <c r="C241" s="287">
        <f>data!AZ67</f>
        <v>0</v>
      </c>
      <c r="D241" s="287">
        <f>data!BA67</f>
        <v>5214</v>
      </c>
      <c r="E241" s="287">
        <f>data!BB67</f>
        <v>0</v>
      </c>
      <c r="F241" s="287">
        <f>data!BC67</f>
        <v>0</v>
      </c>
      <c r="G241" s="287">
        <f>data!BD67</f>
        <v>34841</v>
      </c>
      <c r="H241" s="287">
        <f>data!BE67</f>
        <v>221833</v>
      </c>
      <c r="I241" s="287">
        <f>data!BF67</f>
        <v>6434</v>
      </c>
    </row>
    <row r="242" ht="20.1" customHeight="1">
      <c r="A242" s="279">
        <v>13</v>
      </c>
      <c r="B242" s="287" t="s">
        <v>1009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1021108.75</v>
      </c>
      <c r="I242" s="287">
        <f>data!BF68</f>
        <v>0</v>
      </c>
    </row>
    <row r="243" ht="20.1" customHeight="1">
      <c r="A243" s="279">
        <v>14</v>
      </c>
      <c r="B243" s="287" t="s">
        <v>1010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0</v>
      </c>
      <c r="H243" s="287">
        <f>data!BE69</f>
        <v>2568.179999999993</v>
      </c>
      <c r="I243" s="287">
        <f>data!BF69</f>
        <v>73.37</v>
      </c>
    </row>
    <row r="244" ht="20.1" customHeight="1">
      <c r="A244" s="279">
        <v>15</v>
      </c>
      <c r="B244" s="287" t="s">
        <v>284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-207361.7</v>
      </c>
      <c r="I244" s="287">
        <f>-data!BF84</f>
        <v>-1004.48</v>
      </c>
    </row>
    <row r="245" ht="20.1" customHeight="1">
      <c r="A245" s="279">
        <v>16</v>
      </c>
      <c r="B245" s="295" t="s">
        <v>1011</v>
      </c>
      <c r="C245" s="287">
        <f>data!AZ85</f>
        <v>0</v>
      </c>
      <c r="D245" s="287">
        <f>data!BA85</f>
        <v>5214</v>
      </c>
      <c r="E245" s="287">
        <f>data!BB85</f>
        <v>0</v>
      </c>
      <c r="F245" s="287">
        <f>data!BC85</f>
        <v>0</v>
      </c>
      <c r="G245" s="287">
        <f>data!BD85</f>
        <v>34841</v>
      </c>
      <c r="H245" s="287">
        <f>data!BE85</f>
        <v>5151228.5299999993</v>
      </c>
      <c r="I245" s="287">
        <f>data!BF85</f>
        <v>1081826.99</v>
      </c>
    </row>
    <row r="246" ht="20.1" customHeight="1">
      <c r="A246" s="279">
        <v>17</v>
      </c>
      <c r="B246" s="287" t="s">
        <v>286</v>
      </c>
      <c r="C246" s="297"/>
      <c r="D246" s="297"/>
      <c r="E246" s="297"/>
      <c r="F246" s="297"/>
      <c r="G246" s="297"/>
      <c r="H246" s="297"/>
      <c r="I246" s="297"/>
    </row>
    <row r="247" ht="20.1" customHeight="1">
      <c r="A247" s="279">
        <v>18</v>
      </c>
      <c r="B247" s="287" t="s">
        <v>1012</v>
      </c>
      <c r="C247" s="287"/>
      <c r="D247" s="287"/>
      <c r="E247" s="287"/>
      <c r="F247" s="287"/>
      <c r="G247" s="287"/>
      <c r="H247" s="287"/>
      <c r="I247" s="287"/>
    </row>
    <row r="248" ht="20.1" customHeight="1">
      <c r="A248" s="279">
        <v>19</v>
      </c>
      <c r="B248" s="295" t="s">
        <v>1013</v>
      </c>
      <c r="C248" s="302" t="str">
        <f>IF(data!AZ73&gt;0,data!AZ73,"")</f>
      </c>
      <c r="D248" s="302" t="str">
        <f>IF(data!BA73&gt;0,data!BA73,"")</f>
      </c>
      <c r="E248" s="302" t="str">
        <f>IF(data!BB73&gt;0,data!BB73,"")</f>
      </c>
      <c r="F248" s="302" t="str">
        <f>IF(data!BC73&gt;0,data!BC73,"")</f>
      </c>
      <c r="G248" s="302" t="str">
        <f>IF(data!BD73&gt;0,data!BD73,"")</f>
      </c>
      <c r="H248" s="302" t="str">
        <f>IF(data!BE73&gt;0,data!BE73,"")</f>
      </c>
      <c r="I248" s="302" t="str">
        <f>IF(data!BF73&gt;0,data!BF73,"")</f>
      </c>
    </row>
    <row r="249" ht="20.1" customHeight="1">
      <c r="A249" s="279">
        <v>20</v>
      </c>
      <c r="B249" s="295" t="s">
        <v>1014</v>
      </c>
      <c r="C249" s="302" t="str">
        <f>IF(data!AZ74&gt;0,data!AZ74,"")</f>
      </c>
      <c r="D249" s="302" t="str">
        <f>IF(data!BA74&gt;0,data!BA74,"")</f>
      </c>
      <c r="E249" s="302" t="str">
        <f>IF(data!BB74&gt;0,data!BB74,"")</f>
      </c>
      <c r="F249" s="302" t="str">
        <f>IF(data!BC74&gt;0,data!BC74,"")</f>
      </c>
      <c r="G249" s="302" t="str">
        <f>IF(data!BD74&gt;0,data!BD74,"")</f>
      </c>
      <c r="H249" s="302" t="str">
        <f>IF(data!BE74&gt;0,data!BE74,"")</f>
      </c>
      <c r="I249" s="302" t="str">
        <f>IF(data!BF74&gt;0,data!BF74,"")</f>
      </c>
    </row>
    <row r="250" ht="20.1" customHeight="1">
      <c r="A250" s="279">
        <v>21</v>
      </c>
      <c r="B250" s="295" t="s">
        <v>1015</v>
      </c>
      <c r="C250" s="302" t="str">
        <f>IF(data!AZ75&gt;0,data!AZ75,"")</f>
      </c>
      <c r="D250" s="302" t="str">
        <f>IF(data!BA75&gt;0,data!BA75,"")</f>
      </c>
      <c r="E250" s="302" t="str">
        <f>IF(data!BB75&gt;0,data!BB75,"")</f>
      </c>
      <c r="F250" s="302" t="str">
        <f>IF(data!BC75&gt;0,data!BC75,"")</f>
      </c>
      <c r="G250" s="302" t="str">
        <f>IF(data!BD75&gt;0,data!BD75,"")</f>
      </c>
      <c r="H250" s="302" t="str">
        <f>IF(data!BE75&gt;0,data!BE75,"")</f>
      </c>
      <c r="I250" s="302" t="str">
        <f>IF(data!BF75&gt;0,data!BF75,"")</f>
      </c>
    </row>
    <row r="251" ht="20.1" customHeight="1">
      <c r="A251" s="279" t="s">
        <v>1016</v>
      </c>
      <c r="B251" s="287"/>
      <c r="C251" s="297"/>
      <c r="D251" s="297"/>
      <c r="E251" s="297"/>
      <c r="F251" s="297"/>
      <c r="G251" s="297"/>
      <c r="H251" s="297"/>
      <c r="I251" s="297"/>
    </row>
    <row r="252" ht="20.1" customHeight="1">
      <c r="A252" s="279">
        <v>22</v>
      </c>
      <c r="B252" s="287" t="s">
        <v>1017</v>
      </c>
      <c r="C252" s="303">
        <f>data!AZ90</f>
        <v>0</v>
      </c>
      <c r="D252" s="303">
        <f>data!BA90</f>
        <v>979.69</v>
      </c>
      <c r="E252" s="303">
        <f>data!BB90</f>
        <v>0</v>
      </c>
      <c r="F252" s="303">
        <f>data!BC90</f>
        <v>0</v>
      </c>
      <c r="G252" s="303">
        <f>data!BD90</f>
        <v>6546.4400000000005</v>
      </c>
      <c r="H252" s="303">
        <f>data!BE90</f>
        <v>39941.149999999987</v>
      </c>
      <c r="I252" s="303">
        <f>data!BF90</f>
        <v>1208.85</v>
      </c>
    </row>
    <row r="253" ht="20.1" customHeight="1">
      <c r="A253" s="279">
        <v>23</v>
      </c>
      <c r="B253" s="287" t="s">
        <v>1018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</c>
      <c r="H253" s="302" t="str">
        <f>IF(data!BE77&gt;0,data!BE77,"")</f>
      </c>
      <c r="I253" s="303">
        <f>data!BF91</f>
        <v>0</v>
      </c>
    </row>
    <row r="254" ht="20.1" customHeight="1">
      <c r="A254" s="279">
        <v>24</v>
      </c>
      <c r="B254" s="287" t="s">
        <v>1019</v>
      </c>
      <c r="C254" s="302" t="str">
        <f>IF(data!AZ78&gt;0,data!AZ78,"")</f>
      </c>
      <c r="D254" s="303">
        <f>data!BA92</f>
        <v>117.99363005334725</v>
      </c>
      <c r="E254" s="303">
        <f>data!BB92</f>
        <v>0</v>
      </c>
      <c r="F254" s="303">
        <f>data!BC92</f>
        <v>0</v>
      </c>
      <c r="G254" s="302" t="str">
        <f>IF(data!BD78&gt;0,data!BD78,"")</f>
      </c>
      <c r="H254" s="302" t="str">
        <f>IF(data!BE78&gt;0,data!BE78,"")</f>
      </c>
      <c r="I254" s="302" t="str">
        <f>IF(data!BF78&gt;0,data!BF78,"")</f>
      </c>
    </row>
    <row r="255" ht="20.1" customHeight="1">
      <c r="A255" s="279">
        <v>25</v>
      </c>
      <c r="B255" s="287" t="s">
        <v>1020</v>
      </c>
      <c r="C255" s="302" t="str">
        <f>IF(data!AZ79&gt;0,data!AZ79,"")</f>
      </c>
      <c r="D255" s="302" t="str">
        <f>IF(data!BA79&gt;0,data!BA79,"")</f>
      </c>
      <c r="E255" s="303">
        <f>data!BB93</f>
        <v>0</v>
      </c>
      <c r="F255" s="303">
        <f>data!BC93</f>
        <v>0</v>
      </c>
      <c r="G255" s="302" t="str">
        <f>IF(data!BD79&gt;0,data!BD79,"")</f>
      </c>
      <c r="H255" s="302" t="str">
        <f>IF(data!BE79&gt;0,data!BE79,"")</f>
      </c>
      <c r="I255" s="302" t="str">
        <f>IF(data!BF79&gt;0,data!BF79,"")</f>
      </c>
    </row>
    <row r="256" ht="20.1" customHeight="1">
      <c r="A256" s="279">
        <v>26</v>
      </c>
      <c r="B256" s="287" t="s">
        <v>294</v>
      </c>
      <c r="C256" s="302" t="str">
        <f>IF(data!AZ80&gt;0,data!AZ80,"")</f>
      </c>
      <c r="D256" s="302" t="str">
        <f>IF(data!BA80&gt;0,data!BA80,"")</f>
      </c>
      <c r="E256" s="302" t="str">
        <f>IF(data!BB80&gt;0,data!BB80,"")</f>
      </c>
      <c r="F256" s="302" t="str">
        <f>IF(data!BC80&gt;0,data!BC80,"")</f>
      </c>
      <c r="G256" s="302" t="str">
        <f>IF(data!BD80&gt;0,data!BD80,"")</f>
      </c>
      <c r="H256" s="302" t="str">
        <f>IF(data!BE80&gt;0,data!BE80,"")</f>
      </c>
      <c r="I256" s="302" t="str">
        <f>IF(data!BF80&gt;0,data!BF80,"")</f>
      </c>
    </row>
    <row r="257" ht="20.1" customHeight="1">
      <c r="A257" s="280" t="s">
        <v>1002</v>
      </c>
      <c r="B257" s="281"/>
      <c r="C257" s="281"/>
      <c r="D257" s="281"/>
      <c r="E257" s="281"/>
      <c r="F257" s="281"/>
      <c r="G257" s="281"/>
      <c r="H257" s="281"/>
      <c r="I257" s="280"/>
    </row>
    <row r="258" ht="20.1" customHeight="1">
      <c r="D258" s="283"/>
      <c r="I258" s="284" t="s">
        <v>1048</v>
      </c>
    </row>
    <row r="259" ht="20.1" customHeight="1">
      <c r="A259" s="283"/>
    </row>
    <row r="260" ht="20.1" customHeight="1">
      <c r="A260" s="285" t="str">
        <f>"Hospital: "&amp;data!C98</f>
        <v>Hospital: PeaceHealth United General Medical Center</v>
      </c>
      <c r="G260" s="286"/>
      <c r="H260" s="285" t="str">
        <f>"FYE: "&amp;data!C96</f>
        <v>FYE: 06/30/2022</v>
      </c>
    </row>
    <row r="261" ht="20.1" customHeight="1">
      <c r="A261" s="279">
        <v>1</v>
      </c>
      <c r="B261" s="287" t="s">
        <v>236</v>
      </c>
      <c r="C261" s="289" t="s">
        <v>92</v>
      </c>
      <c r="D261" s="289" t="s">
        <v>93</v>
      </c>
      <c r="E261" s="289" t="s">
        <v>94</v>
      </c>
      <c r="F261" s="289" t="s">
        <v>95</v>
      </c>
      <c r="G261" s="289" t="s">
        <v>96</v>
      </c>
      <c r="H261" s="289" t="s">
        <v>97</v>
      </c>
      <c r="I261" s="289" t="s">
        <v>98</v>
      </c>
    </row>
    <row r="262" ht="20.1" customHeight="1">
      <c r="A262" s="290">
        <v>2</v>
      </c>
      <c r="B262" s="291" t="s">
        <v>1004</v>
      </c>
      <c r="C262" s="293" t="s">
        <v>1049</v>
      </c>
      <c r="D262" s="293" t="s">
        <v>170</v>
      </c>
      <c r="E262" s="293" t="s">
        <v>171</v>
      </c>
      <c r="F262" s="293"/>
      <c r="G262" s="293" t="s">
        <v>173</v>
      </c>
      <c r="H262" s="293"/>
      <c r="I262" s="293" t="s">
        <v>159</v>
      </c>
    </row>
    <row r="263" ht="20.1" customHeight="1">
      <c r="A263" s="290"/>
      <c r="B263" s="291"/>
      <c r="C263" s="293" t="s">
        <v>1050</v>
      </c>
      <c r="D263" s="293" t="s">
        <v>217</v>
      </c>
      <c r="E263" s="293" t="s">
        <v>196</v>
      </c>
      <c r="F263" s="293" t="s">
        <v>172</v>
      </c>
      <c r="G263" s="293" t="s">
        <v>218</v>
      </c>
      <c r="H263" s="293" t="s">
        <v>174</v>
      </c>
      <c r="I263" s="293" t="s">
        <v>1051</v>
      </c>
    </row>
    <row r="264" ht="20.1" customHeight="1">
      <c r="A264" s="279">
        <v>3</v>
      </c>
      <c r="B264" s="287" t="s">
        <v>1008</v>
      </c>
      <c r="C264" s="299"/>
      <c r="D264" s="299"/>
      <c r="E264" s="299"/>
      <c r="F264" s="299"/>
      <c r="G264" s="299"/>
      <c r="H264" s="299"/>
      <c r="I264" s="299"/>
    </row>
    <row r="265" ht="20.1" customHeight="1">
      <c r="A265" s="279">
        <v>4</v>
      </c>
      <c r="B265" s="287" t="s">
        <v>261</v>
      </c>
      <c r="C265" s="299"/>
      <c r="D265" s="299"/>
      <c r="E265" s="299"/>
      <c r="F265" s="299"/>
      <c r="G265" s="299"/>
      <c r="H265" s="299"/>
      <c r="I265" s="299"/>
    </row>
    <row r="266" ht="20.1" customHeight="1">
      <c r="A266" s="279">
        <v>5</v>
      </c>
      <c r="B266" s="287" t="s">
        <v>262</v>
      </c>
      <c r="C266" s="294">
        <f>data!BG60</f>
        <v>-0.001888691277472452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2.2423432577266493</v>
      </c>
      <c r="I266" s="294">
        <f>data!BM60</f>
        <v>0</v>
      </c>
    </row>
    <row r="267" ht="20.1" customHeight="1">
      <c r="A267" s="279">
        <v>6</v>
      </c>
      <c r="B267" s="287" t="s">
        <v>263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122555.12</v>
      </c>
      <c r="I267" s="287">
        <f>data!BM61</f>
        <v>0</v>
      </c>
    </row>
    <row r="268" ht="20.1" customHeight="1">
      <c r="A268" s="279">
        <v>7</v>
      </c>
      <c r="B268" s="287" t="s">
        <v>11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45307</v>
      </c>
      <c r="I268" s="287">
        <f>data!BM62</f>
        <v>0</v>
      </c>
    </row>
    <row r="269" ht="20.1" customHeight="1">
      <c r="A269" s="279">
        <v>8</v>
      </c>
      <c r="B269" s="287" t="s">
        <v>264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ht="20.1" customHeight="1">
      <c r="A270" s="279">
        <v>9</v>
      </c>
      <c r="B270" s="287" t="s">
        <v>265</v>
      </c>
      <c r="C270" s="287">
        <f>data!BG64</f>
        <v>0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0</v>
      </c>
      <c r="I270" s="287">
        <f>data!BM64</f>
        <v>0</v>
      </c>
    </row>
    <row r="271" ht="20.1" customHeight="1">
      <c r="A271" s="279">
        <v>10</v>
      </c>
      <c r="B271" s="287" t="s">
        <v>525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ht="20.1" customHeight="1">
      <c r="A272" s="279">
        <v>11</v>
      </c>
      <c r="B272" s="287" t="s">
        <v>526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0</v>
      </c>
      <c r="I272" s="287">
        <f>data!BM66</f>
        <v>0</v>
      </c>
    </row>
    <row r="273" ht="20.1" customHeight="1">
      <c r="A273" s="279">
        <v>12</v>
      </c>
      <c r="B273" s="287" t="s">
        <v>16</v>
      </c>
      <c r="C273" s="287">
        <f>data!BG67</f>
        <v>0</v>
      </c>
      <c r="D273" s="287">
        <f>data!BH67</f>
        <v>0</v>
      </c>
      <c r="E273" s="287">
        <f>data!BI67</f>
        <v>16336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ht="20.1" customHeight="1">
      <c r="A274" s="279">
        <v>13</v>
      </c>
      <c r="B274" s="287" t="s">
        <v>1009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ht="20.1" customHeight="1">
      <c r="A275" s="279">
        <v>14</v>
      </c>
      <c r="B275" s="287" t="s">
        <v>1010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0</v>
      </c>
      <c r="I275" s="287">
        <f>data!BM69</f>
        <v>0</v>
      </c>
    </row>
    <row r="276" ht="20.1" customHeight="1">
      <c r="A276" s="279">
        <v>15</v>
      </c>
      <c r="B276" s="287" t="s">
        <v>284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ht="20.1" customHeight="1">
      <c r="A277" s="279">
        <v>16</v>
      </c>
      <c r="B277" s="295" t="s">
        <v>1011</v>
      </c>
      <c r="C277" s="287">
        <f>data!BG85</f>
        <v>0</v>
      </c>
      <c r="D277" s="287">
        <f>data!BH85</f>
        <v>0</v>
      </c>
      <c r="E277" s="287">
        <f>data!BI85</f>
        <v>16336</v>
      </c>
      <c r="F277" s="287">
        <f>data!BJ85</f>
        <v>0</v>
      </c>
      <c r="G277" s="287">
        <f>data!BK85</f>
        <v>0</v>
      </c>
      <c r="H277" s="287">
        <f>data!BL85</f>
        <v>167862.12</v>
      </c>
      <c r="I277" s="287">
        <f>data!BM85</f>
        <v>0</v>
      </c>
    </row>
    <row r="278" ht="20.1" customHeight="1">
      <c r="A278" s="279">
        <v>17</v>
      </c>
      <c r="B278" s="287" t="s">
        <v>286</v>
      </c>
      <c r="C278" s="297"/>
      <c r="D278" s="297"/>
      <c r="E278" s="297"/>
      <c r="F278" s="297"/>
      <c r="G278" s="297"/>
      <c r="H278" s="297"/>
      <c r="I278" s="297"/>
    </row>
    <row r="279" ht="20.1" customHeight="1">
      <c r="A279" s="279">
        <v>18</v>
      </c>
      <c r="B279" s="287" t="s">
        <v>1012</v>
      </c>
      <c r="C279" s="287"/>
      <c r="D279" s="287"/>
      <c r="E279" s="287"/>
      <c r="F279" s="287"/>
      <c r="G279" s="287"/>
      <c r="H279" s="287"/>
      <c r="I279" s="287"/>
    </row>
    <row r="280" ht="20.1" customHeight="1">
      <c r="A280" s="279">
        <v>19</v>
      </c>
      <c r="B280" s="295" t="s">
        <v>1013</v>
      </c>
      <c r="C280" s="302" t="str">
        <f>IF(data!BG73&gt;0,data!BG73,"")</f>
      </c>
      <c r="D280" s="302" t="str">
        <f>IF(data!BH73&gt;0,data!BH73,"")</f>
      </c>
      <c r="E280" s="302" t="str">
        <f>IF(data!BI73&gt;0,data!BI73,"")</f>
      </c>
      <c r="F280" s="302" t="str">
        <f>IF(data!BJ73&gt;0,data!BJ73,"")</f>
      </c>
      <c r="G280" s="302" t="str">
        <f>IF(data!BK73&gt;0,data!BK73,"")</f>
      </c>
      <c r="H280" s="302" t="str">
        <f>IF(data!BL73&gt;0,data!BL73,"")</f>
      </c>
      <c r="I280" s="302" t="str">
        <f>IF(data!BM73&gt;0,data!BM73,"")</f>
      </c>
    </row>
    <row r="281" ht="20.1" customHeight="1">
      <c r="A281" s="279">
        <v>20</v>
      </c>
      <c r="B281" s="295" t="s">
        <v>1014</v>
      </c>
      <c r="C281" s="302" t="str">
        <f>IF(data!BG74&gt;0,data!BG74,"")</f>
      </c>
      <c r="D281" s="302" t="str">
        <f>IF(data!BH74&gt;0,data!BH74,"")</f>
      </c>
      <c r="E281" s="302" t="str">
        <f>IF(data!BI74&gt;0,data!BI74,"")</f>
      </c>
      <c r="F281" s="302" t="str">
        <f>IF(data!BJ74&gt;0,data!BJ74,"")</f>
      </c>
      <c r="G281" s="302" t="str">
        <f>IF(data!BK74&gt;0,data!BK74,"")</f>
      </c>
      <c r="H281" s="302" t="str">
        <f>IF(data!BL74&gt;0,data!BL74,"")</f>
      </c>
      <c r="I281" s="302" t="str">
        <f>IF(data!BM74&gt;0,data!BM74,"")</f>
      </c>
    </row>
    <row r="282" ht="20.1" customHeight="1">
      <c r="A282" s="279">
        <v>21</v>
      </c>
      <c r="B282" s="295" t="s">
        <v>1015</v>
      </c>
      <c r="C282" s="302" t="str">
        <f>IF(data!BG75&gt;0,data!BG75,"")</f>
      </c>
      <c r="D282" s="302" t="str">
        <f>IF(data!BH75&gt;0,data!BH75,"")</f>
      </c>
      <c r="E282" s="302" t="str">
        <f>IF(data!BI75&gt;0,data!BI75,"")</f>
      </c>
      <c r="F282" s="302" t="str">
        <f>IF(data!BJ75&gt;0,data!BJ75,"")</f>
      </c>
      <c r="G282" s="302" t="str">
        <f>IF(data!BK75&gt;0,data!BK75,"")</f>
      </c>
      <c r="H282" s="302" t="str">
        <f>IF(data!BL75&gt;0,data!BL75,"")</f>
      </c>
      <c r="I282" s="302" t="str">
        <f>IF(data!BM75&gt;0,data!BM75,"")</f>
      </c>
    </row>
    <row r="283" ht="20.1" customHeight="1">
      <c r="A283" s="279" t="s">
        <v>1016</v>
      </c>
      <c r="B283" s="287"/>
      <c r="C283" s="304"/>
      <c r="D283" s="304"/>
      <c r="E283" s="304"/>
      <c r="F283" s="304"/>
      <c r="G283" s="304"/>
      <c r="H283" s="304"/>
      <c r="I283" s="304"/>
    </row>
    <row r="284" ht="20.1" customHeight="1">
      <c r="A284" s="279">
        <v>22</v>
      </c>
      <c r="B284" s="287" t="s">
        <v>1017</v>
      </c>
      <c r="C284" s="303">
        <f>data!BG90</f>
        <v>0</v>
      </c>
      <c r="D284" s="303">
        <f>data!BH90</f>
        <v>0</v>
      </c>
      <c r="E284" s="303">
        <f>data!BI90</f>
        <v>3069.49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ht="20.1" customHeight="1">
      <c r="A285" s="279">
        <v>23</v>
      </c>
      <c r="B285" s="287" t="s">
        <v>1018</v>
      </c>
      <c r="C285" s="302" t="str">
        <f>IF(data!BG77&gt;0,data!BG77,"")</f>
      </c>
      <c r="D285" s="303">
        <f>data!BH91</f>
        <v>0</v>
      </c>
      <c r="E285" s="303">
        <f>data!BI91</f>
        <v>0</v>
      </c>
      <c r="F285" s="302" t="str">
        <f>IF(data!BJ77&gt;0,data!BJ77,"")</f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ht="20.1" customHeight="1">
      <c r="A286" s="279">
        <v>24</v>
      </c>
      <c r="B286" s="287" t="s">
        <v>1019</v>
      </c>
      <c r="C286" s="302" t="str">
        <f>IF(data!BG78&gt;0,data!BG78,"")</f>
      </c>
      <c r="D286" s="303">
        <f>data!BH92</f>
        <v>0</v>
      </c>
      <c r="E286" s="303">
        <f>data!BI92</f>
        <v>369.68864386943704</v>
      </c>
      <c r="F286" s="302" t="str">
        <f>IF(data!BJ78&gt;0,data!BJ78,"")</f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ht="20.1" customHeight="1">
      <c r="A287" s="279">
        <v>25</v>
      </c>
      <c r="B287" s="287" t="s">
        <v>1020</v>
      </c>
      <c r="C287" s="302" t="str">
        <f>IF(data!BG79&gt;0,data!BG79,"")</f>
      </c>
      <c r="D287" s="303">
        <f>data!BH93</f>
        <v>0</v>
      </c>
      <c r="E287" s="303">
        <f>data!BI93</f>
        <v>0</v>
      </c>
      <c r="F287" s="302" t="str">
        <f>IF(data!BJ79&gt;0,data!BJ79,"")</f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ht="20.1" customHeight="1">
      <c r="A288" s="279">
        <v>26</v>
      </c>
      <c r="B288" s="287" t="s">
        <v>294</v>
      </c>
      <c r="C288" s="302" t="str">
        <f>IF(data!BG80&gt;0,data!BG80,"")</f>
      </c>
      <c r="D288" s="302" t="str">
        <f>IF(data!BH80&gt;0,data!BH80,"")</f>
      </c>
      <c r="E288" s="302" t="str">
        <f>IF(data!BI80&gt;0,data!BI80,"")</f>
      </c>
      <c r="F288" s="302" t="str">
        <f>IF(data!BJ80&gt;0,data!BJ80,"")</f>
      </c>
      <c r="G288" s="302" t="str">
        <f>IF(data!BK80&gt;0,data!BK80,"")</f>
      </c>
      <c r="H288" s="302" t="str">
        <f>IF(data!BL80&gt;0,data!BL80,"")</f>
      </c>
      <c r="I288" s="302" t="str">
        <f>IF(data!BM80&gt;0,data!BM80,"")</f>
      </c>
    </row>
    <row r="289" ht="20.1" customHeight="1">
      <c r="A289" s="280" t="s">
        <v>1002</v>
      </c>
      <c r="B289" s="281"/>
      <c r="C289" s="281"/>
      <c r="D289" s="281"/>
      <c r="E289" s="281"/>
      <c r="F289" s="281"/>
      <c r="G289" s="281"/>
      <c r="H289" s="281"/>
      <c r="I289" s="280"/>
    </row>
    <row r="290" ht="20.1" customHeight="1">
      <c r="D290" s="283"/>
      <c r="I290" s="284" t="s">
        <v>1052</v>
      </c>
    </row>
    <row r="291" ht="20.1" customHeight="1">
      <c r="A291" s="283"/>
    </row>
    <row r="292" ht="20.1" customHeight="1">
      <c r="A292" s="285" t="str">
        <f>"Hospital: "&amp;data!C98</f>
        <v>Hospital: PeaceHealth United General Medical Center</v>
      </c>
      <c r="G292" s="286"/>
      <c r="H292" s="285" t="str">
        <f>"FYE: "&amp;data!C96</f>
        <v>FYE: 06/30/2022</v>
      </c>
    </row>
    <row r="293" ht="20.1" customHeight="1">
      <c r="A293" s="279">
        <v>1</v>
      </c>
      <c r="B293" s="287" t="s">
        <v>236</v>
      </c>
      <c r="C293" s="289" t="s">
        <v>99</v>
      </c>
      <c r="D293" s="289" t="s">
        <v>100</v>
      </c>
      <c r="E293" s="289" t="s">
        <v>101</v>
      </c>
      <c r="F293" s="289" t="s">
        <v>102</v>
      </c>
      <c r="G293" s="289" t="s">
        <v>103</v>
      </c>
      <c r="H293" s="289" t="s">
        <v>104</v>
      </c>
      <c r="I293" s="289" t="s">
        <v>105</v>
      </c>
    </row>
    <row r="294" ht="20.1" customHeight="1">
      <c r="A294" s="290">
        <v>2</v>
      </c>
      <c r="B294" s="291" t="s">
        <v>1004</v>
      </c>
      <c r="C294" s="293" t="s">
        <v>175</v>
      </c>
      <c r="D294" s="293" t="s">
        <v>176</v>
      </c>
      <c r="E294" s="293" t="s">
        <v>177</v>
      </c>
      <c r="F294" s="293" t="s">
        <v>178</v>
      </c>
      <c r="G294" s="293"/>
      <c r="H294" s="293" t="s">
        <v>180</v>
      </c>
      <c r="I294" s="293" t="s">
        <v>181</v>
      </c>
    </row>
    <row r="295" ht="20.1" customHeight="1">
      <c r="A295" s="290"/>
      <c r="B295" s="291"/>
      <c r="C295" s="293" t="s">
        <v>1053</v>
      </c>
      <c r="D295" s="293" t="s">
        <v>221</v>
      </c>
      <c r="E295" s="293" t="s">
        <v>222</v>
      </c>
      <c r="F295" s="293" t="s">
        <v>223</v>
      </c>
      <c r="G295" s="293" t="s">
        <v>179</v>
      </c>
      <c r="H295" s="293" t="s">
        <v>224</v>
      </c>
      <c r="I295" s="293" t="s">
        <v>196</v>
      </c>
    </row>
    <row r="296" ht="20.1" customHeight="1">
      <c r="A296" s="279">
        <v>3</v>
      </c>
      <c r="B296" s="287" t="s">
        <v>1008</v>
      </c>
      <c r="C296" s="299"/>
      <c r="D296" s="299"/>
      <c r="E296" s="299"/>
      <c r="F296" s="299"/>
      <c r="G296" s="299"/>
      <c r="H296" s="299"/>
      <c r="I296" s="299"/>
    </row>
    <row r="297" ht="20.1" customHeight="1">
      <c r="A297" s="279">
        <v>4</v>
      </c>
      <c r="B297" s="287" t="s">
        <v>261</v>
      </c>
      <c r="C297" s="299"/>
      <c r="D297" s="299"/>
      <c r="E297" s="299"/>
      <c r="F297" s="299"/>
      <c r="G297" s="299"/>
      <c r="H297" s="299"/>
      <c r="I297" s="299"/>
    </row>
    <row r="298" ht="20.1" customHeight="1">
      <c r="A298" s="279">
        <v>5</v>
      </c>
      <c r="B298" s="287" t="s">
        <v>262</v>
      </c>
      <c r="C298" s="294">
        <f>data!BN60</f>
        <v>16.865075411057713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0.074871278159340873</v>
      </c>
      <c r="H298" s="294">
        <f>data!BS60</f>
        <v>0.7738928986950524</v>
      </c>
      <c r="I298" s="294">
        <f>data!BT60</f>
        <v>0.61912811349588048</v>
      </c>
    </row>
    <row r="299" ht="20.1" customHeight="1">
      <c r="A299" s="279">
        <v>6</v>
      </c>
      <c r="B299" s="287" t="s">
        <v>263</v>
      </c>
      <c r="C299" s="287">
        <f>data!BN61</f>
        <v>1774733.17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10811.83</v>
      </c>
      <c r="H299" s="287">
        <f>data!BS61</f>
        <v>57660.44</v>
      </c>
      <c r="I299" s="287">
        <f>data!BT61</f>
        <v>47755.85</v>
      </c>
    </row>
    <row r="300" ht="20.1" customHeight="1">
      <c r="A300" s="279">
        <v>7</v>
      </c>
      <c r="B300" s="287" t="s">
        <v>11</v>
      </c>
      <c r="C300" s="287">
        <f>data!BN62</f>
        <v>479634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2393</v>
      </c>
      <c r="H300" s="287">
        <f>data!BS62</f>
        <v>20131</v>
      </c>
      <c r="I300" s="287">
        <f>data!BT62</f>
        <v>22256</v>
      </c>
    </row>
    <row r="301" ht="20.1" customHeight="1">
      <c r="A301" s="279">
        <v>8</v>
      </c>
      <c r="B301" s="287" t="s">
        <v>264</v>
      </c>
      <c r="C301" s="287">
        <f>data!BN63</f>
        <v>100000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ht="20.1" customHeight="1">
      <c r="A302" s="279">
        <v>9</v>
      </c>
      <c r="B302" s="287" t="s">
        <v>265</v>
      </c>
      <c r="C302" s="287">
        <f>data!BN64</f>
        <v>11369.07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241.65</v>
      </c>
      <c r="I302" s="287">
        <f>data!BT64</f>
        <v>0</v>
      </c>
    </row>
    <row r="303" ht="20.1" customHeight="1">
      <c r="A303" s="279">
        <v>10</v>
      </c>
      <c r="B303" s="287" t="s">
        <v>525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ht="20.1" customHeight="1">
      <c r="A304" s="279">
        <v>11</v>
      </c>
      <c r="B304" s="287" t="s">
        <v>526</v>
      </c>
      <c r="C304" s="287">
        <f>data!BN66</f>
        <v>8410377.86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106.5</v>
      </c>
      <c r="I304" s="287">
        <f>data!BT66</f>
        <v>0</v>
      </c>
    </row>
    <row r="305" ht="20.1" customHeight="1">
      <c r="A305" s="279">
        <v>12</v>
      </c>
      <c r="B305" s="287" t="s">
        <v>16</v>
      </c>
      <c r="C305" s="287">
        <f>data!BN67</f>
        <v>2111092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3457</v>
      </c>
      <c r="H305" s="287">
        <f>data!BS67</f>
        <v>12291</v>
      </c>
      <c r="I305" s="287">
        <f>data!BT67</f>
        <v>0</v>
      </c>
    </row>
    <row r="306" ht="20.1" customHeight="1">
      <c r="A306" s="279">
        <v>13</v>
      </c>
      <c r="B306" s="287" t="s">
        <v>1009</v>
      </c>
      <c r="C306" s="287">
        <f>data!BN68</f>
        <v>411066.63999999996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ht="20.1" customHeight="1">
      <c r="A307" s="279">
        <v>14</v>
      </c>
      <c r="B307" s="287" t="s">
        <v>1010</v>
      </c>
      <c r="C307" s="287">
        <f>data!BN69</f>
        <v>37444.879999999976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264.19</v>
      </c>
      <c r="I307" s="287">
        <f>data!BT69</f>
        <v>2593.9</v>
      </c>
    </row>
    <row r="308" ht="20.1" customHeight="1">
      <c r="A308" s="279">
        <v>15</v>
      </c>
      <c r="B308" s="287" t="s">
        <v>284</v>
      </c>
      <c r="C308" s="287">
        <f>-data!BN84</f>
        <v>-44796.78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ht="20.1" customHeight="1">
      <c r="A309" s="279">
        <v>16</v>
      </c>
      <c r="B309" s="295" t="s">
        <v>1011</v>
      </c>
      <c r="C309" s="287">
        <f>data!BN85</f>
        <v>13290920.840000002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16661.83</v>
      </c>
      <c r="H309" s="287">
        <f>data!BS85</f>
        <v>90694.78</v>
      </c>
      <c r="I309" s="287">
        <f>data!BT85</f>
        <v>72605.75</v>
      </c>
    </row>
    <row r="310" ht="20.1" customHeight="1">
      <c r="A310" s="279">
        <v>17</v>
      </c>
      <c r="B310" s="287" t="s">
        <v>286</v>
      </c>
      <c r="C310" s="297"/>
      <c r="D310" s="297"/>
      <c r="E310" s="297"/>
      <c r="F310" s="297"/>
      <c r="G310" s="297"/>
      <c r="H310" s="297"/>
      <c r="I310" s="297"/>
    </row>
    <row r="311" ht="20.1" customHeight="1">
      <c r="A311" s="279">
        <v>18</v>
      </c>
      <c r="B311" s="287" t="s">
        <v>1012</v>
      </c>
      <c r="C311" s="287"/>
      <c r="D311" s="287"/>
      <c r="E311" s="287"/>
      <c r="F311" s="287"/>
      <c r="G311" s="287"/>
      <c r="H311" s="287"/>
      <c r="I311" s="287"/>
    </row>
    <row r="312" ht="20.1" customHeight="1">
      <c r="A312" s="279">
        <v>19</v>
      </c>
      <c r="B312" s="295" t="s">
        <v>1013</v>
      </c>
      <c r="C312" s="302" t="str">
        <f>IF(data!BN73&gt;0,data!BN73,"")</f>
      </c>
      <c r="D312" s="302" t="str">
        <f>IF(data!BO73&gt;0,data!BO73,"")</f>
      </c>
      <c r="E312" s="302" t="str">
        <f>IF(data!BP73&gt;0,data!BP73,"")</f>
      </c>
      <c r="F312" s="302" t="str">
        <f>IF(data!BQ73&gt;0,data!BQ73,"")</f>
      </c>
      <c r="G312" s="302" t="str">
        <f>IF(data!BR73&gt;0,data!BR73,"")</f>
      </c>
      <c r="H312" s="302" t="str">
        <f>IF(data!BS73&gt;0,data!BS73,"")</f>
      </c>
      <c r="I312" s="302" t="str">
        <f>IF(data!BT73&gt;0,data!BT73,"")</f>
      </c>
    </row>
    <row r="313" ht="20.1" customHeight="1">
      <c r="A313" s="279">
        <v>20</v>
      </c>
      <c r="B313" s="295" t="s">
        <v>1014</v>
      </c>
      <c r="C313" s="302" t="str">
        <f>IF(data!BN74&gt;0,data!BN74,"")</f>
      </c>
      <c r="D313" s="302" t="str">
        <f>IF(data!BO74&gt;0,data!BO74,"")</f>
      </c>
      <c r="E313" s="302" t="str">
        <f>IF(data!BP74&gt;0,data!BP74,"")</f>
      </c>
      <c r="F313" s="302" t="str">
        <f>IF(data!BQ74&gt;0,data!BQ74,"")</f>
      </c>
      <c r="G313" s="302" t="str">
        <f>IF(data!BR74&gt;0,data!BR74,"")</f>
      </c>
      <c r="H313" s="302" t="str">
        <f>IF(data!BS74&gt;0,data!BS74,"")</f>
      </c>
      <c r="I313" s="302" t="str">
        <f>IF(data!BT74&gt;0,data!BT74,"")</f>
      </c>
    </row>
    <row r="314" ht="20.1" customHeight="1">
      <c r="A314" s="279">
        <v>21</v>
      </c>
      <c r="B314" s="295" t="s">
        <v>1015</v>
      </c>
      <c r="C314" s="302" t="str">
        <f>IF(data!BN75&gt;0,data!BN75,"")</f>
      </c>
      <c r="D314" s="302" t="str">
        <f>IF(data!BO75&gt;0,data!BO75,"")</f>
      </c>
      <c r="E314" s="302" t="str">
        <f>IF(data!BP75&gt;0,data!BP75,"")</f>
      </c>
      <c r="F314" s="302" t="str">
        <f>IF(data!BQ75&gt;0,data!BQ75,"")</f>
      </c>
      <c r="G314" s="302" t="str">
        <f>IF(data!BR75&gt;0,data!BR75,"")</f>
      </c>
      <c r="H314" s="302" t="str">
        <f>IF(data!BS75&gt;0,data!BS75,"")</f>
      </c>
      <c r="I314" s="302" t="str">
        <f>IF(data!BT75&gt;0,data!BT75,"")</f>
      </c>
    </row>
    <row r="315" ht="20.1" customHeight="1">
      <c r="A315" s="279" t="s">
        <v>1016</v>
      </c>
      <c r="B315" s="287"/>
      <c r="C315" s="297"/>
      <c r="D315" s="297"/>
      <c r="E315" s="297"/>
      <c r="F315" s="297"/>
      <c r="G315" s="297"/>
      <c r="H315" s="297"/>
      <c r="I315" s="297"/>
    </row>
    <row r="316" ht="20.1" customHeight="1">
      <c r="A316" s="279">
        <v>22</v>
      </c>
      <c r="B316" s="287" t="s">
        <v>1017</v>
      </c>
      <c r="C316" s="303">
        <f>data!BN90</f>
        <v>21426.480000000007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649.63</v>
      </c>
      <c r="H316" s="303">
        <f>data!BS90</f>
        <v>2309.34</v>
      </c>
      <c r="I316" s="303">
        <f>data!BT90</f>
        <v>0</v>
      </c>
    </row>
    <row r="317" ht="20.1" customHeight="1">
      <c r="A317" s="279">
        <v>23</v>
      </c>
      <c r="B317" s="287" t="s">
        <v>1018</v>
      </c>
      <c r="C317" s="302" t="str">
        <f>IF(data!BN77&gt;0,data!BN77,"")</f>
      </c>
      <c r="D317" s="302" t="str">
        <f>IF(data!BO77&gt;0,data!BO77,"")</f>
      </c>
      <c r="E317" s="302" t="str">
        <f>IF(data!BP77&gt;0,data!BP77,"")</f>
      </c>
      <c r="F317" s="302" t="str">
        <f>IF(data!BQ77&gt;0,data!BQ77,"")</f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ht="20.1" customHeight="1">
      <c r="A318" s="279">
        <v>24</v>
      </c>
      <c r="B318" s="287" t="s">
        <v>1019</v>
      </c>
      <c r="C318" s="302" t="str">
        <f>IF(data!BN78&gt;0,data!BN78,"")</f>
      </c>
      <c r="D318" s="302" t="str">
        <f>IF(data!BO78&gt;0,data!BO78,"")</f>
      </c>
      <c r="E318" s="302" t="str">
        <f>IF(data!BP78&gt;0,data!BP78,"")</f>
      </c>
      <c r="F318" s="302" t="str">
        <f>IF(data!BQ78&gt;0,data!BQ78,"")</f>
      </c>
      <c r="G318" s="302" t="str">
        <f>IF(data!BR78&gt;0,data!BR78,"")</f>
      </c>
      <c r="H318" s="303">
        <f>data!BS92</f>
        <v>278.13635908031819</v>
      </c>
      <c r="I318" s="303">
        <f>data!BT92</f>
        <v>0</v>
      </c>
    </row>
    <row r="319" ht="20.1" customHeight="1">
      <c r="A319" s="279">
        <v>25</v>
      </c>
      <c r="B319" s="287" t="s">
        <v>1020</v>
      </c>
      <c r="C319" s="302" t="str">
        <f>IF(data!BN79&gt;0,data!BN79,"")</f>
      </c>
      <c r="D319" s="302" t="str">
        <f>IF(data!BO79&gt;0,data!BO79,"")</f>
      </c>
      <c r="E319" s="302" t="str">
        <f>IF(data!BP79&gt;0,data!BP79,"")</f>
      </c>
      <c r="F319" s="302" t="str">
        <f>IF(data!BQ79&gt;0,data!BQ79,"")</f>
      </c>
      <c r="G319" s="302" t="str">
        <f>IF(data!BR79&gt;0,data!BR79,"")</f>
      </c>
      <c r="H319" s="303">
        <f>data!BS93</f>
        <v>0</v>
      </c>
      <c r="I319" s="303">
        <f>data!BT93</f>
        <v>0</v>
      </c>
    </row>
    <row r="320" ht="20.1" customHeight="1">
      <c r="A320" s="279">
        <v>26</v>
      </c>
      <c r="B320" s="287" t="s">
        <v>294</v>
      </c>
      <c r="C320" s="305" t="str">
        <f>IF(data!BN80&gt;0,data!BN80,"")</f>
      </c>
      <c r="D320" s="305" t="str">
        <f>IF(data!BO80&gt;0,data!BO80,"")</f>
      </c>
      <c r="E320" s="305" t="str">
        <f>IF(data!BP80&gt;0,data!BP80,"")</f>
      </c>
      <c r="F320" s="305" t="str">
        <f>IF(data!BQ80&gt;0,data!BQ80,"")</f>
      </c>
      <c r="G320" s="305" t="str">
        <f>IF(data!BR80&gt;0,data!BR80,"")</f>
      </c>
      <c r="H320" s="305" t="str">
        <f>IF(data!BS80&gt;0,data!BS80,"")</f>
      </c>
      <c r="I320" s="305" t="str">
        <f>IF(data!BT80&gt;0,data!BT80,"")</f>
      </c>
    </row>
    <row r="321" ht="20.1" customHeight="1">
      <c r="A321" s="280" t="s">
        <v>1002</v>
      </c>
      <c r="B321" s="281"/>
      <c r="C321" s="281"/>
      <c r="D321" s="281"/>
      <c r="E321" s="281"/>
      <c r="F321" s="281"/>
      <c r="G321" s="281"/>
      <c r="H321" s="281"/>
      <c r="I321" s="280"/>
    </row>
    <row r="322" ht="20.1" customHeight="1">
      <c r="D322" s="283"/>
      <c r="I322" s="284" t="s">
        <v>1054</v>
      </c>
    </row>
    <row r="323" ht="20.1" customHeight="1">
      <c r="A323" s="283"/>
    </row>
    <row r="324" ht="20.1" customHeight="1">
      <c r="A324" s="285" t="str">
        <f>"Hospital: "&amp;data!C98</f>
        <v>Hospital: PeaceHealth United General Medical Center</v>
      </c>
      <c r="G324" s="286"/>
      <c r="H324" s="285" t="str">
        <f>"FYE: "&amp;data!C96</f>
        <v>FYE: 06/30/2022</v>
      </c>
    </row>
    <row r="325" ht="20.1" customHeight="1">
      <c r="A325" s="279">
        <v>1</v>
      </c>
      <c r="B325" s="287" t="s">
        <v>236</v>
      </c>
      <c r="C325" s="289" t="s">
        <v>106</v>
      </c>
      <c r="D325" s="289" t="s">
        <v>107</v>
      </c>
      <c r="E325" s="289" t="s">
        <v>108</v>
      </c>
      <c r="F325" s="289" t="s">
        <v>109</v>
      </c>
      <c r="G325" s="289" t="s">
        <v>110</v>
      </c>
      <c r="H325" s="289" t="s">
        <v>111</v>
      </c>
      <c r="I325" s="289" t="s">
        <v>112</v>
      </c>
    </row>
    <row r="326" ht="20.1" customHeight="1">
      <c r="A326" s="290">
        <v>2</v>
      </c>
      <c r="B326" s="291" t="s">
        <v>1004</v>
      </c>
      <c r="C326" s="293" t="s">
        <v>182</v>
      </c>
      <c r="D326" s="293" t="s">
        <v>182</v>
      </c>
      <c r="E326" s="293" t="s">
        <v>182</v>
      </c>
      <c r="F326" s="293" t="s">
        <v>183</v>
      </c>
      <c r="G326" s="293" t="s">
        <v>184</v>
      </c>
      <c r="H326" s="293" t="s">
        <v>185</v>
      </c>
      <c r="I326" s="293" t="s">
        <v>186</v>
      </c>
    </row>
    <row r="327" ht="20.1" customHeight="1">
      <c r="A327" s="290"/>
      <c r="B327" s="291"/>
      <c r="C327" s="293" t="s">
        <v>225</v>
      </c>
      <c r="D327" s="293" t="s">
        <v>226</v>
      </c>
      <c r="E327" s="293" t="s">
        <v>227</v>
      </c>
      <c r="F327" s="293" t="s">
        <v>178</v>
      </c>
      <c r="G327" s="293" t="s">
        <v>1053</v>
      </c>
      <c r="H327" s="293" t="s">
        <v>179</v>
      </c>
      <c r="I327" s="293" t="s">
        <v>228</v>
      </c>
    </row>
    <row r="328" ht="20.1" customHeight="1">
      <c r="A328" s="279">
        <v>3</v>
      </c>
      <c r="B328" s="287" t="s">
        <v>1008</v>
      </c>
      <c r="C328" s="299"/>
      <c r="D328" s="299"/>
      <c r="E328" s="299"/>
      <c r="F328" s="299"/>
      <c r="G328" s="299"/>
      <c r="H328" s="299"/>
      <c r="I328" s="299"/>
    </row>
    <row r="329" ht="20.1" customHeight="1">
      <c r="A329" s="279">
        <v>4</v>
      </c>
      <c r="B329" s="287" t="s">
        <v>261</v>
      </c>
      <c r="C329" s="299"/>
      <c r="D329" s="299"/>
      <c r="E329" s="299"/>
      <c r="F329" s="299"/>
      <c r="G329" s="299"/>
      <c r="H329" s="299"/>
      <c r="I329" s="299"/>
    </row>
    <row r="330" ht="20.1" customHeight="1">
      <c r="A330" s="279">
        <v>5</v>
      </c>
      <c r="B330" s="287" t="s">
        <v>262</v>
      </c>
      <c r="C330" s="294">
        <f>data!BU60</f>
        <v>0</v>
      </c>
      <c r="D330" s="294">
        <f>data!BV60</f>
        <v>0</v>
      </c>
      <c r="E330" s="294">
        <f>data!BW60</f>
        <v>0.48652971978022114</v>
      </c>
      <c r="F330" s="294">
        <f>data!BX60</f>
        <v>4.7934583817582439</v>
      </c>
      <c r="G330" s="294">
        <f>data!BY60</f>
        <v>7.0280343494162167</v>
      </c>
      <c r="H330" s="294">
        <f>data!BZ60</f>
        <v>1.5896112882898317</v>
      </c>
      <c r="I330" s="294">
        <f>data!CA60</f>
        <v>0</v>
      </c>
    </row>
    <row r="331" ht="20.1" customHeight="1">
      <c r="A331" s="279">
        <v>6</v>
      </c>
      <c r="B331" s="287" t="s">
        <v>263</v>
      </c>
      <c r="C331" s="306">
        <f>data!BU61</f>
        <v>0</v>
      </c>
      <c r="D331" s="306">
        <f>data!BV61</f>
        <v>0</v>
      </c>
      <c r="E331" s="306">
        <f>data!BW61</f>
        <v>73064.29</v>
      </c>
      <c r="F331" s="306">
        <f>data!BX61</f>
        <v>534895.52</v>
      </c>
      <c r="G331" s="306">
        <f>data!BY61</f>
        <v>1021699.44</v>
      </c>
      <c r="H331" s="306">
        <f>data!BZ61</f>
        <v>251027.3</v>
      </c>
      <c r="I331" s="306">
        <f>data!CA61</f>
        <v>0</v>
      </c>
    </row>
    <row r="332" ht="20.1" customHeight="1">
      <c r="A332" s="279">
        <v>7</v>
      </c>
      <c r="B332" s="287" t="s">
        <v>11</v>
      </c>
      <c r="C332" s="306">
        <f>data!BU62</f>
        <v>0</v>
      </c>
      <c r="D332" s="306">
        <f>data!BV62</f>
        <v>0</v>
      </c>
      <c r="E332" s="306">
        <f>data!BW62</f>
        <v>7319</v>
      </c>
      <c r="F332" s="306">
        <f>data!BX62</f>
        <v>127681</v>
      </c>
      <c r="G332" s="306">
        <f>data!BY62</f>
        <v>272800</v>
      </c>
      <c r="H332" s="306">
        <f>data!BZ62</f>
        <v>91671</v>
      </c>
      <c r="I332" s="306">
        <f>data!CA62</f>
        <v>0</v>
      </c>
    </row>
    <row r="333" ht="20.1" customHeight="1">
      <c r="A333" s="279">
        <v>8</v>
      </c>
      <c r="B333" s="287" t="s">
        <v>264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56710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ht="20.1" customHeight="1">
      <c r="A334" s="279">
        <v>9</v>
      </c>
      <c r="B334" s="287" t="s">
        <v>265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181461.47</v>
      </c>
      <c r="G334" s="306">
        <f>data!BY64</f>
        <v>3282.38</v>
      </c>
      <c r="H334" s="306">
        <f>data!BZ64</f>
        <v>0</v>
      </c>
      <c r="I334" s="306">
        <f>data!CA64</f>
        <v>0</v>
      </c>
    </row>
    <row r="335" ht="20.1" customHeight="1">
      <c r="A335" s="279">
        <v>10</v>
      </c>
      <c r="B335" s="287" t="s">
        <v>525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ht="20.1" customHeight="1">
      <c r="A336" s="279">
        <v>11</v>
      </c>
      <c r="B336" s="287" t="s">
        <v>526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3474.2400000000052</v>
      </c>
      <c r="G336" s="306">
        <f>data!BY66</f>
        <v>0</v>
      </c>
      <c r="H336" s="306">
        <f>data!BZ66</f>
        <v>0</v>
      </c>
      <c r="I336" s="306">
        <f>data!CA66</f>
        <v>0</v>
      </c>
    </row>
    <row r="337" ht="20.1" customHeight="1">
      <c r="A337" s="279">
        <v>12</v>
      </c>
      <c r="B337" s="287" t="s">
        <v>16</v>
      </c>
      <c r="C337" s="306">
        <f>data!BU67</f>
        <v>0</v>
      </c>
      <c r="D337" s="306">
        <f>data!BV67</f>
        <v>0</v>
      </c>
      <c r="E337" s="306">
        <f>data!BW67</f>
        <v>15668</v>
      </c>
      <c r="F337" s="306">
        <f>data!BX67</f>
        <v>0</v>
      </c>
      <c r="G337" s="306">
        <f>data!BY67</f>
        <v>30306</v>
      </c>
      <c r="H337" s="306">
        <f>data!BZ67</f>
        <v>0</v>
      </c>
      <c r="I337" s="306">
        <f>data!CA67</f>
        <v>0</v>
      </c>
    </row>
    <row r="338" ht="20.1" customHeight="1">
      <c r="A338" s="279">
        <v>13</v>
      </c>
      <c r="B338" s="287" t="s">
        <v>1009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99317.25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ht="20.1" customHeight="1">
      <c r="A339" s="279">
        <v>14</v>
      </c>
      <c r="B339" s="287" t="s">
        <v>1010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592.96</v>
      </c>
      <c r="G339" s="306">
        <f>data!BY69</f>
        <v>3672.18</v>
      </c>
      <c r="H339" s="306">
        <f>data!BZ69</f>
        <v>78</v>
      </c>
      <c r="I339" s="306">
        <f>data!CA69</f>
        <v>0</v>
      </c>
    </row>
    <row r="340" ht="20.1" customHeight="1">
      <c r="A340" s="279">
        <v>15</v>
      </c>
      <c r="B340" s="287" t="s">
        <v>284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ht="20.1" customHeight="1">
      <c r="A341" s="279">
        <v>16</v>
      </c>
      <c r="B341" s="295" t="s">
        <v>1011</v>
      </c>
      <c r="C341" s="287">
        <f>data!BU85</f>
        <v>0</v>
      </c>
      <c r="D341" s="287">
        <f>data!BV85</f>
        <v>0</v>
      </c>
      <c r="E341" s="287">
        <f>data!BW85</f>
        <v>96051.29</v>
      </c>
      <c r="F341" s="287">
        <f>data!BX85</f>
        <v>1004132.44</v>
      </c>
      <c r="G341" s="287">
        <f>data!BY85</f>
        <v>1331759.9999999998</v>
      </c>
      <c r="H341" s="287">
        <f>data!BZ85</f>
        <v>342776.3</v>
      </c>
      <c r="I341" s="287">
        <f>data!CA85</f>
        <v>0</v>
      </c>
    </row>
    <row r="342" ht="20.1" customHeight="1">
      <c r="A342" s="279">
        <v>17</v>
      </c>
      <c r="B342" s="287" t="s">
        <v>286</v>
      </c>
      <c r="C342" s="297"/>
      <c r="D342" s="297"/>
      <c r="E342" s="297"/>
      <c r="F342" s="297"/>
      <c r="G342" s="297"/>
      <c r="H342" s="297"/>
      <c r="I342" s="297"/>
    </row>
    <row r="343" ht="20.1" customHeight="1">
      <c r="A343" s="279">
        <v>18</v>
      </c>
      <c r="B343" s="287" t="s">
        <v>1012</v>
      </c>
      <c r="C343" s="287"/>
      <c r="D343" s="287"/>
      <c r="E343" s="287"/>
      <c r="F343" s="287"/>
      <c r="G343" s="287"/>
      <c r="H343" s="287"/>
      <c r="I343" s="287"/>
    </row>
    <row r="344" ht="20.1" customHeight="1">
      <c r="A344" s="279">
        <v>19</v>
      </c>
      <c r="B344" s="295" t="s">
        <v>1013</v>
      </c>
      <c r="C344" s="302" t="str">
        <f>IF(data!BU73&gt;0,data!BU73,"")</f>
      </c>
      <c r="D344" s="302" t="str">
        <f>IF(data!BV73&gt;0,data!BV73,"")</f>
      </c>
      <c r="E344" s="302" t="str">
        <f>IF(data!BW73&gt;0,data!BW73,"")</f>
      </c>
      <c r="F344" s="302" t="str">
        <f>IF(data!BX73&gt;0,data!BX73,"")</f>
      </c>
      <c r="G344" s="302" t="str">
        <f>IF(data!BY73&gt;0,data!BY73,"")</f>
      </c>
      <c r="H344" s="302" t="str">
        <f>IF(data!BZ73&gt;0,data!BZ73,"")</f>
      </c>
      <c r="I344" s="302" t="str">
        <f>IF(data!CA73&gt;0,data!CA73,"")</f>
      </c>
    </row>
    <row r="345" ht="20.1" customHeight="1">
      <c r="A345" s="279">
        <v>20</v>
      </c>
      <c r="B345" s="295" t="s">
        <v>1014</v>
      </c>
      <c r="C345" s="302" t="str">
        <f>IF(data!BU74&gt;0,data!BU74,"")</f>
      </c>
      <c r="D345" s="302" t="str">
        <f>IF(data!BV74&gt;0,data!BV74,"")</f>
      </c>
      <c r="E345" s="302" t="str">
        <f>IF(data!BW74&gt;0,data!BW74,"")</f>
      </c>
      <c r="F345" s="302" t="str">
        <f>IF(data!BX74&gt;0,data!BX74,"")</f>
      </c>
      <c r="G345" s="302" t="str">
        <f>IF(data!BY74&gt;0,data!BY74,"")</f>
      </c>
      <c r="H345" s="302" t="str">
        <f>IF(data!BZ74&gt;0,data!BZ74,"")</f>
      </c>
      <c r="I345" s="302" t="str">
        <f>IF(data!CA74&gt;0,data!CA74,"")</f>
      </c>
    </row>
    <row r="346" ht="20.1" customHeight="1">
      <c r="A346" s="279">
        <v>21</v>
      </c>
      <c r="B346" s="295" t="s">
        <v>1015</v>
      </c>
      <c r="C346" s="302" t="str">
        <f>IF(data!BU75&gt;0,data!BU75,"")</f>
      </c>
      <c r="D346" s="302" t="str">
        <f>IF(data!BV75&gt;0,data!BV75,"")</f>
      </c>
      <c r="E346" s="302" t="str">
        <f>IF(data!BW75&gt;0,data!BW75,"")</f>
      </c>
      <c r="F346" s="302" t="str">
        <f>IF(data!BX75&gt;0,data!BX75,"")</f>
      </c>
      <c r="G346" s="302" t="str">
        <f>IF(data!BY75&gt;0,data!BY75,"")</f>
      </c>
      <c r="H346" s="302" t="str">
        <f>IF(data!BZ75&gt;0,data!BZ75,"")</f>
      </c>
      <c r="I346" s="302" t="str">
        <f>IF(data!CA75&gt;0,data!CA75,"")</f>
      </c>
    </row>
    <row r="347" ht="20.1" customHeight="1">
      <c r="A347" s="279" t="s">
        <v>1016</v>
      </c>
      <c r="B347" s="287"/>
      <c r="C347" s="297"/>
      <c r="D347" s="297"/>
      <c r="E347" s="297"/>
      <c r="F347" s="297"/>
      <c r="G347" s="297"/>
      <c r="H347" s="297"/>
      <c r="I347" s="297"/>
    </row>
    <row r="348" ht="20.1" customHeight="1">
      <c r="A348" s="279">
        <v>22</v>
      </c>
      <c r="B348" s="287" t="s">
        <v>1017</v>
      </c>
      <c r="C348" s="303">
        <f>data!BU90</f>
        <v>0</v>
      </c>
      <c r="D348" s="303">
        <f>data!BV90</f>
        <v>0</v>
      </c>
      <c r="E348" s="303">
        <f>data!BW90</f>
        <v>2943.92</v>
      </c>
      <c r="F348" s="303">
        <f>data!BX90</f>
        <v>0</v>
      </c>
      <c r="G348" s="303">
        <f>data!BY90</f>
        <v>517.79</v>
      </c>
      <c r="H348" s="303">
        <f>data!BZ90</f>
        <v>0</v>
      </c>
      <c r="I348" s="303">
        <f>data!CA90</f>
        <v>0</v>
      </c>
    </row>
    <row r="349" ht="20.1" customHeight="1">
      <c r="A349" s="279">
        <v>23</v>
      </c>
      <c r="B349" s="287" t="s">
        <v>1018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ht="20.1" customHeight="1">
      <c r="A350" s="279">
        <v>24</v>
      </c>
      <c r="B350" s="287" t="s">
        <v>1019</v>
      </c>
      <c r="C350" s="303">
        <f>data!BU92</f>
        <v>0</v>
      </c>
      <c r="D350" s="303">
        <f>data!BV92</f>
        <v>0</v>
      </c>
      <c r="E350" s="303">
        <f>data!BW92</f>
        <v>354.56502300385841</v>
      </c>
      <c r="F350" s="303">
        <f>data!BX92</f>
        <v>0</v>
      </c>
      <c r="G350" s="303">
        <f>data!BY92</f>
        <v>62.362504164912025</v>
      </c>
      <c r="H350" s="303">
        <f>data!BZ92</f>
        <v>0</v>
      </c>
      <c r="I350" s="303">
        <f>data!CA92</f>
        <v>0</v>
      </c>
    </row>
    <row r="351" ht="20.1" customHeight="1">
      <c r="A351" s="279">
        <v>25</v>
      </c>
      <c r="B351" s="287" t="s">
        <v>1020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ht="20.1" customHeight="1">
      <c r="A352" s="279">
        <v>26</v>
      </c>
      <c r="B352" s="287" t="s">
        <v>294</v>
      </c>
      <c r="C352" s="305" t="str">
        <f>IF(data!BU80&gt;0,data!BU80,"")</f>
      </c>
      <c r="D352" s="305" t="str">
        <f>IF(data!BV80&gt;0,data!BV80,"")</f>
      </c>
      <c r="E352" s="305" t="str">
        <f>IF(data!BW80&gt;0,data!BW80,"")</f>
      </c>
      <c r="F352" s="305" t="str">
        <f>IF(data!BX80&gt;0,data!BX80,"")</f>
      </c>
      <c r="G352" s="305" t="str">
        <f>IF(data!BY80&gt;0,data!BY80,"")</f>
      </c>
      <c r="H352" s="305" t="str">
        <f>IF(data!BZ80&gt;0,data!BZ80,"")</f>
      </c>
      <c r="I352" s="305" t="str">
        <f>IF(data!CA80&gt;0,data!CA80,"")</f>
      </c>
    </row>
    <row r="353" ht="20.1" customHeight="1">
      <c r="A353" s="280" t="s">
        <v>1002</v>
      </c>
      <c r="B353" s="281"/>
      <c r="C353" s="281"/>
      <c r="D353" s="281"/>
      <c r="E353" s="281"/>
      <c r="F353" s="281"/>
      <c r="G353" s="281"/>
      <c r="H353" s="281"/>
      <c r="I353" s="280"/>
    </row>
    <row r="354" ht="20.1" customHeight="1">
      <c r="D354" s="283"/>
      <c r="I354" s="284" t="s">
        <v>1055</v>
      </c>
    </row>
    <row r="355" ht="20.1" customHeight="1">
      <c r="A355" s="283"/>
    </row>
    <row r="356" ht="20.1" customHeight="1">
      <c r="A356" s="285" t="str">
        <f>"Hospital: "&amp;data!C98</f>
        <v>Hospital: PeaceHealth United General Medical Center</v>
      </c>
      <c r="G356" s="286"/>
      <c r="H356" s="285" t="str">
        <f>"FYE: "&amp;data!C96</f>
        <v>FYE: 06/30/2022</v>
      </c>
    </row>
    <row r="357" ht="20.1" customHeight="1">
      <c r="A357" s="279">
        <v>1</v>
      </c>
      <c r="B357" s="287" t="s">
        <v>236</v>
      </c>
      <c r="C357" s="289" t="s">
        <v>113</v>
      </c>
      <c r="D357" s="289" t="s">
        <v>114</v>
      </c>
      <c r="E357" s="289" t="s">
        <v>115</v>
      </c>
      <c r="F357" s="307"/>
      <c r="G357" s="307"/>
      <c r="H357" s="307"/>
      <c r="I357" s="289"/>
    </row>
    <row r="358" ht="20.1" customHeight="1">
      <c r="A358" s="290">
        <v>2</v>
      </c>
      <c r="B358" s="291" t="s">
        <v>1004</v>
      </c>
      <c r="C358" s="293" t="s">
        <v>187</v>
      </c>
      <c r="D358" s="293" t="s">
        <v>159</v>
      </c>
      <c r="E358" s="293" t="s">
        <v>238</v>
      </c>
      <c r="F358" s="308"/>
      <c r="G358" s="308"/>
      <c r="H358" s="308"/>
      <c r="I358" s="293" t="s">
        <v>188</v>
      </c>
    </row>
    <row r="359" ht="20.1" customHeight="1">
      <c r="A359" s="290"/>
      <c r="B359" s="291"/>
      <c r="C359" s="293" t="s">
        <v>228</v>
      </c>
      <c r="D359" s="293" t="s">
        <v>1056</v>
      </c>
      <c r="E359" s="293" t="s">
        <v>240</v>
      </c>
      <c r="F359" s="308"/>
      <c r="G359" s="308"/>
      <c r="H359" s="308"/>
      <c r="I359" s="293" t="s">
        <v>230</v>
      </c>
    </row>
    <row r="360" ht="20.1" customHeight="1">
      <c r="A360" s="279">
        <v>3</v>
      </c>
      <c r="B360" s="287" t="s">
        <v>1008</v>
      </c>
      <c r="C360" s="299"/>
      <c r="D360" s="299"/>
      <c r="E360" s="299"/>
      <c r="F360" s="299"/>
      <c r="G360" s="299"/>
      <c r="H360" s="299"/>
      <c r="I360" s="299"/>
    </row>
    <row r="361" ht="20.1" customHeight="1">
      <c r="A361" s="279">
        <v>4</v>
      </c>
      <c r="B361" s="287" t="s">
        <v>261</v>
      </c>
      <c r="C361" s="299"/>
      <c r="D361" s="299"/>
      <c r="E361" s="299"/>
      <c r="F361" s="299"/>
      <c r="G361" s="299"/>
      <c r="H361" s="299"/>
      <c r="I361" s="299"/>
    </row>
    <row r="362" ht="20.1" customHeight="1">
      <c r="A362" s="279">
        <v>5</v>
      </c>
      <c r="B362" s="287" t="s">
        <v>262</v>
      </c>
      <c r="C362" s="294">
        <f>data!CB60</f>
        <v>0</v>
      </c>
      <c r="D362" s="294">
        <f>data!CC60</f>
        <v>0</v>
      </c>
      <c r="E362" s="309"/>
      <c r="F362" s="297"/>
      <c r="G362" s="297"/>
      <c r="H362" s="297"/>
      <c r="I362" s="310">
        <f>data!CE60</f>
        <v>293.91594218889429</v>
      </c>
    </row>
    <row r="363" ht="20.1" customHeight="1">
      <c r="A363" s="279">
        <v>6</v>
      </c>
      <c r="B363" s="287" t="s">
        <v>263</v>
      </c>
      <c r="C363" s="306">
        <f>data!CB61</f>
        <v>0</v>
      </c>
      <c r="D363" s="306">
        <f>data!CC61</f>
        <v>0</v>
      </c>
      <c r="E363" s="311"/>
      <c r="F363" s="311"/>
      <c r="G363" s="311"/>
      <c r="H363" s="311"/>
      <c r="I363" s="306">
        <f>data!CE61</f>
        <v>33727442.4</v>
      </c>
    </row>
    <row r="364" ht="20.1" customHeight="1">
      <c r="A364" s="279">
        <v>7</v>
      </c>
      <c r="B364" s="287" t="s">
        <v>11</v>
      </c>
      <c r="C364" s="306">
        <f>data!CB62</f>
        <v>0</v>
      </c>
      <c r="D364" s="306">
        <f>data!CC62</f>
        <v>0</v>
      </c>
      <c r="E364" s="311"/>
      <c r="F364" s="311"/>
      <c r="G364" s="311"/>
      <c r="H364" s="311"/>
      <c r="I364" s="306">
        <f>data!CE62</f>
        <v>7762487</v>
      </c>
    </row>
    <row r="365" ht="20.1" customHeight="1">
      <c r="A365" s="279">
        <v>8</v>
      </c>
      <c r="B365" s="287" t="s">
        <v>264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2732778.38</v>
      </c>
    </row>
    <row r="366" ht="20.1" customHeight="1">
      <c r="A366" s="279">
        <v>9</v>
      </c>
      <c r="B366" s="287" t="s">
        <v>265</v>
      </c>
      <c r="C366" s="306">
        <f>data!CB64</f>
        <v>0</v>
      </c>
      <c r="D366" s="306">
        <f>data!CC64</f>
        <v>-22930.83</v>
      </c>
      <c r="E366" s="311"/>
      <c r="F366" s="311"/>
      <c r="G366" s="311"/>
      <c r="H366" s="311"/>
      <c r="I366" s="306">
        <f>data!CE64</f>
        <v>7310152.29</v>
      </c>
    </row>
    <row r="367" ht="20.1" customHeight="1">
      <c r="A367" s="279">
        <v>10</v>
      </c>
      <c r="B367" s="287" t="s">
        <v>525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915792.54</v>
      </c>
    </row>
    <row r="368" ht="20.1" customHeight="1">
      <c r="A368" s="279">
        <v>11</v>
      </c>
      <c r="B368" s="287" t="s">
        <v>526</v>
      </c>
      <c r="C368" s="306">
        <f>data!CB66</f>
        <v>0</v>
      </c>
      <c r="D368" s="306">
        <f>data!CC66</f>
        <v>-65149.52</v>
      </c>
      <c r="E368" s="311"/>
      <c r="F368" s="311"/>
      <c r="G368" s="311"/>
      <c r="H368" s="311"/>
      <c r="I368" s="306">
        <f>data!CE66</f>
        <v>14588664.41</v>
      </c>
    </row>
    <row r="369" ht="20.1" customHeight="1">
      <c r="A369" s="279">
        <v>12</v>
      </c>
      <c r="B369" s="287" t="s">
        <v>16</v>
      </c>
      <c r="C369" s="306">
        <f>data!CB67</f>
        <v>0</v>
      </c>
      <c r="D369" s="306">
        <f>data!CC67</f>
        <v>159902</v>
      </c>
      <c r="E369" s="311"/>
      <c r="F369" s="311"/>
      <c r="G369" s="311"/>
      <c r="H369" s="311"/>
      <c r="I369" s="306">
        <f>data!CE67</f>
        <v>4555297</v>
      </c>
    </row>
    <row r="370" ht="20.1" customHeight="1">
      <c r="A370" s="279">
        <v>13</v>
      </c>
      <c r="B370" s="287" t="s">
        <v>1009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1929073.91</v>
      </c>
    </row>
    <row r="371" ht="20.1" customHeight="1">
      <c r="A371" s="279">
        <v>14</v>
      </c>
      <c r="B371" s="287" t="s">
        <v>1010</v>
      </c>
      <c r="C371" s="306">
        <f>data!CB69</f>
        <v>0</v>
      </c>
      <c r="D371" s="306">
        <f>data!CC69</f>
        <v>0</v>
      </c>
      <c r="E371" s="306">
        <f>data!CD69</f>
        <v>1199074.44</v>
      </c>
      <c r="F371" s="311"/>
      <c r="G371" s="311"/>
      <c r="H371" s="311"/>
      <c r="I371" s="306">
        <f>data!CE69</f>
        <v>1725332.84</v>
      </c>
    </row>
    <row r="372" ht="20.1" customHeight="1">
      <c r="A372" s="279">
        <v>15</v>
      </c>
      <c r="B372" s="287" t="s">
        <v>284</v>
      </c>
      <c r="C372" s="287">
        <f>-data!CB84</f>
        <v>0</v>
      </c>
      <c r="D372" s="287">
        <f>-data!CC84</f>
        <v>-9986.99999999997</v>
      </c>
      <c r="E372" s="287">
        <f>-data!CD84</f>
        <v>33897.68</v>
      </c>
      <c r="F372" s="297"/>
      <c r="G372" s="297"/>
      <c r="H372" s="297"/>
      <c r="I372" s="287">
        <f>-data!CE84</f>
        <v>-264688.37000000005</v>
      </c>
    </row>
    <row r="373" ht="20.1" customHeight="1">
      <c r="A373" s="279">
        <v>16</v>
      </c>
      <c r="B373" s="295" t="s">
        <v>1011</v>
      </c>
      <c r="C373" s="306">
        <f>data!CB85</f>
        <v>0</v>
      </c>
      <c r="D373" s="306">
        <f>data!CC85</f>
        <v>61834.650000000023</v>
      </c>
      <c r="E373" s="306">
        <f>data!CD85</f>
        <v>1232972.1199999999</v>
      </c>
      <c r="F373" s="311"/>
      <c r="G373" s="311"/>
      <c r="H373" s="311"/>
      <c r="I373" s="287">
        <f>data!CE85</f>
        <v>74717644.030000016</v>
      </c>
    </row>
    <row r="374" ht="20.1" customHeight="1">
      <c r="A374" s="279">
        <v>17</v>
      </c>
      <c r="B374" s="287" t="s">
        <v>286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ht="20.1" customHeight="1">
      <c r="A375" s="279">
        <v>18</v>
      </c>
      <c r="B375" s="287" t="s">
        <v>1012</v>
      </c>
      <c r="C375" s="287"/>
      <c r="D375" s="287"/>
      <c r="E375" s="287"/>
      <c r="F375" s="287"/>
      <c r="G375" s="287"/>
      <c r="H375" s="287"/>
      <c r="I375" s="287"/>
    </row>
    <row r="376" ht="20.1" customHeight="1">
      <c r="A376" s="279">
        <v>19</v>
      </c>
      <c r="B376" s="295" t="s">
        <v>1013</v>
      </c>
      <c r="C376" s="302" t="str">
        <f>IF(data!CB73&gt;0,data!CB73,"")</f>
      </c>
      <c r="D376" s="302" t="str">
        <f>IF(data!CC73&gt;0,data!CC73,"")</f>
      </c>
      <c r="E376" s="297"/>
      <c r="F376" s="297"/>
      <c r="G376" s="297"/>
      <c r="H376" s="297"/>
      <c r="I376" s="303">
        <f>data!CE87</f>
        <v>34700055.17</v>
      </c>
    </row>
    <row r="377" ht="20.1" customHeight="1">
      <c r="A377" s="279">
        <v>20</v>
      </c>
      <c r="B377" s="295" t="s">
        <v>1014</v>
      </c>
      <c r="C377" s="302" t="str">
        <f>IF(data!CB74&gt;0,data!CB74,"")</f>
      </c>
      <c r="D377" s="302" t="str">
        <f>IF(data!CC74&gt;0,data!CC74,"")</f>
      </c>
      <c r="E377" s="297"/>
      <c r="F377" s="297"/>
      <c r="G377" s="297"/>
      <c r="H377" s="297"/>
      <c r="I377" s="303">
        <f>data!CE88</f>
        <v>151501257.5</v>
      </c>
    </row>
    <row r="378" ht="20.1" customHeight="1">
      <c r="A378" s="279">
        <v>21</v>
      </c>
      <c r="B378" s="295" t="s">
        <v>1015</v>
      </c>
      <c r="C378" s="302" t="str">
        <f>IF(data!CB75&gt;0,data!CB75,"")</f>
      </c>
      <c r="D378" s="302" t="str">
        <f>IF(data!CC75&gt;0,data!CC75,"")</f>
      </c>
      <c r="E378" s="297"/>
      <c r="F378" s="297"/>
      <c r="G378" s="297"/>
      <c r="H378" s="297"/>
      <c r="I378" s="303">
        <f>data!CE89</f>
        <v>186201312.67</v>
      </c>
    </row>
    <row r="379" ht="20.1" customHeight="1">
      <c r="A379" s="279" t="s">
        <v>1016</v>
      </c>
      <c r="B379" s="287"/>
      <c r="C379" s="297"/>
      <c r="D379" s="297"/>
      <c r="E379" s="297"/>
      <c r="F379" s="297"/>
      <c r="G379" s="297"/>
      <c r="H379" s="297"/>
      <c r="I379" s="297"/>
    </row>
    <row r="380" ht="20.1" customHeight="1">
      <c r="A380" s="279">
        <v>22</v>
      </c>
      <c r="B380" s="287" t="s">
        <v>1017</v>
      </c>
      <c r="C380" s="303">
        <f>data!CB90</f>
        <v>0</v>
      </c>
      <c r="D380" s="303">
        <f>data!CC90</f>
        <v>3466.2400000000002</v>
      </c>
      <c r="E380" s="297"/>
      <c r="F380" s="297"/>
      <c r="G380" s="297"/>
      <c r="H380" s="297"/>
      <c r="I380" s="287">
        <f>data!CE90</f>
        <v>147934.19000000003</v>
      </c>
    </row>
    <row r="381" ht="20.1" customHeight="1">
      <c r="A381" s="279">
        <v>23</v>
      </c>
      <c r="B381" s="287" t="s">
        <v>1018</v>
      </c>
      <c r="C381" s="303">
        <f>data!CB91</f>
        <v>0</v>
      </c>
      <c r="D381" s="302" t="str">
        <f>IF(data!CC77&gt;0,data!CC77,"")</f>
      </c>
      <c r="E381" s="297"/>
      <c r="F381" s="297"/>
      <c r="G381" s="297"/>
      <c r="H381" s="297"/>
      <c r="I381" s="287">
        <f>data!CE91</f>
        <v>29576</v>
      </c>
    </row>
    <row r="382" ht="20.1" customHeight="1">
      <c r="A382" s="279">
        <v>24</v>
      </c>
      <c r="B382" s="287" t="s">
        <v>1019</v>
      </c>
      <c r="C382" s="303">
        <f>data!CB92</f>
        <v>0</v>
      </c>
      <c r="D382" s="302" t="str">
        <f>IF(data!CC78&gt;0,data!CC78,"")</f>
      </c>
      <c r="E382" s="297"/>
      <c r="F382" s="297"/>
      <c r="G382" s="297"/>
      <c r="H382" s="297"/>
      <c r="I382" s="287">
        <f>data!CE92</f>
        <v>25188.83437214289</v>
      </c>
    </row>
    <row r="383" ht="20.1" customHeight="1">
      <c r="A383" s="279">
        <v>25</v>
      </c>
      <c r="B383" s="287" t="s">
        <v>1020</v>
      </c>
      <c r="C383" s="303">
        <f>data!CB93</f>
        <v>0</v>
      </c>
      <c r="D383" s="302" t="str">
        <f>IF(data!CC79&gt;0,data!CC79,"")</f>
      </c>
      <c r="E383" s="297"/>
      <c r="F383" s="297"/>
      <c r="G383" s="297"/>
      <c r="H383" s="297"/>
      <c r="I383" s="287">
        <f>data!CE93</f>
        <v>221777.85895517469</v>
      </c>
    </row>
    <row r="384" ht="20.1" customHeight="1">
      <c r="A384" s="279">
        <v>26</v>
      </c>
      <c r="B384" s="287" t="s">
        <v>294</v>
      </c>
      <c r="C384" s="302" t="str">
        <f>IF(data!CB80&gt;0,data!CB80,"")</f>
      </c>
      <c r="D384" s="302" t="str">
        <f>IF(data!CC80&gt;0,data!CC80,"")</f>
      </c>
      <c r="E384" s="309"/>
      <c r="F384" s="297"/>
      <c r="G384" s="297"/>
      <c r="H384" s="297"/>
      <c r="I384" s="294">
        <f>data!CE94</f>
        <v>68.915955871771914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5" transitionEvaluation="1" transitionEntry="1" codeName="Sheet12">
    <tabColor rgb="FF92D050"/>
    <pageSetUpPr autoPageBreaks="0" fitToPage="1"/>
  </sheetPr>
  <dimension ref="A1:CF717"/>
  <sheetViews>
    <sheetView topLeftCell="A85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70" t="s">
        <v>1057</v>
      </c>
    </row>
    <row r="2">
      <c r="A2" s="12" t="s">
        <v>1058</v>
      </c>
      <c r="C2" s="17"/>
    </row>
    <row r="3">
      <c r="A3" s="69" t="s">
        <v>1</v>
      </c>
      <c r="C3" s="17"/>
    </row>
    <row r="4">
      <c r="A4" s="12" t="s">
        <v>2</v>
      </c>
      <c r="C4" s="17"/>
    </row>
    <row r="5">
      <c r="C5" s="17"/>
    </row>
    <row r="6">
      <c r="A6" s="12" t="s">
        <v>3</v>
      </c>
    </row>
    <row r="7">
      <c r="A7" s="12" t="s">
        <v>4</v>
      </c>
    </row>
    <row r="8">
      <c r="A8" s="12" t="s">
        <v>1059</v>
      </c>
    </row>
    <row r="9">
      <c r="C9" s="17"/>
    </row>
    <row r="10">
      <c r="A10" s="69" t="s">
        <v>6</v>
      </c>
      <c r="C10" s="17"/>
    </row>
    <row r="11">
      <c r="A11" s="12" t="s">
        <v>1060</v>
      </c>
      <c r="C11" s="17"/>
    </row>
    <row r="12">
      <c r="A12" s="18" t="s">
        <v>8</v>
      </c>
      <c r="C12" s="17"/>
    </row>
    <row r="13">
      <c r="A13" s="16" t="s">
        <v>9</v>
      </c>
      <c r="C13" s="17"/>
    </row>
    <row r="14">
      <c r="A14" s="12" t="s">
        <v>10</v>
      </c>
      <c r="C14" s="17"/>
    </row>
    <row r="15">
      <c r="C15" s="17"/>
    </row>
    <row r="16">
      <c r="A16" s="73" t="s">
        <v>11</v>
      </c>
    </row>
    <row r="17">
      <c r="A17" s="16" t="s">
        <v>12</v>
      </c>
    </row>
    <row r="18" ht="14.45" customHeight="1">
      <c r="A18" s="18" t="s">
        <v>1061</v>
      </c>
    </row>
    <row r="19" ht="14.45" customHeight="1">
      <c r="A19" s="18" t="s">
        <v>1062</v>
      </c>
    </row>
    <row r="20" ht="14.45" customHeight="1">
      <c r="A20" s="18" t="s">
        <v>1063</v>
      </c>
    </row>
    <row r="21" ht="14.45" customHeight="1">
      <c r="A21" s="16"/>
      <c r="E21" s="72"/>
      <c r="F21" s="72"/>
      <c r="G21" s="72"/>
      <c r="I21" s="72"/>
      <c r="J21" s="72"/>
    </row>
    <row r="22" ht="16.5">
      <c r="A22" s="74" t="s">
        <v>16</v>
      </c>
      <c r="E22" s="72"/>
      <c r="F22" s="72"/>
      <c r="G22" s="72"/>
      <c r="I22" s="71"/>
      <c r="J22" s="71"/>
    </row>
    <row r="23" ht="16.5">
      <c r="A23" s="18" t="s">
        <v>17</v>
      </c>
      <c r="E23" s="71"/>
      <c r="F23" s="71"/>
      <c r="G23" s="71"/>
      <c r="I23" s="71"/>
      <c r="J23" s="71"/>
    </row>
    <row r="24" ht="16.5">
      <c r="A24" s="18" t="s">
        <v>1064</v>
      </c>
      <c r="E24" s="71"/>
      <c r="F24" s="71"/>
      <c r="G24" s="71"/>
    </row>
    <row r="25">
      <c r="A25" s="18" t="s">
        <v>1065</v>
      </c>
    </row>
    <row r="26">
      <c r="A26" s="18" t="s">
        <v>1066</v>
      </c>
    </row>
    <row r="27">
      <c r="A27" s="18"/>
    </row>
    <row r="28">
      <c r="A28" s="16" t="s">
        <v>21</v>
      </c>
      <c r="C28" s="17"/>
    </row>
    <row r="29">
      <c r="A29" s="18" t="s">
        <v>1067</v>
      </c>
      <c r="C29" s="17"/>
    </row>
    <row r="30">
      <c r="C30" s="17"/>
    </row>
    <row r="31">
      <c r="A31" s="12" t="s">
        <v>23</v>
      </c>
      <c r="C31" s="333" t="s">
        <v>24</v>
      </c>
      <c r="F31" s="19"/>
    </row>
    <row r="32">
      <c r="C32" s="17"/>
    </row>
    <row r="33">
      <c r="A33" s="69" t="s">
        <v>25</v>
      </c>
      <c r="B33" s="72"/>
      <c r="C33" s="72"/>
      <c r="D33" s="72"/>
    </row>
    <row r="34">
      <c r="A34" s="18" t="s">
        <v>26</v>
      </c>
      <c r="B34" s="72"/>
      <c r="C34" s="72"/>
      <c r="D34" s="72"/>
    </row>
    <row r="35" ht="16.5">
      <c r="A35" s="18" t="s">
        <v>27</v>
      </c>
      <c r="B35" s="71"/>
      <c r="C35" s="71"/>
      <c r="D35" s="71"/>
    </row>
    <row r="36" ht="16.5">
      <c r="B36" s="71"/>
      <c r="C36" s="71"/>
      <c r="D36" s="71"/>
    </row>
    <row r="37">
      <c r="A37" s="334" t="s">
        <v>28</v>
      </c>
      <c r="B37" s="335"/>
      <c r="C37" s="336"/>
      <c r="D37" s="335"/>
      <c r="E37" s="335"/>
      <c r="F37" s="335"/>
      <c r="G37" s="335"/>
    </row>
    <row r="38">
      <c r="A38" s="337" t="s">
        <v>29</v>
      </c>
      <c r="B38" s="338"/>
      <c r="C38" s="336"/>
      <c r="D38" s="335"/>
      <c r="E38" s="335"/>
      <c r="F38" s="335"/>
      <c r="G38" s="335"/>
    </row>
    <row r="39">
      <c r="A39" s="339" t="s">
        <v>1068</v>
      </c>
      <c r="B39" s="338"/>
      <c r="C39" s="336"/>
      <c r="D39" s="335"/>
      <c r="E39" s="335"/>
      <c r="F39" s="335"/>
      <c r="G39" s="335"/>
    </row>
    <row r="40">
      <c r="A40" s="340" t="s">
        <v>31</v>
      </c>
      <c r="B40" s="335"/>
      <c r="C40" s="336"/>
      <c r="D40" s="335"/>
      <c r="E40" s="335"/>
      <c r="F40" s="335"/>
      <c r="G40" s="335"/>
    </row>
    <row r="41">
      <c r="A41" s="339" t="s">
        <v>1069</v>
      </c>
      <c r="B41" s="335"/>
      <c r="C41" s="336"/>
      <c r="D41" s="335"/>
      <c r="E41" s="335"/>
      <c r="F41" s="335"/>
      <c r="G41" s="335"/>
    </row>
    <row r="42">
      <c r="C42" s="17"/>
    </row>
    <row r="43">
      <c r="A43" s="12" t="s">
        <v>33</v>
      </c>
      <c r="C43" s="17"/>
      <c r="G43" s="19" t="s">
        <v>34</v>
      </c>
    </row>
    <row r="44">
      <c r="A44" s="19" t="s">
        <v>35</v>
      </c>
      <c r="C44" s="17"/>
    </row>
    <row r="45">
      <c r="A45" s="20"/>
      <c r="B45" s="20"/>
      <c r="C45" s="21" t="s">
        <v>36</v>
      </c>
      <c r="D45" s="22" t="s">
        <v>37</v>
      </c>
      <c r="E45" s="22" t="s">
        <v>38</v>
      </c>
      <c r="F45" s="22" t="s">
        <v>39</v>
      </c>
      <c r="G45" s="22" t="s">
        <v>40</v>
      </c>
      <c r="H45" s="22" t="s">
        <v>41</v>
      </c>
      <c r="I45" s="22" t="s">
        <v>42</v>
      </c>
      <c r="J45" s="22" t="s">
        <v>43</v>
      </c>
      <c r="K45" s="22" t="s">
        <v>44</v>
      </c>
      <c r="L45" s="22" t="s">
        <v>45</v>
      </c>
      <c r="M45" s="22" t="s">
        <v>46</v>
      </c>
      <c r="N45" s="22" t="s">
        <v>47</v>
      </c>
      <c r="O45" s="22" t="s">
        <v>48</v>
      </c>
      <c r="P45" s="22" t="s">
        <v>49</v>
      </c>
      <c r="Q45" s="22" t="s">
        <v>50</v>
      </c>
      <c r="R45" s="22" t="s">
        <v>51</v>
      </c>
      <c r="S45" s="22" t="s">
        <v>52</v>
      </c>
      <c r="T45" s="22" t="s">
        <v>53</v>
      </c>
      <c r="U45" s="22" t="s">
        <v>54</v>
      </c>
      <c r="V45" s="22" t="s">
        <v>55</v>
      </c>
      <c r="W45" s="22" t="s">
        <v>56</v>
      </c>
      <c r="X45" s="22" t="s">
        <v>57</v>
      </c>
      <c r="Y45" s="22" t="s">
        <v>58</v>
      </c>
      <c r="Z45" s="22" t="s">
        <v>59</v>
      </c>
      <c r="AA45" s="22" t="s">
        <v>60</v>
      </c>
      <c r="AB45" s="22" t="s">
        <v>61</v>
      </c>
      <c r="AC45" s="22" t="s">
        <v>62</v>
      </c>
      <c r="AD45" s="22" t="s">
        <v>63</v>
      </c>
      <c r="AE45" s="22" t="s">
        <v>64</v>
      </c>
      <c r="AF45" s="22" t="s">
        <v>65</v>
      </c>
      <c r="AG45" s="22" t="s">
        <v>66</v>
      </c>
      <c r="AH45" s="22" t="s">
        <v>67</v>
      </c>
      <c r="AI45" s="22" t="s">
        <v>68</v>
      </c>
      <c r="AJ45" s="22" t="s">
        <v>69</v>
      </c>
      <c r="AK45" s="22" t="s">
        <v>70</v>
      </c>
      <c r="AL45" s="22" t="s">
        <v>71</v>
      </c>
      <c r="AM45" s="22" t="s">
        <v>72</v>
      </c>
      <c r="AN45" s="22" t="s">
        <v>73</v>
      </c>
      <c r="AO45" s="22" t="s">
        <v>74</v>
      </c>
      <c r="AP45" s="22" t="s">
        <v>75</v>
      </c>
      <c r="AQ45" s="22" t="s">
        <v>76</v>
      </c>
      <c r="AR45" s="22" t="s">
        <v>77</v>
      </c>
      <c r="AS45" s="22" t="s">
        <v>78</v>
      </c>
      <c r="AT45" s="22" t="s">
        <v>79</v>
      </c>
      <c r="AU45" s="22" t="s">
        <v>80</v>
      </c>
      <c r="AV45" s="22" t="s">
        <v>81</v>
      </c>
      <c r="AW45" s="22" t="s">
        <v>82</v>
      </c>
      <c r="AX45" s="22" t="s">
        <v>83</v>
      </c>
      <c r="AY45" s="22" t="s">
        <v>84</v>
      </c>
      <c r="AZ45" s="22" t="s">
        <v>85</v>
      </c>
      <c r="BA45" s="22" t="s">
        <v>86</v>
      </c>
      <c r="BB45" s="22" t="s">
        <v>87</v>
      </c>
      <c r="BC45" s="22" t="s">
        <v>88</v>
      </c>
      <c r="BD45" s="22" t="s">
        <v>89</v>
      </c>
      <c r="BE45" s="22" t="s">
        <v>90</v>
      </c>
      <c r="BF45" s="22" t="s">
        <v>91</v>
      </c>
      <c r="BG45" s="22" t="s">
        <v>92</v>
      </c>
      <c r="BH45" s="22" t="s">
        <v>93</v>
      </c>
      <c r="BI45" s="22" t="s">
        <v>94</v>
      </c>
      <c r="BJ45" s="22" t="s">
        <v>95</v>
      </c>
      <c r="BK45" s="22" t="s">
        <v>96</v>
      </c>
      <c r="BL45" s="22" t="s">
        <v>97</v>
      </c>
      <c r="BM45" s="22" t="s">
        <v>98</v>
      </c>
      <c r="BN45" s="22" t="s">
        <v>99</v>
      </c>
      <c r="BO45" s="22" t="s">
        <v>100</v>
      </c>
      <c r="BP45" s="22" t="s">
        <v>101</v>
      </c>
      <c r="BQ45" s="22" t="s">
        <v>102</v>
      </c>
      <c r="BR45" s="22" t="s">
        <v>103</v>
      </c>
      <c r="BS45" s="22" t="s">
        <v>104</v>
      </c>
      <c r="BT45" s="22" t="s">
        <v>105</v>
      </c>
      <c r="BU45" s="22" t="s">
        <v>106</v>
      </c>
      <c r="BV45" s="22" t="s">
        <v>107</v>
      </c>
      <c r="BW45" s="22" t="s">
        <v>108</v>
      </c>
      <c r="BX45" s="22" t="s">
        <v>109</v>
      </c>
      <c r="BY45" s="22" t="s">
        <v>110</v>
      </c>
      <c r="BZ45" s="22" t="s">
        <v>111</v>
      </c>
      <c r="CA45" s="22" t="s">
        <v>112</v>
      </c>
      <c r="CB45" s="22" t="s">
        <v>113</v>
      </c>
      <c r="CC45" s="22" t="s">
        <v>114</v>
      </c>
      <c r="CD45" s="22" t="s">
        <v>115</v>
      </c>
      <c r="CE45" s="22" t="s">
        <v>116</v>
      </c>
    </row>
    <row r="46">
      <c r="A46" s="20"/>
      <c r="B46" s="23" t="s">
        <v>117</v>
      </c>
      <c r="C46" s="21" t="s">
        <v>118</v>
      </c>
      <c r="D46" s="22" t="s">
        <v>119</v>
      </c>
      <c r="E46" s="22" t="s">
        <v>120</v>
      </c>
      <c r="F46" s="22" t="s">
        <v>121</v>
      </c>
      <c r="G46" s="22" t="s">
        <v>122</v>
      </c>
      <c r="H46" s="22" t="s">
        <v>123</v>
      </c>
      <c r="I46" s="22" t="s">
        <v>124</v>
      </c>
      <c r="J46" s="22" t="s">
        <v>125</v>
      </c>
      <c r="K46" s="22" t="s">
        <v>126</v>
      </c>
      <c r="L46" s="22" t="s">
        <v>127</v>
      </c>
      <c r="M46" s="22" t="s">
        <v>128</v>
      </c>
      <c r="N46" s="22" t="s">
        <v>129</v>
      </c>
      <c r="O46" s="22" t="s">
        <v>130</v>
      </c>
      <c r="P46" s="22" t="s">
        <v>131</v>
      </c>
      <c r="Q46" s="22" t="s">
        <v>132</v>
      </c>
      <c r="R46" s="22" t="s">
        <v>133</v>
      </c>
      <c r="S46" s="22" t="s">
        <v>134</v>
      </c>
      <c r="T46" s="22" t="s">
        <v>135</v>
      </c>
      <c r="U46" s="22" t="s">
        <v>136</v>
      </c>
      <c r="V46" s="22" t="s">
        <v>137</v>
      </c>
      <c r="W46" s="22" t="s">
        <v>138</v>
      </c>
      <c r="X46" s="22" t="s">
        <v>139</v>
      </c>
      <c r="Y46" s="22" t="s">
        <v>140</v>
      </c>
      <c r="Z46" s="22" t="s">
        <v>140</v>
      </c>
      <c r="AA46" s="22" t="s">
        <v>141</v>
      </c>
      <c r="AB46" s="22" t="s">
        <v>142</v>
      </c>
      <c r="AC46" s="22" t="s">
        <v>143</v>
      </c>
      <c r="AD46" s="22" t="s">
        <v>144</v>
      </c>
      <c r="AE46" s="22" t="s">
        <v>122</v>
      </c>
      <c r="AF46" s="22" t="s">
        <v>123</v>
      </c>
      <c r="AG46" s="22" t="s">
        <v>145</v>
      </c>
      <c r="AH46" s="22" t="s">
        <v>146</v>
      </c>
      <c r="AI46" s="22" t="s">
        <v>147</v>
      </c>
      <c r="AJ46" s="22" t="s">
        <v>148</v>
      </c>
      <c r="AK46" s="22" t="s">
        <v>149</v>
      </c>
      <c r="AL46" s="22" t="s">
        <v>150</v>
      </c>
      <c r="AM46" s="22" t="s">
        <v>151</v>
      </c>
      <c r="AN46" s="22" t="s">
        <v>137</v>
      </c>
      <c r="AO46" s="22" t="s">
        <v>152</v>
      </c>
      <c r="AP46" s="22" t="s">
        <v>153</v>
      </c>
      <c r="AQ46" s="22" t="s">
        <v>154</v>
      </c>
      <c r="AR46" s="22" t="s">
        <v>155</v>
      </c>
      <c r="AS46" s="22" t="s">
        <v>156</v>
      </c>
      <c r="AT46" s="22" t="s">
        <v>157</v>
      </c>
      <c r="AU46" s="22" t="s">
        <v>158</v>
      </c>
      <c r="AV46" s="22" t="s">
        <v>159</v>
      </c>
      <c r="AW46" s="22" t="s">
        <v>160</v>
      </c>
      <c r="AX46" s="22" t="s">
        <v>161</v>
      </c>
      <c r="AY46" s="22" t="s">
        <v>162</v>
      </c>
      <c r="AZ46" s="22" t="s">
        <v>163</v>
      </c>
      <c r="BA46" s="22" t="s">
        <v>164</v>
      </c>
      <c r="BB46" s="22" t="s">
        <v>165</v>
      </c>
      <c r="BC46" s="22" t="s">
        <v>134</v>
      </c>
      <c r="BD46" s="22" t="s">
        <v>166</v>
      </c>
      <c r="BE46" s="22" t="s">
        <v>167</v>
      </c>
      <c r="BF46" s="22" t="s">
        <v>168</v>
      </c>
      <c r="BG46" s="22" t="s">
        <v>169</v>
      </c>
      <c r="BH46" s="22" t="s">
        <v>170</v>
      </c>
      <c r="BI46" s="22" t="s">
        <v>171</v>
      </c>
      <c r="BJ46" s="22" t="s">
        <v>172</v>
      </c>
      <c r="BK46" s="22" t="s">
        <v>173</v>
      </c>
      <c r="BL46" s="22" t="s">
        <v>174</v>
      </c>
      <c r="BM46" s="22" t="s">
        <v>159</v>
      </c>
      <c r="BN46" s="22" t="s">
        <v>175</v>
      </c>
      <c r="BO46" s="22" t="s">
        <v>176</v>
      </c>
      <c r="BP46" s="22" t="s">
        <v>177</v>
      </c>
      <c r="BQ46" s="22" t="s">
        <v>178</v>
      </c>
      <c r="BR46" s="22" t="s">
        <v>179</v>
      </c>
      <c r="BS46" s="22" t="s">
        <v>180</v>
      </c>
      <c r="BT46" s="22" t="s">
        <v>181</v>
      </c>
      <c r="BU46" s="22" t="s">
        <v>182</v>
      </c>
      <c r="BV46" s="22" t="s">
        <v>182</v>
      </c>
      <c r="BW46" s="22" t="s">
        <v>182</v>
      </c>
      <c r="BX46" s="22" t="s">
        <v>183</v>
      </c>
      <c r="BY46" s="22" t="s">
        <v>184</v>
      </c>
      <c r="BZ46" s="22" t="s">
        <v>185</v>
      </c>
      <c r="CA46" s="22" t="s">
        <v>186</v>
      </c>
      <c r="CB46" s="22" t="s">
        <v>187</v>
      </c>
      <c r="CC46" s="22" t="s">
        <v>159</v>
      </c>
      <c r="CD46" s="22"/>
      <c r="CE46" s="22" t="s">
        <v>188</v>
      </c>
    </row>
    <row r="47">
      <c r="A47" s="20" t="s">
        <v>11</v>
      </c>
      <c r="B47" s="22" t="s">
        <v>189</v>
      </c>
      <c r="C47" s="21" t="s">
        <v>190</v>
      </c>
      <c r="D47" s="22" t="s">
        <v>190</v>
      </c>
      <c r="E47" s="22" t="s">
        <v>190</v>
      </c>
      <c r="F47" s="22" t="s">
        <v>191</v>
      </c>
      <c r="G47" s="22" t="s">
        <v>192</v>
      </c>
      <c r="H47" s="22" t="s">
        <v>190</v>
      </c>
      <c r="I47" s="22" t="s">
        <v>193</v>
      </c>
      <c r="J47" s="22"/>
      <c r="K47" s="22" t="s">
        <v>184</v>
      </c>
      <c r="L47" s="22" t="s">
        <v>194</v>
      </c>
      <c r="M47" s="22" t="s">
        <v>195</v>
      </c>
      <c r="N47" s="22" t="s">
        <v>196</v>
      </c>
      <c r="O47" s="22" t="s">
        <v>197</v>
      </c>
      <c r="P47" s="22" t="s">
        <v>196</v>
      </c>
      <c r="Q47" s="22" t="s">
        <v>198</v>
      </c>
      <c r="R47" s="22"/>
      <c r="S47" s="22" t="s">
        <v>196</v>
      </c>
      <c r="T47" s="22" t="s">
        <v>199</v>
      </c>
      <c r="U47" s="22"/>
      <c r="V47" s="22" t="s">
        <v>200</v>
      </c>
      <c r="W47" s="22" t="s">
        <v>201</v>
      </c>
      <c r="X47" s="22" t="s">
        <v>202</v>
      </c>
      <c r="Y47" s="22" t="s">
        <v>203</v>
      </c>
      <c r="Z47" s="22" t="s">
        <v>204</v>
      </c>
      <c r="AA47" s="22" t="s">
        <v>205</v>
      </c>
      <c r="AB47" s="22"/>
      <c r="AC47" s="22" t="s">
        <v>199</v>
      </c>
      <c r="AD47" s="22"/>
      <c r="AE47" s="22" t="s">
        <v>199</v>
      </c>
      <c r="AF47" s="22" t="s">
        <v>206</v>
      </c>
      <c r="AG47" s="22" t="s">
        <v>198</v>
      </c>
      <c r="AH47" s="22"/>
      <c r="AI47" s="22" t="s">
        <v>207</v>
      </c>
      <c r="AJ47" s="22"/>
      <c r="AK47" s="22" t="s">
        <v>199</v>
      </c>
      <c r="AL47" s="22" t="s">
        <v>199</v>
      </c>
      <c r="AM47" s="22" t="s">
        <v>199</v>
      </c>
      <c r="AN47" s="22" t="s">
        <v>208</v>
      </c>
      <c r="AO47" s="22" t="s">
        <v>209</v>
      </c>
      <c r="AP47" s="22" t="s">
        <v>148</v>
      </c>
      <c r="AQ47" s="22" t="s">
        <v>210</v>
      </c>
      <c r="AR47" s="22" t="s">
        <v>196</v>
      </c>
      <c r="AS47" s="22"/>
      <c r="AT47" s="22" t="s">
        <v>211</v>
      </c>
      <c r="AU47" s="22" t="s">
        <v>212</v>
      </c>
      <c r="AV47" s="22" t="s">
        <v>213</v>
      </c>
      <c r="AW47" s="22" t="s">
        <v>214</v>
      </c>
      <c r="AX47" s="22" t="s">
        <v>215</v>
      </c>
      <c r="AY47" s="22"/>
      <c r="AZ47" s="22"/>
      <c r="BA47" s="22" t="s">
        <v>216</v>
      </c>
      <c r="BB47" s="22" t="s">
        <v>196</v>
      </c>
      <c r="BC47" s="22" t="s">
        <v>210</v>
      </c>
      <c r="BD47" s="22"/>
      <c r="BE47" s="22"/>
      <c r="BF47" s="22"/>
      <c r="BG47" s="22"/>
      <c r="BH47" s="22" t="s">
        <v>217</v>
      </c>
      <c r="BI47" s="22" t="s">
        <v>196</v>
      </c>
      <c r="BJ47" s="22"/>
      <c r="BK47" s="22" t="s">
        <v>218</v>
      </c>
      <c r="BL47" s="22"/>
      <c r="BM47" s="22" t="s">
        <v>219</v>
      </c>
      <c r="BN47" s="22" t="s">
        <v>220</v>
      </c>
      <c r="BO47" s="22" t="s">
        <v>221</v>
      </c>
      <c r="BP47" s="22" t="s">
        <v>222</v>
      </c>
      <c r="BQ47" s="22" t="s">
        <v>223</v>
      </c>
      <c r="BR47" s="22"/>
      <c r="BS47" s="22" t="s">
        <v>224</v>
      </c>
      <c r="BT47" s="22" t="s">
        <v>196</v>
      </c>
      <c r="BU47" s="22" t="s">
        <v>225</v>
      </c>
      <c r="BV47" s="22" t="s">
        <v>226</v>
      </c>
      <c r="BW47" s="22" t="s">
        <v>227</v>
      </c>
      <c r="BX47" s="22" t="s">
        <v>178</v>
      </c>
      <c r="BY47" s="22" t="s">
        <v>220</v>
      </c>
      <c r="BZ47" s="22" t="s">
        <v>179</v>
      </c>
      <c r="CA47" s="22" t="s">
        <v>228</v>
      </c>
      <c r="CB47" s="22" t="s">
        <v>228</v>
      </c>
      <c r="CC47" s="22" t="s">
        <v>229</v>
      </c>
      <c r="CD47" s="22"/>
      <c r="CE47" s="22" t="s">
        <v>230</v>
      </c>
    </row>
    <row r="48">
      <c r="A48" s="20" t="s">
        <v>231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>
      <c r="A49" s="32" t="s">
        <v>232</v>
      </c>
      <c r="B49" s="215"/>
      <c r="C49" s="270" t="b">
        <f>IF($B$49,(ROUND((($B$49/$CE$62)*C62),0)))</f>
        <v>0</v>
      </c>
      <c r="D49" s="270" t="b">
        <f ref="D49:BO49" t="shared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ref="BP49:CD49" t="shared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>
      <c r="A50" s="20" t="s">
        <v>233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0" t="s">
        <v>16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>
      <c r="A52" s="26" t="s">
        <v>234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>
      <c r="A53" s="39" t="s">
        <v>235</v>
      </c>
      <c r="B53" s="271"/>
      <c r="C53" s="270" t="b">
        <f>IF($B$53,ROUND(($B$53/($CE$91+$CF$91)*C91),0))</f>
        <v>0</v>
      </c>
      <c r="D53" s="270" t="b">
        <f ref="D53:BO53" t="shared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ref="BP53:CD53" t="shared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>
      <c r="A54" s="20" t="s">
        <v>233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>
      <c r="A56" s="26" t="s">
        <v>236</v>
      </c>
      <c r="B56" s="20"/>
      <c r="C56" s="21" t="s">
        <v>36</v>
      </c>
      <c r="D56" s="22" t="s">
        <v>37</v>
      </c>
      <c r="E56" s="22" t="s">
        <v>38</v>
      </c>
      <c r="F56" s="22" t="s">
        <v>39</v>
      </c>
      <c r="G56" s="22" t="s">
        <v>40</v>
      </c>
      <c r="H56" s="22" t="s">
        <v>41</v>
      </c>
      <c r="I56" s="22" t="s">
        <v>42</v>
      </c>
      <c r="J56" s="22" t="s">
        <v>43</v>
      </c>
      <c r="K56" s="22" t="s">
        <v>44</v>
      </c>
      <c r="L56" s="22" t="s">
        <v>45</v>
      </c>
      <c r="M56" s="22" t="s">
        <v>46</v>
      </c>
      <c r="N56" s="22" t="s">
        <v>47</v>
      </c>
      <c r="O56" s="22" t="s">
        <v>48</v>
      </c>
      <c r="P56" s="22" t="s">
        <v>49</v>
      </c>
      <c r="Q56" s="22" t="s">
        <v>50</v>
      </c>
      <c r="R56" s="22" t="s">
        <v>51</v>
      </c>
      <c r="S56" s="22" t="s">
        <v>52</v>
      </c>
      <c r="T56" s="28" t="s">
        <v>53</v>
      </c>
      <c r="U56" s="22" t="s">
        <v>54</v>
      </c>
      <c r="V56" s="22" t="s">
        <v>55</v>
      </c>
      <c r="W56" s="22" t="s">
        <v>56</v>
      </c>
      <c r="X56" s="22" t="s">
        <v>57</v>
      </c>
      <c r="Y56" s="22" t="s">
        <v>58</v>
      </c>
      <c r="Z56" s="22" t="s">
        <v>59</v>
      </c>
      <c r="AA56" s="22" t="s">
        <v>60</v>
      </c>
      <c r="AB56" s="22" t="s">
        <v>61</v>
      </c>
      <c r="AC56" s="22" t="s">
        <v>62</v>
      </c>
      <c r="AD56" s="22" t="s">
        <v>63</v>
      </c>
      <c r="AE56" s="22" t="s">
        <v>64</v>
      </c>
      <c r="AF56" s="22" t="s">
        <v>65</v>
      </c>
      <c r="AG56" s="22" t="s">
        <v>66</v>
      </c>
      <c r="AH56" s="22" t="s">
        <v>67</v>
      </c>
      <c r="AI56" s="22" t="s">
        <v>68</v>
      </c>
      <c r="AJ56" s="22" t="s">
        <v>69</v>
      </c>
      <c r="AK56" s="22" t="s">
        <v>70</v>
      </c>
      <c r="AL56" s="22" t="s">
        <v>71</v>
      </c>
      <c r="AM56" s="22" t="s">
        <v>72</v>
      </c>
      <c r="AN56" s="22" t="s">
        <v>73</v>
      </c>
      <c r="AO56" s="22" t="s">
        <v>74</v>
      </c>
      <c r="AP56" s="22" t="s">
        <v>75</v>
      </c>
      <c r="AQ56" s="22" t="s">
        <v>76</v>
      </c>
      <c r="AR56" s="22" t="s">
        <v>77</v>
      </c>
      <c r="AS56" s="22" t="s">
        <v>78</v>
      </c>
      <c r="AT56" s="22" t="s">
        <v>79</v>
      </c>
      <c r="AU56" s="22" t="s">
        <v>80</v>
      </c>
      <c r="AV56" s="22" t="s">
        <v>81</v>
      </c>
      <c r="AW56" s="22" t="s">
        <v>82</v>
      </c>
      <c r="AX56" s="22" t="s">
        <v>83</v>
      </c>
      <c r="AY56" s="22" t="s">
        <v>84</v>
      </c>
      <c r="AZ56" s="22" t="s">
        <v>85</v>
      </c>
      <c r="BA56" s="22" t="s">
        <v>86</v>
      </c>
      <c r="BB56" s="22" t="s">
        <v>87</v>
      </c>
      <c r="BC56" s="22" t="s">
        <v>88</v>
      </c>
      <c r="BD56" s="22" t="s">
        <v>89</v>
      </c>
      <c r="BE56" s="22" t="s">
        <v>90</v>
      </c>
      <c r="BF56" s="22" t="s">
        <v>91</v>
      </c>
      <c r="BG56" s="22" t="s">
        <v>92</v>
      </c>
      <c r="BH56" s="22" t="s">
        <v>93</v>
      </c>
      <c r="BI56" s="22" t="s">
        <v>94</v>
      </c>
      <c r="BJ56" s="22" t="s">
        <v>95</v>
      </c>
      <c r="BK56" s="22" t="s">
        <v>96</v>
      </c>
      <c r="BL56" s="22" t="s">
        <v>97</v>
      </c>
      <c r="BM56" s="22" t="s">
        <v>98</v>
      </c>
      <c r="BN56" s="22" t="s">
        <v>99</v>
      </c>
      <c r="BO56" s="22" t="s">
        <v>100</v>
      </c>
      <c r="BP56" s="22" t="s">
        <v>101</v>
      </c>
      <c r="BQ56" s="22" t="s">
        <v>102</v>
      </c>
      <c r="BR56" s="22" t="s">
        <v>103</v>
      </c>
      <c r="BS56" s="22" t="s">
        <v>104</v>
      </c>
      <c r="BT56" s="22" t="s">
        <v>105</v>
      </c>
      <c r="BU56" s="22" t="s">
        <v>106</v>
      </c>
      <c r="BV56" s="22" t="s">
        <v>107</v>
      </c>
      <c r="BW56" s="22" t="s">
        <v>108</v>
      </c>
      <c r="BX56" s="22" t="s">
        <v>109</v>
      </c>
      <c r="BY56" s="22" t="s">
        <v>110</v>
      </c>
      <c r="BZ56" s="22" t="s">
        <v>111</v>
      </c>
      <c r="CA56" s="22" t="s">
        <v>112</v>
      </c>
      <c r="CB56" s="22" t="s">
        <v>113</v>
      </c>
      <c r="CC56" s="22" t="s">
        <v>114</v>
      </c>
      <c r="CD56" s="22" t="s">
        <v>115</v>
      </c>
      <c r="CE56" s="22" t="s">
        <v>116</v>
      </c>
    </row>
    <row r="57">
      <c r="A57" s="26" t="s">
        <v>237</v>
      </c>
      <c r="B57" s="20"/>
      <c r="C57" s="21" t="s">
        <v>118</v>
      </c>
      <c r="D57" s="22" t="s">
        <v>119</v>
      </c>
      <c r="E57" s="22" t="s">
        <v>120</v>
      </c>
      <c r="F57" s="22" t="s">
        <v>121</v>
      </c>
      <c r="G57" s="22" t="s">
        <v>122</v>
      </c>
      <c r="H57" s="22" t="s">
        <v>123</v>
      </c>
      <c r="I57" s="22" t="s">
        <v>124</v>
      </c>
      <c r="J57" s="22" t="s">
        <v>125</v>
      </c>
      <c r="K57" s="22" t="s">
        <v>126</v>
      </c>
      <c r="L57" s="22" t="s">
        <v>127</v>
      </c>
      <c r="M57" s="22" t="s">
        <v>128</v>
      </c>
      <c r="N57" s="22" t="s">
        <v>129</v>
      </c>
      <c r="O57" s="22" t="s">
        <v>130</v>
      </c>
      <c r="P57" s="22" t="s">
        <v>131</v>
      </c>
      <c r="Q57" s="22" t="s">
        <v>132</v>
      </c>
      <c r="R57" s="22" t="s">
        <v>133</v>
      </c>
      <c r="S57" s="22" t="s">
        <v>134</v>
      </c>
      <c r="T57" s="22" t="s">
        <v>135</v>
      </c>
      <c r="U57" s="22" t="s">
        <v>136</v>
      </c>
      <c r="V57" s="22" t="s">
        <v>137</v>
      </c>
      <c r="W57" s="22" t="s">
        <v>138</v>
      </c>
      <c r="X57" s="22" t="s">
        <v>139</v>
      </c>
      <c r="Y57" s="22" t="s">
        <v>140</v>
      </c>
      <c r="Z57" s="22" t="s">
        <v>140</v>
      </c>
      <c r="AA57" s="22" t="s">
        <v>141</v>
      </c>
      <c r="AB57" s="22" t="s">
        <v>142</v>
      </c>
      <c r="AC57" s="22" t="s">
        <v>143</v>
      </c>
      <c r="AD57" s="22" t="s">
        <v>144</v>
      </c>
      <c r="AE57" s="22" t="s">
        <v>122</v>
      </c>
      <c r="AF57" s="22" t="s">
        <v>123</v>
      </c>
      <c r="AG57" s="22" t="s">
        <v>145</v>
      </c>
      <c r="AH57" s="22" t="s">
        <v>146</v>
      </c>
      <c r="AI57" s="22" t="s">
        <v>147</v>
      </c>
      <c r="AJ57" s="22" t="s">
        <v>148</v>
      </c>
      <c r="AK57" s="22" t="s">
        <v>149</v>
      </c>
      <c r="AL57" s="22" t="s">
        <v>150</v>
      </c>
      <c r="AM57" s="22" t="s">
        <v>151</v>
      </c>
      <c r="AN57" s="22" t="s">
        <v>137</v>
      </c>
      <c r="AO57" s="22" t="s">
        <v>152</v>
      </c>
      <c r="AP57" s="22" t="s">
        <v>153</v>
      </c>
      <c r="AQ57" s="22" t="s">
        <v>154</v>
      </c>
      <c r="AR57" s="22" t="s">
        <v>155</v>
      </c>
      <c r="AS57" s="22" t="s">
        <v>156</v>
      </c>
      <c r="AT57" s="22" t="s">
        <v>157</v>
      </c>
      <c r="AU57" s="22" t="s">
        <v>158</v>
      </c>
      <c r="AV57" s="22" t="s">
        <v>159</v>
      </c>
      <c r="AW57" s="22" t="s">
        <v>160</v>
      </c>
      <c r="AX57" s="22" t="s">
        <v>161</v>
      </c>
      <c r="AY57" s="22" t="s">
        <v>162</v>
      </c>
      <c r="AZ57" s="22" t="s">
        <v>163</v>
      </c>
      <c r="BA57" s="22" t="s">
        <v>164</v>
      </c>
      <c r="BB57" s="22" t="s">
        <v>165</v>
      </c>
      <c r="BC57" s="22" t="s">
        <v>134</v>
      </c>
      <c r="BD57" s="22" t="s">
        <v>166</v>
      </c>
      <c r="BE57" s="22" t="s">
        <v>167</v>
      </c>
      <c r="BF57" s="22" t="s">
        <v>168</v>
      </c>
      <c r="BG57" s="22" t="s">
        <v>169</v>
      </c>
      <c r="BH57" s="22" t="s">
        <v>170</v>
      </c>
      <c r="BI57" s="22" t="s">
        <v>171</v>
      </c>
      <c r="BJ57" s="22" t="s">
        <v>172</v>
      </c>
      <c r="BK57" s="22" t="s">
        <v>173</v>
      </c>
      <c r="BL57" s="22" t="s">
        <v>174</v>
      </c>
      <c r="BM57" s="22" t="s">
        <v>159</v>
      </c>
      <c r="BN57" s="22" t="s">
        <v>175</v>
      </c>
      <c r="BO57" s="22" t="s">
        <v>176</v>
      </c>
      <c r="BP57" s="22" t="s">
        <v>177</v>
      </c>
      <c r="BQ57" s="22" t="s">
        <v>178</v>
      </c>
      <c r="BR57" s="22" t="s">
        <v>179</v>
      </c>
      <c r="BS57" s="22" t="s">
        <v>180</v>
      </c>
      <c r="BT57" s="22" t="s">
        <v>181</v>
      </c>
      <c r="BU57" s="22" t="s">
        <v>182</v>
      </c>
      <c r="BV57" s="22" t="s">
        <v>182</v>
      </c>
      <c r="BW57" s="22" t="s">
        <v>182</v>
      </c>
      <c r="BX57" s="22" t="s">
        <v>183</v>
      </c>
      <c r="BY57" s="22" t="s">
        <v>184</v>
      </c>
      <c r="BZ57" s="22" t="s">
        <v>185</v>
      </c>
      <c r="CA57" s="22" t="s">
        <v>186</v>
      </c>
      <c r="CB57" s="22" t="s">
        <v>187</v>
      </c>
      <c r="CC57" s="22" t="s">
        <v>159</v>
      </c>
      <c r="CD57" s="22" t="s">
        <v>238</v>
      </c>
      <c r="CE57" s="22" t="s">
        <v>188</v>
      </c>
    </row>
    <row r="58">
      <c r="A58" s="26" t="s">
        <v>239</v>
      </c>
      <c r="B58" s="20"/>
      <c r="C58" s="21" t="s">
        <v>190</v>
      </c>
      <c r="D58" s="22" t="s">
        <v>190</v>
      </c>
      <c r="E58" s="22" t="s">
        <v>190</v>
      </c>
      <c r="F58" s="22" t="s">
        <v>191</v>
      </c>
      <c r="G58" s="22" t="s">
        <v>192</v>
      </c>
      <c r="H58" s="22" t="s">
        <v>190</v>
      </c>
      <c r="I58" s="22" t="s">
        <v>193</v>
      </c>
      <c r="J58" s="22"/>
      <c r="K58" s="22" t="s">
        <v>184</v>
      </c>
      <c r="L58" s="22" t="s">
        <v>194</v>
      </c>
      <c r="M58" s="22" t="s">
        <v>195</v>
      </c>
      <c r="N58" s="22" t="s">
        <v>196</v>
      </c>
      <c r="O58" s="22" t="s">
        <v>197</v>
      </c>
      <c r="P58" s="22" t="s">
        <v>196</v>
      </c>
      <c r="Q58" s="22" t="s">
        <v>198</v>
      </c>
      <c r="R58" s="22"/>
      <c r="S58" s="22" t="s">
        <v>196</v>
      </c>
      <c r="T58" s="22" t="s">
        <v>199</v>
      </c>
      <c r="U58" s="22"/>
      <c r="V58" s="22" t="s">
        <v>200</v>
      </c>
      <c r="W58" s="22" t="s">
        <v>201</v>
      </c>
      <c r="X58" s="22" t="s">
        <v>202</v>
      </c>
      <c r="Y58" s="22" t="s">
        <v>203</v>
      </c>
      <c r="Z58" s="22" t="s">
        <v>204</v>
      </c>
      <c r="AA58" s="22" t="s">
        <v>205</v>
      </c>
      <c r="AB58" s="22"/>
      <c r="AC58" s="22" t="s">
        <v>199</v>
      </c>
      <c r="AD58" s="22"/>
      <c r="AE58" s="22" t="s">
        <v>199</v>
      </c>
      <c r="AF58" s="22" t="s">
        <v>206</v>
      </c>
      <c r="AG58" s="22" t="s">
        <v>198</v>
      </c>
      <c r="AH58" s="22"/>
      <c r="AI58" s="22" t="s">
        <v>207</v>
      </c>
      <c r="AJ58" s="22"/>
      <c r="AK58" s="22" t="s">
        <v>199</v>
      </c>
      <c r="AL58" s="22" t="s">
        <v>199</v>
      </c>
      <c r="AM58" s="22" t="s">
        <v>199</v>
      </c>
      <c r="AN58" s="22" t="s">
        <v>208</v>
      </c>
      <c r="AO58" s="22" t="s">
        <v>209</v>
      </c>
      <c r="AP58" s="22" t="s">
        <v>148</v>
      </c>
      <c r="AQ58" s="22" t="s">
        <v>210</v>
      </c>
      <c r="AR58" s="22" t="s">
        <v>196</v>
      </c>
      <c r="AS58" s="22"/>
      <c r="AT58" s="22" t="s">
        <v>211</v>
      </c>
      <c r="AU58" s="22" t="s">
        <v>212</v>
      </c>
      <c r="AV58" s="22" t="s">
        <v>213</v>
      </c>
      <c r="AW58" s="22" t="s">
        <v>214</v>
      </c>
      <c r="AX58" s="22" t="s">
        <v>215</v>
      </c>
      <c r="AY58" s="22"/>
      <c r="AZ58" s="22"/>
      <c r="BA58" s="22" t="s">
        <v>216</v>
      </c>
      <c r="BB58" s="22" t="s">
        <v>196</v>
      </c>
      <c r="BC58" s="22" t="s">
        <v>210</v>
      </c>
      <c r="BD58" s="22"/>
      <c r="BE58" s="22"/>
      <c r="BF58" s="22"/>
      <c r="BG58" s="22"/>
      <c r="BH58" s="22" t="s">
        <v>217</v>
      </c>
      <c r="BI58" s="22" t="s">
        <v>196</v>
      </c>
      <c r="BJ58" s="22"/>
      <c r="BK58" s="22" t="s">
        <v>218</v>
      </c>
      <c r="BL58" s="22"/>
      <c r="BM58" s="22" t="s">
        <v>219</v>
      </c>
      <c r="BN58" s="22" t="s">
        <v>220</v>
      </c>
      <c r="BO58" s="22" t="s">
        <v>221</v>
      </c>
      <c r="BP58" s="22" t="s">
        <v>222</v>
      </c>
      <c r="BQ58" s="22" t="s">
        <v>223</v>
      </c>
      <c r="BR58" s="22"/>
      <c r="BS58" s="22" t="s">
        <v>224</v>
      </c>
      <c r="BT58" s="22" t="s">
        <v>196</v>
      </c>
      <c r="BU58" s="22" t="s">
        <v>225</v>
      </c>
      <c r="BV58" s="22" t="s">
        <v>226</v>
      </c>
      <c r="BW58" s="22" t="s">
        <v>227</v>
      </c>
      <c r="BX58" s="22" t="s">
        <v>178</v>
      </c>
      <c r="BY58" s="22" t="s">
        <v>220</v>
      </c>
      <c r="BZ58" s="22" t="s">
        <v>179</v>
      </c>
      <c r="CA58" s="22" t="s">
        <v>228</v>
      </c>
      <c r="CB58" s="22" t="s">
        <v>228</v>
      </c>
      <c r="CC58" s="22" t="s">
        <v>229</v>
      </c>
      <c r="CD58" s="22" t="s">
        <v>240</v>
      </c>
      <c r="CE58" s="22" t="s">
        <v>230</v>
      </c>
    </row>
    <row r="59">
      <c r="A59" s="26" t="s">
        <v>241</v>
      </c>
      <c r="B59" s="20"/>
      <c r="C59" s="21" t="s">
        <v>242</v>
      </c>
      <c r="D59" s="22" t="s">
        <v>242</v>
      </c>
      <c r="E59" s="22" t="s">
        <v>242</v>
      </c>
      <c r="F59" s="22" t="s">
        <v>242</v>
      </c>
      <c r="G59" s="22" t="s">
        <v>242</v>
      </c>
      <c r="H59" s="22" t="s">
        <v>242</v>
      </c>
      <c r="I59" s="22" t="s">
        <v>242</v>
      </c>
      <c r="J59" s="22" t="s">
        <v>243</v>
      </c>
      <c r="K59" s="22" t="s">
        <v>242</v>
      </c>
      <c r="L59" s="22" t="s">
        <v>242</v>
      </c>
      <c r="M59" s="22" t="s">
        <v>242</v>
      </c>
      <c r="N59" s="22" t="s">
        <v>242</v>
      </c>
      <c r="O59" s="22" t="s">
        <v>244</v>
      </c>
      <c r="P59" s="22" t="s">
        <v>245</v>
      </c>
      <c r="Q59" s="22" t="s">
        <v>246</v>
      </c>
      <c r="R59" s="23" t="s">
        <v>247</v>
      </c>
      <c r="S59" s="29" t="s">
        <v>248</v>
      </c>
      <c r="T59" s="29" t="s">
        <v>248</v>
      </c>
      <c r="U59" s="22" t="s">
        <v>249</v>
      </c>
      <c r="V59" s="22" t="s">
        <v>249</v>
      </c>
      <c r="W59" s="22" t="s">
        <v>250</v>
      </c>
      <c r="X59" s="22" t="s">
        <v>251</v>
      </c>
      <c r="Y59" s="22" t="s">
        <v>252</v>
      </c>
      <c r="Z59" s="22" t="s">
        <v>252</v>
      </c>
      <c r="AA59" s="22" t="s">
        <v>252</v>
      </c>
      <c r="AB59" s="29" t="s">
        <v>248</v>
      </c>
      <c r="AC59" s="22" t="s">
        <v>253</v>
      </c>
      <c r="AD59" s="22" t="s">
        <v>254</v>
      </c>
      <c r="AE59" s="22" t="s">
        <v>253</v>
      </c>
      <c r="AF59" s="22" t="s">
        <v>255</v>
      </c>
      <c r="AG59" s="22" t="s">
        <v>255</v>
      </c>
      <c r="AH59" s="22" t="s">
        <v>256</v>
      </c>
      <c r="AI59" s="22" t="s">
        <v>257</v>
      </c>
      <c r="AJ59" s="22" t="s">
        <v>255</v>
      </c>
      <c r="AK59" s="22" t="s">
        <v>253</v>
      </c>
      <c r="AL59" s="22" t="s">
        <v>253</v>
      </c>
      <c r="AM59" s="22" t="s">
        <v>253</v>
      </c>
      <c r="AN59" s="22" t="s">
        <v>244</v>
      </c>
      <c r="AO59" s="22" t="s">
        <v>254</v>
      </c>
      <c r="AP59" s="22" t="s">
        <v>255</v>
      </c>
      <c r="AQ59" s="22" t="s">
        <v>256</v>
      </c>
      <c r="AR59" s="22" t="s">
        <v>255</v>
      </c>
      <c r="AS59" s="22" t="s">
        <v>253</v>
      </c>
      <c r="AT59" s="22" t="s">
        <v>258</v>
      </c>
      <c r="AU59" s="22" t="s">
        <v>255</v>
      </c>
      <c r="AV59" s="29" t="s">
        <v>248</v>
      </c>
      <c r="AW59" s="29" t="s">
        <v>248</v>
      </c>
      <c r="AX59" s="29" t="s">
        <v>248</v>
      </c>
      <c r="AY59" s="22" t="s">
        <v>259</v>
      </c>
      <c r="AZ59" s="22" t="s">
        <v>259</v>
      </c>
      <c r="BA59" s="29" t="s">
        <v>248</v>
      </c>
      <c r="BB59" s="29" t="s">
        <v>248</v>
      </c>
      <c r="BC59" s="29" t="s">
        <v>248</v>
      </c>
      <c r="BD59" s="29" t="s">
        <v>248</v>
      </c>
      <c r="BE59" s="22" t="s">
        <v>260</v>
      </c>
      <c r="BF59" s="29" t="s">
        <v>248</v>
      </c>
      <c r="BG59" s="29" t="s">
        <v>248</v>
      </c>
      <c r="BH59" s="29" t="s">
        <v>248</v>
      </c>
      <c r="BI59" s="29" t="s">
        <v>248</v>
      </c>
      <c r="BJ59" s="29" t="s">
        <v>248</v>
      </c>
      <c r="BK59" s="29" t="s">
        <v>248</v>
      </c>
      <c r="BL59" s="29" t="s">
        <v>248</v>
      </c>
      <c r="BM59" s="29" t="s">
        <v>248</v>
      </c>
      <c r="BN59" s="29" t="s">
        <v>248</v>
      </c>
      <c r="BO59" s="29" t="s">
        <v>248</v>
      </c>
      <c r="BP59" s="29" t="s">
        <v>248</v>
      </c>
      <c r="BQ59" s="29" t="s">
        <v>248</v>
      </c>
      <c r="BR59" s="29" t="s">
        <v>248</v>
      </c>
      <c r="BS59" s="29" t="s">
        <v>248</v>
      </c>
      <c r="BT59" s="29" t="s">
        <v>248</v>
      </c>
      <c r="BU59" s="29" t="s">
        <v>248</v>
      </c>
      <c r="BV59" s="29" t="s">
        <v>248</v>
      </c>
      <c r="BW59" s="29" t="s">
        <v>248</v>
      </c>
      <c r="BX59" s="29" t="s">
        <v>248</v>
      </c>
      <c r="BY59" s="29" t="s">
        <v>248</v>
      </c>
      <c r="BZ59" s="29" t="s">
        <v>248</v>
      </c>
      <c r="CA59" s="29" t="s">
        <v>248</v>
      </c>
      <c r="CB59" s="29" t="s">
        <v>248</v>
      </c>
      <c r="CC59" s="29" t="s">
        <v>248</v>
      </c>
      <c r="CD59" s="29" t="s">
        <v>248</v>
      </c>
      <c r="CE59" s="29" t="s">
        <v>248</v>
      </c>
    </row>
    <row r="60">
      <c r="A60" s="39" t="s">
        <v>261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="225" customFormat="1">
      <c r="A61" s="241" t="s">
        <v>262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248</v>
      </c>
      <c r="CE61" s="268">
        <f ref="CE61:CE69" t="shared" si="4">SUM(C61:CD61)</f>
        <v>0</v>
      </c>
    </row>
    <row r="62">
      <c r="A62" s="39" t="s">
        <v>263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248</v>
      </c>
      <c r="CE62" s="32">
        <f t="shared" si="4"/>
        <v>0</v>
      </c>
    </row>
    <row r="63">
      <c r="A63" s="39" t="s">
        <v>11</v>
      </c>
      <c r="B63" s="20"/>
      <c r="C63" s="269">
        <f>ROUND(C48+C49,0)</f>
        <v>0</v>
      </c>
      <c r="D63" s="269">
        <f ref="D63:BO63" t="shared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ref="BP63:CC63" t="shared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248</v>
      </c>
      <c r="CE63" s="32">
        <f t="shared" si="4"/>
        <v>0</v>
      </c>
    </row>
    <row r="64">
      <c r="A64" s="39" t="s">
        <v>264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248</v>
      </c>
      <c r="CE64" s="32">
        <f t="shared" si="4"/>
        <v>0</v>
      </c>
    </row>
    <row r="65">
      <c r="A65" s="39" t="s">
        <v>265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248</v>
      </c>
      <c r="CE65" s="32">
        <f t="shared" si="4"/>
        <v>0</v>
      </c>
    </row>
    <row r="66">
      <c r="A66" s="39" t="s">
        <v>266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248</v>
      </c>
      <c r="CE66" s="32">
        <f t="shared" si="4"/>
        <v>0</v>
      </c>
    </row>
    <row r="67">
      <c r="A67" s="39" t="s">
        <v>267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248</v>
      </c>
      <c r="CE67" s="32">
        <f t="shared" si="4"/>
        <v>0</v>
      </c>
    </row>
    <row r="68">
      <c r="A68" s="39" t="s">
        <v>16</v>
      </c>
      <c r="B68" s="20"/>
      <c r="C68" s="32">
        <f ref="C68:BN68" t="shared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ref="BO68:CC68" t="shared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248</v>
      </c>
      <c r="CE68" s="32">
        <f t="shared" si="4"/>
        <v>0</v>
      </c>
    </row>
    <row r="69">
      <c r="A69" s="39" t="s">
        <v>268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248</v>
      </c>
      <c r="CE69" s="32">
        <f t="shared" si="4"/>
        <v>0</v>
      </c>
    </row>
    <row r="70">
      <c r="A70" s="39" t="s">
        <v>269</v>
      </c>
      <c r="B70" s="20"/>
      <c r="C70" s="32">
        <f ref="C70:BN70" t="shared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ref="BO70:CD70" t="shared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>
      <c r="A71" s="33" t="s">
        <v>270</v>
      </c>
      <c r="B71" s="34"/>
      <c r="C71" s="274" t="s">
        <v>1070</v>
      </c>
      <c r="D71" s="274" t="s">
        <v>1070</v>
      </c>
      <c r="E71" s="274" t="s">
        <v>1070</v>
      </c>
      <c r="F71" s="274" t="s">
        <v>1070</v>
      </c>
      <c r="G71" s="274" t="s">
        <v>1070</v>
      </c>
      <c r="H71" s="274" t="s">
        <v>1070</v>
      </c>
      <c r="I71" s="274" t="s">
        <v>1070</v>
      </c>
      <c r="J71" s="274" t="s">
        <v>1070</v>
      </c>
      <c r="K71" s="274" t="s">
        <v>1070</v>
      </c>
      <c r="L71" s="274" t="s">
        <v>1070</v>
      </c>
      <c r="M71" s="274" t="s">
        <v>1070</v>
      </c>
      <c r="N71" s="274" t="s">
        <v>1070</v>
      </c>
      <c r="O71" s="274" t="s">
        <v>1070</v>
      </c>
      <c r="P71" s="274" t="s">
        <v>1070</v>
      </c>
      <c r="Q71" s="274" t="s">
        <v>1070</v>
      </c>
      <c r="R71" s="274" t="s">
        <v>1070</v>
      </c>
      <c r="S71" s="274" t="s">
        <v>1070</v>
      </c>
      <c r="T71" s="274" t="s">
        <v>1070</v>
      </c>
      <c r="U71" s="274" t="s">
        <v>1070</v>
      </c>
      <c r="V71" s="274" t="s">
        <v>1070</v>
      </c>
      <c r="W71" s="274" t="s">
        <v>1070</v>
      </c>
      <c r="X71" s="274" t="s">
        <v>1070</v>
      </c>
      <c r="Y71" s="274" t="s">
        <v>1070</v>
      </c>
      <c r="Z71" s="274" t="s">
        <v>1070</v>
      </c>
      <c r="AA71" s="274" t="s">
        <v>1070</v>
      </c>
      <c r="AB71" s="274" t="s">
        <v>1070</v>
      </c>
      <c r="AC71" s="274" t="s">
        <v>1070</v>
      </c>
      <c r="AD71" s="274" t="s">
        <v>1070</v>
      </c>
      <c r="AE71" s="274" t="s">
        <v>1070</v>
      </c>
      <c r="AF71" s="274" t="s">
        <v>1070</v>
      </c>
      <c r="AG71" s="274" t="s">
        <v>1070</v>
      </c>
      <c r="AH71" s="274" t="s">
        <v>1070</v>
      </c>
      <c r="AI71" s="274" t="s">
        <v>1070</v>
      </c>
      <c r="AJ71" s="274" t="s">
        <v>1070</v>
      </c>
      <c r="AK71" s="274" t="s">
        <v>1070</v>
      </c>
      <c r="AL71" s="274" t="s">
        <v>1070</v>
      </c>
      <c r="AM71" s="274" t="s">
        <v>1070</v>
      </c>
      <c r="AN71" s="274" t="s">
        <v>1070</v>
      </c>
      <c r="AO71" s="274" t="s">
        <v>1070</v>
      </c>
      <c r="AP71" s="274" t="s">
        <v>1070</v>
      </c>
      <c r="AQ71" s="274" t="s">
        <v>1070</v>
      </c>
      <c r="AR71" s="274" t="s">
        <v>1070</v>
      </c>
      <c r="AS71" s="274" t="s">
        <v>1070</v>
      </c>
      <c r="AT71" s="274" t="s">
        <v>1070</v>
      </c>
      <c r="AU71" s="274" t="s">
        <v>1070</v>
      </c>
      <c r="AV71" s="274" t="s">
        <v>1070</v>
      </c>
      <c r="AW71" s="274" t="s">
        <v>1070</v>
      </c>
      <c r="AX71" s="274" t="s">
        <v>1070</v>
      </c>
      <c r="AY71" s="274" t="s">
        <v>1070</v>
      </c>
      <c r="AZ71" s="274" t="s">
        <v>1070</v>
      </c>
      <c r="BA71" s="274" t="s">
        <v>1070</v>
      </c>
      <c r="BB71" s="274" t="s">
        <v>1070</v>
      </c>
      <c r="BC71" s="274" t="s">
        <v>1070</v>
      </c>
      <c r="BD71" s="274" t="s">
        <v>1070</v>
      </c>
      <c r="BE71" s="274" t="s">
        <v>1070</v>
      </c>
      <c r="BF71" s="274" t="s">
        <v>1070</v>
      </c>
      <c r="BG71" s="274" t="s">
        <v>1070</v>
      </c>
      <c r="BH71" s="274" t="s">
        <v>1070</v>
      </c>
      <c r="BI71" s="274" t="s">
        <v>1070</v>
      </c>
      <c r="BJ71" s="274" t="s">
        <v>1070</v>
      </c>
      <c r="BK71" s="274" t="s">
        <v>1070</v>
      </c>
      <c r="BL71" s="274" t="s">
        <v>1070</v>
      </c>
      <c r="BM71" s="274" t="s">
        <v>1070</v>
      </c>
      <c r="BN71" s="274" t="s">
        <v>1070</v>
      </c>
      <c r="BO71" s="274" t="s">
        <v>1070</v>
      </c>
      <c r="BP71" s="274" t="s">
        <v>1070</v>
      </c>
      <c r="BQ71" s="274" t="s">
        <v>1070</v>
      </c>
      <c r="BR71" s="274" t="s">
        <v>1070</v>
      </c>
      <c r="BS71" s="274" t="s">
        <v>1070</v>
      </c>
      <c r="BT71" s="274" t="s">
        <v>1070</v>
      </c>
      <c r="BU71" s="274" t="s">
        <v>1070</v>
      </c>
      <c r="BV71" s="274" t="s">
        <v>1070</v>
      </c>
      <c r="BW71" s="274" t="s">
        <v>1070</v>
      </c>
      <c r="BX71" s="274" t="s">
        <v>1070</v>
      </c>
      <c r="BY71" s="274" t="s">
        <v>1070</v>
      </c>
      <c r="BZ71" s="274" t="s">
        <v>1070</v>
      </c>
      <c r="CA71" s="274" t="s">
        <v>1070</v>
      </c>
      <c r="CB71" s="274" t="s">
        <v>1070</v>
      </c>
      <c r="CC71" s="274" t="s">
        <v>1070</v>
      </c>
      <c r="CD71" s="274" t="s">
        <v>1070</v>
      </c>
      <c r="CE71" s="32">
        <f>SUM(C71:CD71)</f>
        <v>0</v>
      </c>
    </row>
    <row r="72">
      <c r="A72" s="33" t="s">
        <v>271</v>
      </c>
      <c r="B72" s="34"/>
      <c r="C72" s="274" t="s">
        <v>1070</v>
      </c>
      <c r="D72" s="274" t="s">
        <v>1070</v>
      </c>
      <c r="E72" s="274" t="s">
        <v>1070</v>
      </c>
      <c r="F72" s="274" t="s">
        <v>1070</v>
      </c>
      <c r="G72" s="274" t="s">
        <v>1070</v>
      </c>
      <c r="H72" s="274" t="s">
        <v>1070</v>
      </c>
      <c r="I72" s="274" t="s">
        <v>1070</v>
      </c>
      <c r="J72" s="274" t="s">
        <v>1070</v>
      </c>
      <c r="K72" s="274" t="s">
        <v>1070</v>
      </c>
      <c r="L72" s="274" t="s">
        <v>1070</v>
      </c>
      <c r="M72" s="274" t="s">
        <v>1070</v>
      </c>
      <c r="N72" s="274" t="s">
        <v>1070</v>
      </c>
      <c r="O72" s="274" t="s">
        <v>1070</v>
      </c>
      <c r="P72" s="274" t="s">
        <v>1070</v>
      </c>
      <c r="Q72" s="274" t="s">
        <v>1070</v>
      </c>
      <c r="R72" s="274" t="s">
        <v>1070</v>
      </c>
      <c r="S72" s="274" t="s">
        <v>1070</v>
      </c>
      <c r="T72" s="274" t="s">
        <v>1070</v>
      </c>
      <c r="U72" s="274" t="s">
        <v>1070</v>
      </c>
      <c r="V72" s="274" t="s">
        <v>1070</v>
      </c>
      <c r="W72" s="274" t="s">
        <v>1070</v>
      </c>
      <c r="X72" s="274" t="s">
        <v>1070</v>
      </c>
      <c r="Y72" s="274" t="s">
        <v>1070</v>
      </c>
      <c r="Z72" s="274" t="s">
        <v>1070</v>
      </c>
      <c r="AA72" s="274" t="s">
        <v>1070</v>
      </c>
      <c r="AB72" s="274" t="s">
        <v>1070</v>
      </c>
      <c r="AC72" s="274" t="s">
        <v>1070</v>
      </c>
      <c r="AD72" s="274" t="s">
        <v>1070</v>
      </c>
      <c r="AE72" s="274" t="s">
        <v>1070</v>
      </c>
      <c r="AF72" s="274" t="s">
        <v>1070</v>
      </c>
      <c r="AG72" s="274" t="s">
        <v>1070</v>
      </c>
      <c r="AH72" s="274" t="s">
        <v>1070</v>
      </c>
      <c r="AI72" s="274" t="s">
        <v>1070</v>
      </c>
      <c r="AJ72" s="274" t="s">
        <v>1070</v>
      </c>
      <c r="AK72" s="274" t="s">
        <v>1070</v>
      </c>
      <c r="AL72" s="274" t="s">
        <v>1070</v>
      </c>
      <c r="AM72" s="274" t="s">
        <v>1070</v>
      </c>
      <c r="AN72" s="274" t="s">
        <v>1070</v>
      </c>
      <c r="AO72" s="274" t="s">
        <v>1070</v>
      </c>
      <c r="AP72" s="274" t="s">
        <v>1070</v>
      </c>
      <c r="AQ72" s="274" t="s">
        <v>1070</v>
      </c>
      <c r="AR72" s="274" t="s">
        <v>1070</v>
      </c>
      <c r="AS72" s="274" t="s">
        <v>1070</v>
      </c>
      <c r="AT72" s="274" t="s">
        <v>1070</v>
      </c>
      <c r="AU72" s="274" t="s">
        <v>1070</v>
      </c>
      <c r="AV72" s="274" t="s">
        <v>1070</v>
      </c>
      <c r="AW72" s="274" t="s">
        <v>1070</v>
      </c>
      <c r="AX72" s="274" t="s">
        <v>1070</v>
      </c>
      <c r="AY72" s="274" t="s">
        <v>1070</v>
      </c>
      <c r="AZ72" s="274" t="s">
        <v>1070</v>
      </c>
      <c r="BA72" s="274" t="s">
        <v>1070</v>
      </c>
      <c r="BB72" s="274" t="s">
        <v>1070</v>
      </c>
      <c r="BC72" s="274" t="s">
        <v>1070</v>
      </c>
      <c r="BD72" s="274" t="s">
        <v>1070</v>
      </c>
      <c r="BE72" s="274" t="s">
        <v>1070</v>
      </c>
      <c r="BF72" s="274" t="s">
        <v>1070</v>
      </c>
      <c r="BG72" s="274" t="s">
        <v>1070</v>
      </c>
      <c r="BH72" s="274" t="s">
        <v>1070</v>
      </c>
      <c r="BI72" s="274" t="s">
        <v>1070</v>
      </c>
      <c r="BJ72" s="274" t="s">
        <v>1070</v>
      </c>
      <c r="BK72" s="274" t="s">
        <v>1070</v>
      </c>
      <c r="BL72" s="274" t="s">
        <v>1070</v>
      </c>
      <c r="BM72" s="274" t="s">
        <v>1070</v>
      </c>
      <c r="BN72" s="274" t="s">
        <v>1070</v>
      </c>
      <c r="BO72" s="274" t="s">
        <v>1070</v>
      </c>
      <c r="BP72" s="274" t="s">
        <v>1070</v>
      </c>
      <c r="BQ72" s="274" t="s">
        <v>1070</v>
      </c>
      <c r="BR72" s="274" t="s">
        <v>1070</v>
      </c>
      <c r="BS72" s="274" t="s">
        <v>1070</v>
      </c>
      <c r="BT72" s="274" t="s">
        <v>1070</v>
      </c>
      <c r="BU72" s="274" t="s">
        <v>1070</v>
      </c>
      <c r="BV72" s="274" t="s">
        <v>1070</v>
      </c>
      <c r="BW72" s="274" t="s">
        <v>1070</v>
      </c>
      <c r="BX72" s="274" t="s">
        <v>1070</v>
      </c>
      <c r="BY72" s="274" t="s">
        <v>1070</v>
      </c>
      <c r="BZ72" s="274" t="s">
        <v>1070</v>
      </c>
      <c r="CA72" s="274" t="s">
        <v>1070</v>
      </c>
      <c r="CB72" s="274" t="s">
        <v>1070</v>
      </c>
      <c r="CC72" s="274" t="s">
        <v>1070</v>
      </c>
      <c r="CD72" s="274" t="s">
        <v>1070</v>
      </c>
      <c r="CE72" s="32">
        <f ref="CE72:CE86" t="shared" si="11">SUM(C72:CD72)</f>
        <v>0</v>
      </c>
    </row>
    <row r="73">
      <c r="A73" s="33" t="s">
        <v>272</v>
      </c>
      <c r="B73" s="34"/>
      <c r="C73" s="274" t="s">
        <v>1070</v>
      </c>
      <c r="D73" s="274" t="s">
        <v>1070</v>
      </c>
      <c r="E73" s="274" t="s">
        <v>1070</v>
      </c>
      <c r="F73" s="274" t="s">
        <v>1070</v>
      </c>
      <c r="G73" s="274" t="s">
        <v>1070</v>
      </c>
      <c r="H73" s="274" t="s">
        <v>1070</v>
      </c>
      <c r="I73" s="274" t="s">
        <v>1070</v>
      </c>
      <c r="J73" s="274" t="s">
        <v>1070</v>
      </c>
      <c r="K73" s="274" t="s">
        <v>1070</v>
      </c>
      <c r="L73" s="274" t="s">
        <v>1070</v>
      </c>
      <c r="M73" s="274" t="s">
        <v>1070</v>
      </c>
      <c r="N73" s="274" t="s">
        <v>1070</v>
      </c>
      <c r="O73" s="274" t="s">
        <v>1070</v>
      </c>
      <c r="P73" s="274" t="s">
        <v>1070</v>
      </c>
      <c r="Q73" s="274" t="s">
        <v>1070</v>
      </c>
      <c r="R73" s="274" t="s">
        <v>1070</v>
      </c>
      <c r="S73" s="274" t="s">
        <v>1070</v>
      </c>
      <c r="T73" s="274" t="s">
        <v>1070</v>
      </c>
      <c r="U73" s="274" t="s">
        <v>1070</v>
      </c>
      <c r="V73" s="274" t="s">
        <v>1070</v>
      </c>
      <c r="W73" s="274" t="s">
        <v>1070</v>
      </c>
      <c r="X73" s="274" t="s">
        <v>1070</v>
      </c>
      <c r="Y73" s="274" t="s">
        <v>1070</v>
      </c>
      <c r="Z73" s="274" t="s">
        <v>1070</v>
      </c>
      <c r="AA73" s="274" t="s">
        <v>1070</v>
      </c>
      <c r="AB73" s="274" t="s">
        <v>1070</v>
      </c>
      <c r="AC73" s="274" t="s">
        <v>1070</v>
      </c>
      <c r="AD73" s="274" t="s">
        <v>1070</v>
      </c>
      <c r="AE73" s="274" t="s">
        <v>1070</v>
      </c>
      <c r="AF73" s="274" t="s">
        <v>1070</v>
      </c>
      <c r="AG73" s="274" t="s">
        <v>1070</v>
      </c>
      <c r="AH73" s="274" t="s">
        <v>1070</v>
      </c>
      <c r="AI73" s="274" t="s">
        <v>1070</v>
      </c>
      <c r="AJ73" s="274" t="s">
        <v>1070</v>
      </c>
      <c r="AK73" s="274" t="s">
        <v>1070</v>
      </c>
      <c r="AL73" s="274" t="s">
        <v>1070</v>
      </c>
      <c r="AM73" s="274" t="s">
        <v>1070</v>
      </c>
      <c r="AN73" s="274" t="s">
        <v>1070</v>
      </c>
      <c r="AO73" s="274" t="s">
        <v>1070</v>
      </c>
      <c r="AP73" s="274" t="s">
        <v>1070</v>
      </c>
      <c r="AQ73" s="274" t="s">
        <v>1070</v>
      </c>
      <c r="AR73" s="274" t="s">
        <v>1070</v>
      </c>
      <c r="AS73" s="274" t="s">
        <v>1070</v>
      </c>
      <c r="AT73" s="274" t="s">
        <v>1070</v>
      </c>
      <c r="AU73" s="274" t="s">
        <v>1070</v>
      </c>
      <c r="AV73" s="274" t="s">
        <v>1070</v>
      </c>
      <c r="AW73" s="274" t="s">
        <v>1070</v>
      </c>
      <c r="AX73" s="274" t="s">
        <v>1070</v>
      </c>
      <c r="AY73" s="274" t="s">
        <v>1070</v>
      </c>
      <c r="AZ73" s="274" t="s">
        <v>1070</v>
      </c>
      <c r="BA73" s="274" t="s">
        <v>1070</v>
      </c>
      <c r="BB73" s="274" t="s">
        <v>1070</v>
      </c>
      <c r="BC73" s="274" t="s">
        <v>1070</v>
      </c>
      <c r="BD73" s="274" t="s">
        <v>1070</v>
      </c>
      <c r="BE73" s="274" t="s">
        <v>1070</v>
      </c>
      <c r="BF73" s="274" t="s">
        <v>1070</v>
      </c>
      <c r="BG73" s="274" t="s">
        <v>1070</v>
      </c>
      <c r="BH73" s="274" t="s">
        <v>1070</v>
      </c>
      <c r="BI73" s="274" t="s">
        <v>1070</v>
      </c>
      <c r="BJ73" s="274" t="s">
        <v>1070</v>
      </c>
      <c r="BK73" s="274" t="s">
        <v>1070</v>
      </c>
      <c r="BL73" s="274" t="s">
        <v>1070</v>
      </c>
      <c r="BM73" s="274" t="s">
        <v>1070</v>
      </c>
      <c r="BN73" s="274" t="s">
        <v>1070</v>
      </c>
      <c r="BO73" s="274" t="s">
        <v>1070</v>
      </c>
      <c r="BP73" s="274" t="s">
        <v>1070</v>
      </c>
      <c r="BQ73" s="274" t="s">
        <v>1070</v>
      </c>
      <c r="BR73" s="274" t="s">
        <v>1070</v>
      </c>
      <c r="BS73" s="274" t="s">
        <v>1070</v>
      </c>
      <c r="BT73" s="274" t="s">
        <v>1070</v>
      </c>
      <c r="BU73" s="274" t="s">
        <v>1070</v>
      </c>
      <c r="BV73" s="274" t="s">
        <v>1070</v>
      </c>
      <c r="BW73" s="274" t="s">
        <v>1070</v>
      </c>
      <c r="BX73" s="274" t="s">
        <v>1070</v>
      </c>
      <c r="BY73" s="274" t="s">
        <v>1070</v>
      </c>
      <c r="BZ73" s="274" t="s">
        <v>1070</v>
      </c>
      <c r="CA73" s="274" t="s">
        <v>1070</v>
      </c>
      <c r="CB73" s="274" t="s">
        <v>1070</v>
      </c>
      <c r="CC73" s="274" t="s">
        <v>1070</v>
      </c>
      <c r="CD73" s="274" t="s">
        <v>1070</v>
      </c>
      <c r="CE73" s="32">
        <f t="shared" si="11"/>
        <v>0</v>
      </c>
    </row>
    <row r="74">
      <c r="A74" s="33" t="s">
        <v>273</v>
      </c>
      <c r="B74" s="34"/>
      <c r="C74" s="274" t="s">
        <v>1070</v>
      </c>
      <c r="D74" s="274" t="s">
        <v>1070</v>
      </c>
      <c r="E74" s="274" t="s">
        <v>1070</v>
      </c>
      <c r="F74" s="274" t="s">
        <v>1070</v>
      </c>
      <c r="G74" s="274" t="s">
        <v>1070</v>
      </c>
      <c r="H74" s="274" t="s">
        <v>1070</v>
      </c>
      <c r="I74" s="274" t="s">
        <v>1070</v>
      </c>
      <c r="J74" s="274" t="s">
        <v>1070</v>
      </c>
      <c r="K74" s="274" t="s">
        <v>1070</v>
      </c>
      <c r="L74" s="274" t="s">
        <v>1070</v>
      </c>
      <c r="M74" s="274" t="s">
        <v>1070</v>
      </c>
      <c r="N74" s="274" t="s">
        <v>1070</v>
      </c>
      <c r="O74" s="274" t="s">
        <v>1070</v>
      </c>
      <c r="P74" s="274" t="s">
        <v>1070</v>
      </c>
      <c r="Q74" s="274" t="s">
        <v>1070</v>
      </c>
      <c r="R74" s="274" t="s">
        <v>1070</v>
      </c>
      <c r="S74" s="274" t="s">
        <v>1070</v>
      </c>
      <c r="T74" s="274" t="s">
        <v>1070</v>
      </c>
      <c r="U74" s="274" t="s">
        <v>1070</v>
      </c>
      <c r="V74" s="274" t="s">
        <v>1070</v>
      </c>
      <c r="W74" s="274" t="s">
        <v>1070</v>
      </c>
      <c r="X74" s="274" t="s">
        <v>1070</v>
      </c>
      <c r="Y74" s="274" t="s">
        <v>1070</v>
      </c>
      <c r="Z74" s="274" t="s">
        <v>1070</v>
      </c>
      <c r="AA74" s="274" t="s">
        <v>1070</v>
      </c>
      <c r="AB74" s="274" t="s">
        <v>1070</v>
      </c>
      <c r="AC74" s="274" t="s">
        <v>1070</v>
      </c>
      <c r="AD74" s="274" t="s">
        <v>1070</v>
      </c>
      <c r="AE74" s="274" t="s">
        <v>1070</v>
      </c>
      <c r="AF74" s="274" t="s">
        <v>1070</v>
      </c>
      <c r="AG74" s="274" t="s">
        <v>1070</v>
      </c>
      <c r="AH74" s="274" t="s">
        <v>1070</v>
      </c>
      <c r="AI74" s="274" t="s">
        <v>1070</v>
      </c>
      <c r="AJ74" s="274" t="s">
        <v>1070</v>
      </c>
      <c r="AK74" s="274" t="s">
        <v>1070</v>
      </c>
      <c r="AL74" s="274" t="s">
        <v>1070</v>
      </c>
      <c r="AM74" s="274" t="s">
        <v>1070</v>
      </c>
      <c r="AN74" s="274" t="s">
        <v>1070</v>
      </c>
      <c r="AO74" s="274" t="s">
        <v>1070</v>
      </c>
      <c r="AP74" s="274" t="s">
        <v>1070</v>
      </c>
      <c r="AQ74" s="274" t="s">
        <v>1070</v>
      </c>
      <c r="AR74" s="274" t="s">
        <v>1070</v>
      </c>
      <c r="AS74" s="274" t="s">
        <v>1070</v>
      </c>
      <c r="AT74" s="274" t="s">
        <v>1070</v>
      </c>
      <c r="AU74" s="274" t="s">
        <v>1070</v>
      </c>
      <c r="AV74" s="274" t="s">
        <v>1070</v>
      </c>
      <c r="AW74" s="274" t="s">
        <v>1070</v>
      </c>
      <c r="AX74" s="274" t="s">
        <v>1070</v>
      </c>
      <c r="AY74" s="274" t="s">
        <v>1070</v>
      </c>
      <c r="AZ74" s="274" t="s">
        <v>1070</v>
      </c>
      <c r="BA74" s="274" t="s">
        <v>1070</v>
      </c>
      <c r="BB74" s="274" t="s">
        <v>1070</v>
      </c>
      <c r="BC74" s="274" t="s">
        <v>1070</v>
      </c>
      <c r="BD74" s="274" t="s">
        <v>1070</v>
      </c>
      <c r="BE74" s="274" t="s">
        <v>1070</v>
      </c>
      <c r="BF74" s="274" t="s">
        <v>1070</v>
      </c>
      <c r="BG74" s="274" t="s">
        <v>1070</v>
      </c>
      <c r="BH74" s="274" t="s">
        <v>1070</v>
      </c>
      <c r="BI74" s="274" t="s">
        <v>1070</v>
      </c>
      <c r="BJ74" s="274" t="s">
        <v>1070</v>
      </c>
      <c r="BK74" s="274" t="s">
        <v>1070</v>
      </c>
      <c r="BL74" s="274" t="s">
        <v>1070</v>
      </c>
      <c r="BM74" s="274" t="s">
        <v>1070</v>
      </c>
      <c r="BN74" s="274" t="s">
        <v>1070</v>
      </c>
      <c r="BO74" s="274" t="s">
        <v>1070</v>
      </c>
      <c r="BP74" s="274" t="s">
        <v>1070</v>
      </c>
      <c r="BQ74" s="274" t="s">
        <v>1070</v>
      </c>
      <c r="BR74" s="274" t="s">
        <v>1070</v>
      </c>
      <c r="BS74" s="274" t="s">
        <v>1070</v>
      </c>
      <c r="BT74" s="274" t="s">
        <v>1070</v>
      </c>
      <c r="BU74" s="274" t="s">
        <v>1070</v>
      </c>
      <c r="BV74" s="274" t="s">
        <v>1070</v>
      </c>
      <c r="BW74" s="274" t="s">
        <v>1070</v>
      </c>
      <c r="BX74" s="274" t="s">
        <v>1070</v>
      </c>
      <c r="BY74" s="274" t="s">
        <v>1070</v>
      </c>
      <c r="BZ74" s="274" t="s">
        <v>1070</v>
      </c>
      <c r="CA74" s="274" t="s">
        <v>1070</v>
      </c>
      <c r="CB74" s="274" t="s">
        <v>1070</v>
      </c>
      <c r="CC74" s="274" t="s">
        <v>1070</v>
      </c>
      <c r="CD74" s="274" t="s">
        <v>1070</v>
      </c>
      <c r="CE74" s="32">
        <f t="shared" si="11"/>
        <v>0</v>
      </c>
    </row>
    <row r="75">
      <c r="A75" s="33" t="s">
        <v>274</v>
      </c>
      <c r="B75" s="34"/>
      <c r="C75" s="274" t="s">
        <v>1070</v>
      </c>
      <c r="D75" s="274" t="s">
        <v>1070</v>
      </c>
      <c r="E75" s="274" t="s">
        <v>1070</v>
      </c>
      <c r="F75" s="274" t="s">
        <v>1070</v>
      </c>
      <c r="G75" s="274" t="s">
        <v>1070</v>
      </c>
      <c r="H75" s="274" t="s">
        <v>1070</v>
      </c>
      <c r="I75" s="274" t="s">
        <v>1070</v>
      </c>
      <c r="J75" s="274" t="s">
        <v>1070</v>
      </c>
      <c r="K75" s="274" t="s">
        <v>1070</v>
      </c>
      <c r="L75" s="274" t="s">
        <v>1070</v>
      </c>
      <c r="M75" s="274" t="s">
        <v>1070</v>
      </c>
      <c r="N75" s="274" t="s">
        <v>1070</v>
      </c>
      <c r="O75" s="274" t="s">
        <v>1070</v>
      </c>
      <c r="P75" s="274" t="s">
        <v>1070</v>
      </c>
      <c r="Q75" s="274" t="s">
        <v>1070</v>
      </c>
      <c r="R75" s="274" t="s">
        <v>1070</v>
      </c>
      <c r="S75" s="274" t="s">
        <v>1070</v>
      </c>
      <c r="T75" s="274" t="s">
        <v>1070</v>
      </c>
      <c r="U75" s="274" t="s">
        <v>1070</v>
      </c>
      <c r="V75" s="274" t="s">
        <v>1070</v>
      </c>
      <c r="W75" s="274" t="s">
        <v>1070</v>
      </c>
      <c r="X75" s="274" t="s">
        <v>1070</v>
      </c>
      <c r="Y75" s="274" t="s">
        <v>1070</v>
      </c>
      <c r="Z75" s="274" t="s">
        <v>1070</v>
      </c>
      <c r="AA75" s="274" t="s">
        <v>1070</v>
      </c>
      <c r="AB75" s="274" t="s">
        <v>1070</v>
      </c>
      <c r="AC75" s="274" t="s">
        <v>1070</v>
      </c>
      <c r="AD75" s="274" t="s">
        <v>1070</v>
      </c>
      <c r="AE75" s="274" t="s">
        <v>1070</v>
      </c>
      <c r="AF75" s="274" t="s">
        <v>1070</v>
      </c>
      <c r="AG75" s="274" t="s">
        <v>1070</v>
      </c>
      <c r="AH75" s="274" t="s">
        <v>1070</v>
      </c>
      <c r="AI75" s="274" t="s">
        <v>1070</v>
      </c>
      <c r="AJ75" s="274" t="s">
        <v>1070</v>
      </c>
      <c r="AK75" s="274" t="s">
        <v>1070</v>
      </c>
      <c r="AL75" s="274" t="s">
        <v>1070</v>
      </c>
      <c r="AM75" s="274" t="s">
        <v>1070</v>
      </c>
      <c r="AN75" s="274" t="s">
        <v>1070</v>
      </c>
      <c r="AO75" s="274" t="s">
        <v>1070</v>
      </c>
      <c r="AP75" s="274" t="s">
        <v>1070</v>
      </c>
      <c r="AQ75" s="274" t="s">
        <v>1070</v>
      </c>
      <c r="AR75" s="274" t="s">
        <v>1070</v>
      </c>
      <c r="AS75" s="274" t="s">
        <v>1070</v>
      </c>
      <c r="AT75" s="274" t="s">
        <v>1070</v>
      </c>
      <c r="AU75" s="274" t="s">
        <v>1070</v>
      </c>
      <c r="AV75" s="274" t="s">
        <v>1070</v>
      </c>
      <c r="AW75" s="274" t="s">
        <v>1070</v>
      </c>
      <c r="AX75" s="274" t="s">
        <v>1070</v>
      </c>
      <c r="AY75" s="274" t="s">
        <v>1070</v>
      </c>
      <c r="AZ75" s="274" t="s">
        <v>1070</v>
      </c>
      <c r="BA75" s="274" t="s">
        <v>1070</v>
      </c>
      <c r="BB75" s="274" t="s">
        <v>1070</v>
      </c>
      <c r="BC75" s="274" t="s">
        <v>1070</v>
      </c>
      <c r="BD75" s="274" t="s">
        <v>1070</v>
      </c>
      <c r="BE75" s="274" t="s">
        <v>1070</v>
      </c>
      <c r="BF75" s="274" t="s">
        <v>1070</v>
      </c>
      <c r="BG75" s="274" t="s">
        <v>1070</v>
      </c>
      <c r="BH75" s="274" t="s">
        <v>1070</v>
      </c>
      <c r="BI75" s="274" t="s">
        <v>1070</v>
      </c>
      <c r="BJ75" s="274" t="s">
        <v>1070</v>
      </c>
      <c r="BK75" s="274" t="s">
        <v>1070</v>
      </c>
      <c r="BL75" s="274" t="s">
        <v>1070</v>
      </c>
      <c r="BM75" s="274" t="s">
        <v>1070</v>
      </c>
      <c r="BN75" s="274" t="s">
        <v>1070</v>
      </c>
      <c r="BO75" s="274" t="s">
        <v>1070</v>
      </c>
      <c r="BP75" s="274" t="s">
        <v>1070</v>
      </c>
      <c r="BQ75" s="274" t="s">
        <v>1070</v>
      </c>
      <c r="BR75" s="274" t="s">
        <v>1070</v>
      </c>
      <c r="BS75" s="274" t="s">
        <v>1070</v>
      </c>
      <c r="BT75" s="274" t="s">
        <v>1070</v>
      </c>
      <c r="BU75" s="274" t="s">
        <v>1070</v>
      </c>
      <c r="BV75" s="274" t="s">
        <v>1070</v>
      </c>
      <c r="BW75" s="274" t="s">
        <v>1070</v>
      </c>
      <c r="BX75" s="274" t="s">
        <v>1070</v>
      </c>
      <c r="BY75" s="274" t="s">
        <v>1070</v>
      </c>
      <c r="BZ75" s="274" t="s">
        <v>1070</v>
      </c>
      <c r="CA75" s="274" t="s">
        <v>1070</v>
      </c>
      <c r="CB75" s="274" t="s">
        <v>1070</v>
      </c>
      <c r="CC75" s="274" t="s">
        <v>1070</v>
      </c>
      <c r="CD75" s="274" t="s">
        <v>1070</v>
      </c>
      <c r="CE75" s="32">
        <f t="shared" si="11"/>
        <v>0</v>
      </c>
    </row>
    <row r="76">
      <c r="A76" s="33" t="s">
        <v>275</v>
      </c>
      <c r="B76" s="34"/>
      <c r="C76" s="274" t="s">
        <v>1070</v>
      </c>
      <c r="D76" s="274" t="s">
        <v>1070</v>
      </c>
      <c r="E76" s="274" t="s">
        <v>1070</v>
      </c>
      <c r="F76" s="274" t="s">
        <v>1070</v>
      </c>
      <c r="G76" s="274" t="s">
        <v>1070</v>
      </c>
      <c r="H76" s="274" t="s">
        <v>1070</v>
      </c>
      <c r="I76" s="274" t="s">
        <v>1070</v>
      </c>
      <c r="J76" s="274" t="s">
        <v>1070</v>
      </c>
      <c r="K76" s="274" t="s">
        <v>1070</v>
      </c>
      <c r="L76" s="274" t="s">
        <v>1070</v>
      </c>
      <c r="M76" s="274" t="s">
        <v>1070</v>
      </c>
      <c r="N76" s="274" t="s">
        <v>1070</v>
      </c>
      <c r="O76" s="274" t="s">
        <v>1070</v>
      </c>
      <c r="P76" s="274" t="s">
        <v>1070</v>
      </c>
      <c r="Q76" s="274" t="s">
        <v>1070</v>
      </c>
      <c r="R76" s="274" t="s">
        <v>1070</v>
      </c>
      <c r="S76" s="274" t="s">
        <v>1070</v>
      </c>
      <c r="T76" s="274" t="s">
        <v>1070</v>
      </c>
      <c r="U76" s="274" t="s">
        <v>1070</v>
      </c>
      <c r="V76" s="274" t="s">
        <v>1070</v>
      </c>
      <c r="W76" s="274" t="s">
        <v>1070</v>
      </c>
      <c r="X76" s="274" t="s">
        <v>1070</v>
      </c>
      <c r="Y76" s="274" t="s">
        <v>1070</v>
      </c>
      <c r="Z76" s="274" t="s">
        <v>1070</v>
      </c>
      <c r="AA76" s="274" t="s">
        <v>1070</v>
      </c>
      <c r="AB76" s="274" t="s">
        <v>1070</v>
      </c>
      <c r="AC76" s="274" t="s">
        <v>1070</v>
      </c>
      <c r="AD76" s="274" t="s">
        <v>1070</v>
      </c>
      <c r="AE76" s="274" t="s">
        <v>1070</v>
      </c>
      <c r="AF76" s="274" t="s">
        <v>1070</v>
      </c>
      <c r="AG76" s="274" t="s">
        <v>1070</v>
      </c>
      <c r="AH76" s="274" t="s">
        <v>1070</v>
      </c>
      <c r="AI76" s="274" t="s">
        <v>1070</v>
      </c>
      <c r="AJ76" s="274" t="s">
        <v>1070</v>
      </c>
      <c r="AK76" s="274" t="s">
        <v>1070</v>
      </c>
      <c r="AL76" s="274" t="s">
        <v>1070</v>
      </c>
      <c r="AM76" s="274" t="s">
        <v>1070</v>
      </c>
      <c r="AN76" s="274" t="s">
        <v>1070</v>
      </c>
      <c r="AO76" s="274" t="s">
        <v>1070</v>
      </c>
      <c r="AP76" s="274" t="s">
        <v>1070</v>
      </c>
      <c r="AQ76" s="274" t="s">
        <v>1070</v>
      </c>
      <c r="AR76" s="274" t="s">
        <v>1070</v>
      </c>
      <c r="AS76" s="274" t="s">
        <v>1070</v>
      </c>
      <c r="AT76" s="274" t="s">
        <v>1070</v>
      </c>
      <c r="AU76" s="274" t="s">
        <v>1070</v>
      </c>
      <c r="AV76" s="274" t="s">
        <v>1070</v>
      </c>
      <c r="AW76" s="274" t="s">
        <v>1070</v>
      </c>
      <c r="AX76" s="274" t="s">
        <v>1070</v>
      </c>
      <c r="AY76" s="274" t="s">
        <v>1070</v>
      </c>
      <c r="AZ76" s="274" t="s">
        <v>1070</v>
      </c>
      <c r="BA76" s="274" t="s">
        <v>1070</v>
      </c>
      <c r="BB76" s="274" t="s">
        <v>1070</v>
      </c>
      <c r="BC76" s="274" t="s">
        <v>1070</v>
      </c>
      <c r="BD76" s="274" t="s">
        <v>1070</v>
      </c>
      <c r="BE76" s="274" t="s">
        <v>1070</v>
      </c>
      <c r="BF76" s="274" t="s">
        <v>1070</v>
      </c>
      <c r="BG76" s="274" t="s">
        <v>1070</v>
      </c>
      <c r="BH76" s="274" t="s">
        <v>1070</v>
      </c>
      <c r="BI76" s="274" t="s">
        <v>1070</v>
      </c>
      <c r="BJ76" s="274" t="s">
        <v>1070</v>
      </c>
      <c r="BK76" s="274" t="s">
        <v>1070</v>
      </c>
      <c r="BL76" s="274" t="s">
        <v>1070</v>
      </c>
      <c r="BM76" s="274" t="s">
        <v>1070</v>
      </c>
      <c r="BN76" s="274" t="s">
        <v>1070</v>
      </c>
      <c r="BO76" s="274" t="s">
        <v>1070</v>
      </c>
      <c r="BP76" s="274" t="s">
        <v>1070</v>
      </c>
      <c r="BQ76" s="274" t="s">
        <v>1070</v>
      </c>
      <c r="BR76" s="274" t="s">
        <v>1070</v>
      </c>
      <c r="BS76" s="274" t="s">
        <v>1070</v>
      </c>
      <c r="BT76" s="274" t="s">
        <v>1070</v>
      </c>
      <c r="BU76" s="274" t="s">
        <v>1070</v>
      </c>
      <c r="BV76" s="274" t="s">
        <v>1070</v>
      </c>
      <c r="BW76" s="274" t="s">
        <v>1070</v>
      </c>
      <c r="BX76" s="274" t="s">
        <v>1070</v>
      </c>
      <c r="BY76" s="274" t="s">
        <v>1070</v>
      </c>
      <c r="BZ76" s="274" t="s">
        <v>1070</v>
      </c>
      <c r="CA76" s="274" t="s">
        <v>1070</v>
      </c>
      <c r="CB76" s="274" t="s">
        <v>1070</v>
      </c>
      <c r="CC76" s="274" t="s">
        <v>1070</v>
      </c>
      <c r="CD76" s="274" t="s">
        <v>1070</v>
      </c>
      <c r="CE76" s="32">
        <f t="shared" si="11"/>
        <v>0</v>
      </c>
    </row>
    <row r="77">
      <c r="A77" s="33" t="s">
        <v>276</v>
      </c>
      <c r="B77" s="232"/>
      <c r="C77" s="274" t="s">
        <v>1070</v>
      </c>
      <c r="D77" s="274" t="s">
        <v>1070</v>
      </c>
      <c r="E77" s="274" t="s">
        <v>1070</v>
      </c>
      <c r="F77" s="274" t="s">
        <v>1070</v>
      </c>
      <c r="G77" s="274" t="s">
        <v>1070</v>
      </c>
      <c r="H77" s="274" t="s">
        <v>1070</v>
      </c>
      <c r="I77" s="274" t="s">
        <v>1070</v>
      </c>
      <c r="J77" s="274" t="s">
        <v>1070</v>
      </c>
      <c r="K77" s="274" t="s">
        <v>1070</v>
      </c>
      <c r="L77" s="274" t="s">
        <v>1070</v>
      </c>
      <c r="M77" s="274" t="s">
        <v>1070</v>
      </c>
      <c r="N77" s="274" t="s">
        <v>1070</v>
      </c>
      <c r="O77" s="274" t="s">
        <v>1070</v>
      </c>
      <c r="P77" s="274" t="s">
        <v>1070</v>
      </c>
      <c r="Q77" s="274" t="s">
        <v>1070</v>
      </c>
      <c r="R77" s="274" t="s">
        <v>1070</v>
      </c>
      <c r="S77" s="274" t="s">
        <v>1070</v>
      </c>
      <c r="T77" s="274" t="s">
        <v>1070</v>
      </c>
      <c r="U77" s="274" t="s">
        <v>1070</v>
      </c>
      <c r="V77" s="274" t="s">
        <v>1070</v>
      </c>
      <c r="W77" s="274" t="s">
        <v>1070</v>
      </c>
      <c r="X77" s="274" t="s">
        <v>1070</v>
      </c>
      <c r="Y77" s="274" t="s">
        <v>1070</v>
      </c>
      <c r="Z77" s="274" t="s">
        <v>1070</v>
      </c>
      <c r="AA77" s="274" t="s">
        <v>1070</v>
      </c>
      <c r="AB77" s="274" t="s">
        <v>1070</v>
      </c>
      <c r="AC77" s="274" t="s">
        <v>1070</v>
      </c>
      <c r="AD77" s="274" t="s">
        <v>1070</v>
      </c>
      <c r="AE77" s="274" t="s">
        <v>1070</v>
      </c>
      <c r="AF77" s="274" t="s">
        <v>1070</v>
      </c>
      <c r="AG77" s="274" t="s">
        <v>1070</v>
      </c>
      <c r="AH77" s="274" t="s">
        <v>1070</v>
      </c>
      <c r="AI77" s="274" t="s">
        <v>1070</v>
      </c>
      <c r="AJ77" s="274" t="s">
        <v>1070</v>
      </c>
      <c r="AK77" s="274" t="s">
        <v>1070</v>
      </c>
      <c r="AL77" s="274" t="s">
        <v>1070</v>
      </c>
      <c r="AM77" s="274" t="s">
        <v>1070</v>
      </c>
      <c r="AN77" s="274" t="s">
        <v>1070</v>
      </c>
      <c r="AO77" s="274" t="s">
        <v>1070</v>
      </c>
      <c r="AP77" s="274" t="s">
        <v>1070</v>
      </c>
      <c r="AQ77" s="274" t="s">
        <v>1070</v>
      </c>
      <c r="AR77" s="274" t="s">
        <v>1070</v>
      </c>
      <c r="AS77" s="274" t="s">
        <v>1070</v>
      </c>
      <c r="AT77" s="274" t="s">
        <v>1070</v>
      </c>
      <c r="AU77" s="274" t="s">
        <v>1070</v>
      </c>
      <c r="AV77" s="274" t="s">
        <v>1070</v>
      </c>
      <c r="AW77" s="274" t="s">
        <v>1070</v>
      </c>
      <c r="AX77" s="274" t="s">
        <v>1070</v>
      </c>
      <c r="AY77" s="274" t="s">
        <v>1070</v>
      </c>
      <c r="AZ77" s="274" t="s">
        <v>1070</v>
      </c>
      <c r="BA77" s="274" t="s">
        <v>1070</v>
      </c>
      <c r="BB77" s="274" t="s">
        <v>1070</v>
      </c>
      <c r="BC77" s="274" t="s">
        <v>1070</v>
      </c>
      <c r="BD77" s="274" t="s">
        <v>1070</v>
      </c>
      <c r="BE77" s="274" t="s">
        <v>1070</v>
      </c>
      <c r="BF77" s="274" t="s">
        <v>1070</v>
      </c>
      <c r="BG77" s="274" t="s">
        <v>1070</v>
      </c>
      <c r="BH77" s="274" t="s">
        <v>1070</v>
      </c>
      <c r="BI77" s="274" t="s">
        <v>1070</v>
      </c>
      <c r="BJ77" s="274" t="s">
        <v>1070</v>
      </c>
      <c r="BK77" s="274" t="s">
        <v>1070</v>
      </c>
      <c r="BL77" s="274" t="s">
        <v>1070</v>
      </c>
      <c r="BM77" s="274" t="s">
        <v>1070</v>
      </c>
      <c r="BN77" s="274" t="s">
        <v>1070</v>
      </c>
      <c r="BO77" s="274" t="s">
        <v>1070</v>
      </c>
      <c r="BP77" s="274" t="s">
        <v>1070</v>
      </c>
      <c r="BQ77" s="274" t="s">
        <v>1070</v>
      </c>
      <c r="BR77" s="274" t="s">
        <v>1070</v>
      </c>
      <c r="BS77" s="274" t="s">
        <v>1070</v>
      </c>
      <c r="BT77" s="274" t="s">
        <v>1070</v>
      </c>
      <c r="BU77" s="274" t="s">
        <v>1070</v>
      </c>
      <c r="BV77" s="274" t="s">
        <v>1070</v>
      </c>
      <c r="BW77" s="274" t="s">
        <v>1070</v>
      </c>
      <c r="BX77" s="274" t="s">
        <v>1070</v>
      </c>
      <c r="BY77" s="274" t="s">
        <v>1070</v>
      </c>
      <c r="BZ77" s="274" t="s">
        <v>1070</v>
      </c>
      <c r="CA77" s="274" t="s">
        <v>1070</v>
      </c>
      <c r="CB77" s="274" t="s">
        <v>1070</v>
      </c>
      <c r="CC77" s="274" t="s">
        <v>1070</v>
      </c>
      <c r="CD77" s="274" t="s">
        <v>1070</v>
      </c>
      <c r="CE77" s="32">
        <f t="shared" si="11"/>
        <v>0</v>
      </c>
    </row>
    <row r="78">
      <c r="A78" s="33" t="s">
        <v>277</v>
      </c>
      <c r="B78" s="34"/>
      <c r="C78" s="274" t="s">
        <v>1070</v>
      </c>
      <c r="D78" s="274" t="s">
        <v>1070</v>
      </c>
      <c r="E78" s="274" t="s">
        <v>1070</v>
      </c>
      <c r="F78" s="274" t="s">
        <v>1070</v>
      </c>
      <c r="G78" s="274" t="s">
        <v>1070</v>
      </c>
      <c r="H78" s="274" t="s">
        <v>1070</v>
      </c>
      <c r="I78" s="274" t="s">
        <v>1070</v>
      </c>
      <c r="J78" s="274" t="s">
        <v>1070</v>
      </c>
      <c r="K78" s="274" t="s">
        <v>1070</v>
      </c>
      <c r="L78" s="274" t="s">
        <v>1070</v>
      </c>
      <c r="M78" s="274" t="s">
        <v>1070</v>
      </c>
      <c r="N78" s="274" t="s">
        <v>1070</v>
      </c>
      <c r="O78" s="274" t="s">
        <v>1070</v>
      </c>
      <c r="P78" s="274" t="s">
        <v>1070</v>
      </c>
      <c r="Q78" s="274" t="s">
        <v>1070</v>
      </c>
      <c r="R78" s="274" t="s">
        <v>1070</v>
      </c>
      <c r="S78" s="274" t="s">
        <v>1070</v>
      </c>
      <c r="T78" s="274" t="s">
        <v>1070</v>
      </c>
      <c r="U78" s="274" t="s">
        <v>1070</v>
      </c>
      <c r="V78" s="274" t="s">
        <v>1070</v>
      </c>
      <c r="W78" s="274" t="s">
        <v>1070</v>
      </c>
      <c r="X78" s="274" t="s">
        <v>1070</v>
      </c>
      <c r="Y78" s="274" t="s">
        <v>1070</v>
      </c>
      <c r="Z78" s="274" t="s">
        <v>1070</v>
      </c>
      <c r="AA78" s="274" t="s">
        <v>1070</v>
      </c>
      <c r="AB78" s="274" t="s">
        <v>1070</v>
      </c>
      <c r="AC78" s="274" t="s">
        <v>1070</v>
      </c>
      <c r="AD78" s="274" t="s">
        <v>1070</v>
      </c>
      <c r="AE78" s="274" t="s">
        <v>1070</v>
      </c>
      <c r="AF78" s="274" t="s">
        <v>1070</v>
      </c>
      <c r="AG78" s="274" t="s">
        <v>1070</v>
      </c>
      <c r="AH78" s="274" t="s">
        <v>1070</v>
      </c>
      <c r="AI78" s="274" t="s">
        <v>1070</v>
      </c>
      <c r="AJ78" s="274" t="s">
        <v>1070</v>
      </c>
      <c r="AK78" s="274" t="s">
        <v>1070</v>
      </c>
      <c r="AL78" s="274" t="s">
        <v>1070</v>
      </c>
      <c r="AM78" s="274" t="s">
        <v>1070</v>
      </c>
      <c r="AN78" s="274" t="s">
        <v>1070</v>
      </c>
      <c r="AO78" s="274" t="s">
        <v>1070</v>
      </c>
      <c r="AP78" s="274" t="s">
        <v>1070</v>
      </c>
      <c r="AQ78" s="274" t="s">
        <v>1070</v>
      </c>
      <c r="AR78" s="274" t="s">
        <v>1070</v>
      </c>
      <c r="AS78" s="274" t="s">
        <v>1070</v>
      </c>
      <c r="AT78" s="274" t="s">
        <v>1070</v>
      </c>
      <c r="AU78" s="274" t="s">
        <v>1070</v>
      </c>
      <c r="AV78" s="274" t="s">
        <v>1070</v>
      </c>
      <c r="AW78" s="274" t="s">
        <v>1070</v>
      </c>
      <c r="AX78" s="274" t="s">
        <v>1070</v>
      </c>
      <c r="AY78" s="274" t="s">
        <v>1070</v>
      </c>
      <c r="AZ78" s="274" t="s">
        <v>1070</v>
      </c>
      <c r="BA78" s="274" t="s">
        <v>1070</v>
      </c>
      <c r="BB78" s="274" t="s">
        <v>1070</v>
      </c>
      <c r="BC78" s="274" t="s">
        <v>1070</v>
      </c>
      <c r="BD78" s="274" t="s">
        <v>1070</v>
      </c>
      <c r="BE78" s="274" t="s">
        <v>1070</v>
      </c>
      <c r="BF78" s="274" t="s">
        <v>1070</v>
      </c>
      <c r="BG78" s="274" t="s">
        <v>1070</v>
      </c>
      <c r="BH78" s="274" t="s">
        <v>1070</v>
      </c>
      <c r="BI78" s="274" t="s">
        <v>1070</v>
      </c>
      <c r="BJ78" s="274" t="s">
        <v>1070</v>
      </c>
      <c r="BK78" s="274" t="s">
        <v>1070</v>
      </c>
      <c r="BL78" s="274" t="s">
        <v>1070</v>
      </c>
      <c r="BM78" s="274" t="s">
        <v>1070</v>
      </c>
      <c r="BN78" s="274" t="s">
        <v>1070</v>
      </c>
      <c r="BO78" s="274" t="s">
        <v>1070</v>
      </c>
      <c r="BP78" s="274" t="s">
        <v>1070</v>
      </c>
      <c r="BQ78" s="274" t="s">
        <v>1070</v>
      </c>
      <c r="BR78" s="274" t="s">
        <v>1070</v>
      </c>
      <c r="BS78" s="274" t="s">
        <v>1070</v>
      </c>
      <c r="BT78" s="274" t="s">
        <v>1070</v>
      </c>
      <c r="BU78" s="274" t="s">
        <v>1070</v>
      </c>
      <c r="BV78" s="274" t="s">
        <v>1070</v>
      </c>
      <c r="BW78" s="274" t="s">
        <v>1070</v>
      </c>
      <c r="BX78" s="274" t="s">
        <v>1070</v>
      </c>
      <c r="BY78" s="274" t="s">
        <v>1070</v>
      </c>
      <c r="BZ78" s="274" t="s">
        <v>1070</v>
      </c>
      <c r="CA78" s="274" t="s">
        <v>1070</v>
      </c>
      <c r="CB78" s="274" t="s">
        <v>1070</v>
      </c>
      <c r="CC78" s="274" t="s">
        <v>1070</v>
      </c>
      <c r="CD78" s="274" t="s">
        <v>1070</v>
      </c>
      <c r="CE78" s="32">
        <f t="shared" si="11"/>
        <v>0</v>
      </c>
    </row>
    <row r="79">
      <c r="A79" s="33" t="s">
        <v>278</v>
      </c>
      <c r="B79" s="20"/>
      <c r="C79" s="274" t="s">
        <v>1070</v>
      </c>
      <c r="D79" s="274" t="s">
        <v>1070</v>
      </c>
      <c r="E79" s="274" t="s">
        <v>1070</v>
      </c>
      <c r="F79" s="274" t="s">
        <v>1070</v>
      </c>
      <c r="G79" s="274" t="s">
        <v>1070</v>
      </c>
      <c r="H79" s="274" t="s">
        <v>1070</v>
      </c>
      <c r="I79" s="274" t="s">
        <v>1070</v>
      </c>
      <c r="J79" s="274" t="s">
        <v>1070</v>
      </c>
      <c r="K79" s="274" t="s">
        <v>1070</v>
      </c>
      <c r="L79" s="274" t="s">
        <v>1070</v>
      </c>
      <c r="M79" s="274" t="s">
        <v>1070</v>
      </c>
      <c r="N79" s="274" t="s">
        <v>1070</v>
      </c>
      <c r="O79" s="274" t="s">
        <v>1070</v>
      </c>
      <c r="P79" s="274" t="s">
        <v>1070</v>
      </c>
      <c r="Q79" s="274" t="s">
        <v>1070</v>
      </c>
      <c r="R79" s="274" t="s">
        <v>1070</v>
      </c>
      <c r="S79" s="274" t="s">
        <v>1070</v>
      </c>
      <c r="T79" s="274" t="s">
        <v>1070</v>
      </c>
      <c r="U79" s="274" t="s">
        <v>1070</v>
      </c>
      <c r="V79" s="274" t="s">
        <v>1070</v>
      </c>
      <c r="W79" s="274" t="s">
        <v>1070</v>
      </c>
      <c r="X79" s="274" t="s">
        <v>1070</v>
      </c>
      <c r="Y79" s="274" t="s">
        <v>1070</v>
      </c>
      <c r="Z79" s="274" t="s">
        <v>1070</v>
      </c>
      <c r="AA79" s="274" t="s">
        <v>1070</v>
      </c>
      <c r="AB79" s="274" t="s">
        <v>1070</v>
      </c>
      <c r="AC79" s="274" t="s">
        <v>1070</v>
      </c>
      <c r="AD79" s="274" t="s">
        <v>1070</v>
      </c>
      <c r="AE79" s="274" t="s">
        <v>1070</v>
      </c>
      <c r="AF79" s="274" t="s">
        <v>1070</v>
      </c>
      <c r="AG79" s="274" t="s">
        <v>1070</v>
      </c>
      <c r="AH79" s="274" t="s">
        <v>1070</v>
      </c>
      <c r="AI79" s="274" t="s">
        <v>1070</v>
      </c>
      <c r="AJ79" s="274" t="s">
        <v>1070</v>
      </c>
      <c r="AK79" s="274" t="s">
        <v>1070</v>
      </c>
      <c r="AL79" s="274" t="s">
        <v>1070</v>
      </c>
      <c r="AM79" s="274" t="s">
        <v>1070</v>
      </c>
      <c r="AN79" s="274" t="s">
        <v>1070</v>
      </c>
      <c r="AO79" s="274" t="s">
        <v>1070</v>
      </c>
      <c r="AP79" s="274" t="s">
        <v>1070</v>
      </c>
      <c r="AQ79" s="274" t="s">
        <v>1070</v>
      </c>
      <c r="AR79" s="274" t="s">
        <v>1070</v>
      </c>
      <c r="AS79" s="274" t="s">
        <v>1070</v>
      </c>
      <c r="AT79" s="274" t="s">
        <v>1070</v>
      </c>
      <c r="AU79" s="274" t="s">
        <v>1070</v>
      </c>
      <c r="AV79" s="274" t="s">
        <v>1070</v>
      </c>
      <c r="AW79" s="274" t="s">
        <v>1070</v>
      </c>
      <c r="AX79" s="274" t="s">
        <v>1070</v>
      </c>
      <c r="AY79" s="274" t="s">
        <v>1070</v>
      </c>
      <c r="AZ79" s="274" t="s">
        <v>1070</v>
      </c>
      <c r="BA79" s="274" t="s">
        <v>1070</v>
      </c>
      <c r="BB79" s="274" t="s">
        <v>1070</v>
      </c>
      <c r="BC79" s="274" t="s">
        <v>1070</v>
      </c>
      <c r="BD79" s="274" t="s">
        <v>1070</v>
      </c>
      <c r="BE79" s="274" t="s">
        <v>1070</v>
      </c>
      <c r="BF79" s="274" t="s">
        <v>1070</v>
      </c>
      <c r="BG79" s="274" t="s">
        <v>1070</v>
      </c>
      <c r="BH79" s="274" t="s">
        <v>1070</v>
      </c>
      <c r="BI79" s="274" t="s">
        <v>1070</v>
      </c>
      <c r="BJ79" s="274" t="s">
        <v>1070</v>
      </c>
      <c r="BK79" s="274" t="s">
        <v>1070</v>
      </c>
      <c r="BL79" s="274" t="s">
        <v>1070</v>
      </c>
      <c r="BM79" s="274" t="s">
        <v>1070</v>
      </c>
      <c r="BN79" s="274" t="s">
        <v>1070</v>
      </c>
      <c r="BO79" s="274" t="s">
        <v>1070</v>
      </c>
      <c r="BP79" s="274" t="s">
        <v>1070</v>
      </c>
      <c r="BQ79" s="274" t="s">
        <v>1070</v>
      </c>
      <c r="BR79" s="274" t="s">
        <v>1070</v>
      </c>
      <c r="BS79" s="274" t="s">
        <v>1070</v>
      </c>
      <c r="BT79" s="274" t="s">
        <v>1070</v>
      </c>
      <c r="BU79" s="274" t="s">
        <v>1070</v>
      </c>
      <c r="BV79" s="274" t="s">
        <v>1070</v>
      </c>
      <c r="BW79" s="274" t="s">
        <v>1070</v>
      </c>
      <c r="BX79" s="274" t="s">
        <v>1070</v>
      </c>
      <c r="BY79" s="274" t="s">
        <v>1070</v>
      </c>
      <c r="BZ79" s="274" t="s">
        <v>1070</v>
      </c>
      <c r="CA79" s="274" t="s">
        <v>1070</v>
      </c>
      <c r="CB79" s="274" t="s">
        <v>1070</v>
      </c>
      <c r="CC79" s="274" t="s">
        <v>1070</v>
      </c>
      <c r="CD79" s="274" t="s">
        <v>1070</v>
      </c>
      <c r="CE79" s="32">
        <f t="shared" si="11"/>
        <v>0</v>
      </c>
    </row>
    <row r="80">
      <c r="A80" s="33" t="s">
        <v>279</v>
      </c>
      <c r="B80" s="20"/>
      <c r="C80" s="274" t="s">
        <v>1070</v>
      </c>
      <c r="D80" s="274" t="s">
        <v>1070</v>
      </c>
      <c r="E80" s="274" t="s">
        <v>1070</v>
      </c>
      <c r="F80" s="274" t="s">
        <v>1070</v>
      </c>
      <c r="G80" s="274" t="s">
        <v>1070</v>
      </c>
      <c r="H80" s="274" t="s">
        <v>1070</v>
      </c>
      <c r="I80" s="274" t="s">
        <v>1070</v>
      </c>
      <c r="J80" s="274" t="s">
        <v>1070</v>
      </c>
      <c r="K80" s="274" t="s">
        <v>1070</v>
      </c>
      <c r="L80" s="274" t="s">
        <v>1070</v>
      </c>
      <c r="M80" s="274" t="s">
        <v>1070</v>
      </c>
      <c r="N80" s="274" t="s">
        <v>1070</v>
      </c>
      <c r="O80" s="274" t="s">
        <v>1070</v>
      </c>
      <c r="P80" s="274" t="s">
        <v>1070</v>
      </c>
      <c r="Q80" s="274" t="s">
        <v>1070</v>
      </c>
      <c r="R80" s="274" t="s">
        <v>1070</v>
      </c>
      <c r="S80" s="274" t="s">
        <v>1070</v>
      </c>
      <c r="T80" s="274" t="s">
        <v>1070</v>
      </c>
      <c r="U80" s="274" t="s">
        <v>1070</v>
      </c>
      <c r="V80" s="274" t="s">
        <v>1070</v>
      </c>
      <c r="W80" s="274" t="s">
        <v>1070</v>
      </c>
      <c r="X80" s="274" t="s">
        <v>1070</v>
      </c>
      <c r="Y80" s="274" t="s">
        <v>1070</v>
      </c>
      <c r="Z80" s="274" t="s">
        <v>1070</v>
      </c>
      <c r="AA80" s="274" t="s">
        <v>1070</v>
      </c>
      <c r="AB80" s="274" t="s">
        <v>1070</v>
      </c>
      <c r="AC80" s="274" t="s">
        <v>1070</v>
      </c>
      <c r="AD80" s="274" t="s">
        <v>1070</v>
      </c>
      <c r="AE80" s="274" t="s">
        <v>1070</v>
      </c>
      <c r="AF80" s="274" t="s">
        <v>1070</v>
      </c>
      <c r="AG80" s="274" t="s">
        <v>1070</v>
      </c>
      <c r="AH80" s="274" t="s">
        <v>1070</v>
      </c>
      <c r="AI80" s="274" t="s">
        <v>1070</v>
      </c>
      <c r="AJ80" s="274" t="s">
        <v>1070</v>
      </c>
      <c r="AK80" s="274" t="s">
        <v>1070</v>
      </c>
      <c r="AL80" s="274" t="s">
        <v>1070</v>
      </c>
      <c r="AM80" s="274" t="s">
        <v>1070</v>
      </c>
      <c r="AN80" s="274" t="s">
        <v>1070</v>
      </c>
      <c r="AO80" s="274" t="s">
        <v>1070</v>
      </c>
      <c r="AP80" s="274" t="s">
        <v>1070</v>
      </c>
      <c r="AQ80" s="274" t="s">
        <v>1070</v>
      </c>
      <c r="AR80" s="274" t="s">
        <v>1070</v>
      </c>
      <c r="AS80" s="274" t="s">
        <v>1070</v>
      </c>
      <c r="AT80" s="274" t="s">
        <v>1070</v>
      </c>
      <c r="AU80" s="274" t="s">
        <v>1070</v>
      </c>
      <c r="AV80" s="274" t="s">
        <v>1070</v>
      </c>
      <c r="AW80" s="274" t="s">
        <v>1070</v>
      </c>
      <c r="AX80" s="274" t="s">
        <v>1070</v>
      </c>
      <c r="AY80" s="274" t="s">
        <v>1070</v>
      </c>
      <c r="AZ80" s="274" t="s">
        <v>1070</v>
      </c>
      <c r="BA80" s="274" t="s">
        <v>1070</v>
      </c>
      <c r="BB80" s="274" t="s">
        <v>1070</v>
      </c>
      <c r="BC80" s="274" t="s">
        <v>1070</v>
      </c>
      <c r="BD80" s="274" t="s">
        <v>1070</v>
      </c>
      <c r="BE80" s="274" t="s">
        <v>1070</v>
      </c>
      <c r="BF80" s="274" t="s">
        <v>1070</v>
      </c>
      <c r="BG80" s="274" t="s">
        <v>1070</v>
      </c>
      <c r="BH80" s="274" t="s">
        <v>1070</v>
      </c>
      <c r="BI80" s="274" t="s">
        <v>1070</v>
      </c>
      <c r="BJ80" s="274" t="s">
        <v>1070</v>
      </c>
      <c r="BK80" s="274" t="s">
        <v>1070</v>
      </c>
      <c r="BL80" s="274" t="s">
        <v>1070</v>
      </c>
      <c r="BM80" s="274" t="s">
        <v>1070</v>
      </c>
      <c r="BN80" s="274" t="s">
        <v>1070</v>
      </c>
      <c r="BO80" s="274" t="s">
        <v>1070</v>
      </c>
      <c r="BP80" s="274" t="s">
        <v>1070</v>
      </c>
      <c r="BQ80" s="274" t="s">
        <v>1070</v>
      </c>
      <c r="BR80" s="274" t="s">
        <v>1070</v>
      </c>
      <c r="BS80" s="274" t="s">
        <v>1070</v>
      </c>
      <c r="BT80" s="274" t="s">
        <v>1070</v>
      </c>
      <c r="BU80" s="274" t="s">
        <v>1070</v>
      </c>
      <c r="BV80" s="274" t="s">
        <v>1070</v>
      </c>
      <c r="BW80" s="274" t="s">
        <v>1070</v>
      </c>
      <c r="BX80" s="274" t="s">
        <v>1070</v>
      </c>
      <c r="BY80" s="274" t="s">
        <v>1070</v>
      </c>
      <c r="BZ80" s="274" t="s">
        <v>1070</v>
      </c>
      <c r="CA80" s="274" t="s">
        <v>1070</v>
      </c>
      <c r="CB80" s="274" t="s">
        <v>1070</v>
      </c>
      <c r="CC80" s="274" t="s">
        <v>1070</v>
      </c>
      <c r="CD80" s="274" t="s">
        <v>1070</v>
      </c>
      <c r="CE80" s="32">
        <f t="shared" si="11"/>
        <v>0</v>
      </c>
    </row>
    <row r="81">
      <c r="A81" s="33" t="s">
        <v>280</v>
      </c>
      <c r="B81" s="20"/>
      <c r="C81" s="274" t="s">
        <v>1070</v>
      </c>
      <c r="D81" s="274" t="s">
        <v>1070</v>
      </c>
      <c r="E81" s="274" t="s">
        <v>1070</v>
      </c>
      <c r="F81" s="274" t="s">
        <v>1070</v>
      </c>
      <c r="G81" s="274" t="s">
        <v>1070</v>
      </c>
      <c r="H81" s="274" t="s">
        <v>1070</v>
      </c>
      <c r="I81" s="274" t="s">
        <v>1070</v>
      </c>
      <c r="J81" s="274" t="s">
        <v>1070</v>
      </c>
      <c r="K81" s="274" t="s">
        <v>1070</v>
      </c>
      <c r="L81" s="274" t="s">
        <v>1070</v>
      </c>
      <c r="M81" s="274" t="s">
        <v>1070</v>
      </c>
      <c r="N81" s="274" t="s">
        <v>1070</v>
      </c>
      <c r="O81" s="274" t="s">
        <v>1070</v>
      </c>
      <c r="P81" s="274" t="s">
        <v>1070</v>
      </c>
      <c r="Q81" s="274" t="s">
        <v>1070</v>
      </c>
      <c r="R81" s="274" t="s">
        <v>1070</v>
      </c>
      <c r="S81" s="274" t="s">
        <v>1070</v>
      </c>
      <c r="T81" s="274" t="s">
        <v>1070</v>
      </c>
      <c r="U81" s="274" t="s">
        <v>1070</v>
      </c>
      <c r="V81" s="274" t="s">
        <v>1070</v>
      </c>
      <c r="W81" s="274" t="s">
        <v>1070</v>
      </c>
      <c r="X81" s="274" t="s">
        <v>1070</v>
      </c>
      <c r="Y81" s="274" t="s">
        <v>1070</v>
      </c>
      <c r="Z81" s="274" t="s">
        <v>1070</v>
      </c>
      <c r="AA81" s="274" t="s">
        <v>1070</v>
      </c>
      <c r="AB81" s="274" t="s">
        <v>1070</v>
      </c>
      <c r="AC81" s="274" t="s">
        <v>1070</v>
      </c>
      <c r="AD81" s="274" t="s">
        <v>1070</v>
      </c>
      <c r="AE81" s="274" t="s">
        <v>1070</v>
      </c>
      <c r="AF81" s="274" t="s">
        <v>1070</v>
      </c>
      <c r="AG81" s="274" t="s">
        <v>1070</v>
      </c>
      <c r="AH81" s="274" t="s">
        <v>1070</v>
      </c>
      <c r="AI81" s="274" t="s">
        <v>1070</v>
      </c>
      <c r="AJ81" s="274" t="s">
        <v>1070</v>
      </c>
      <c r="AK81" s="274" t="s">
        <v>1070</v>
      </c>
      <c r="AL81" s="274" t="s">
        <v>1070</v>
      </c>
      <c r="AM81" s="274" t="s">
        <v>1070</v>
      </c>
      <c r="AN81" s="274" t="s">
        <v>1070</v>
      </c>
      <c r="AO81" s="274" t="s">
        <v>1070</v>
      </c>
      <c r="AP81" s="274" t="s">
        <v>1070</v>
      </c>
      <c r="AQ81" s="274" t="s">
        <v>1070</v>
      </c>
      <c r="AR81" s="274" t="s">
        <v>1070</v>
      </c>
      <c r="AS81" s="274" t="s">
        <v>1070</v>
      </c>
      <c r="AT81" s="274" t="s">
        <v>1070</v>
      </c>
      <c r="AU81" s="274" t="s">
        <v>1070</v>
      </c>
      <c r="AV81" s="274" t="s">
        <v>1070</v>
      </c>
      <c r="AW81" s="274" t="s">
        <v>1070</v>
      </c>
      <c r="AX81" s="274" t="s">
        <v>1070</v>
      </c>
      <c r="AY81" s="274" t="s">
        <v>1070</v>
      </c>
      <c r="AZ81" s="274" t="s">
        <v>1070</v>
      </c>
      <c r="BA81" s="274" t="s">
        <v>1070</v>
      </c>
      <c r="BB81" s="274" t="s">
        <v>1070</v>
      </c>
      <c r="BC81" s="274" t="s">
        <v>1070</v>
      </c>
      <c r="BD81" s="274" t="s">
        <v>1070</v>
      </c>
      <c r="BE81" s="274" t="s">
        <v>1070</v>
      </c>
      <c r="BF81" s="274" t="s">
        <v>1070</v>
      </c>
      <c r="BG81" s="274" t="s">
        <v>1070</v>
      </c>
      <c r="BH81" s="274" t="s">
        <v>1070</v>
      </c>
      <c r="BI81" s="274" t="s">
        <v>1070</v>
      </c>
      <c r="BJ81" s="274" t="s">
        <v>1070</v>
      </c>
      <c r="BK81" s="274" t="s">
        <v>1070</v>
      </c>
      <c r="BL81" s="274" t="s">
        <v>1070</v>
      </c>
      <c r="BM81" s="274" t="s">
        <v>1070</v>
      </c>
      <c r="BN81" s="274" t="s">
        <v>1070</v>
      </c>
      <c r="BO81" s="274" t="s">
        <v>1070</v>
      </c>
      <c r="BP81" s="274" t="s">
        <v>1070</v>
      </c>
      <c r="BQ81" s="274" t="s">
        <v>1070</v>
      </c>
      <c r="BR81" s="274" t="s">
        <v>1070</v>
      </c>
      <c r="BS81" s="274" t="s">
        <v>1070</v>
      </c>
      <c r="BT81" s="274" t="s">
        <v>1070</v>
      </c>
      <c r="BU81" s="274" t="s">
        <v>1070</v>
      </c>
      <c r="BV81" s="274" t="s">
        <v>1070</v>
      </c>
      <c r="BW81" s="274" t="s">
        <v>1070</v>
      </c>
      <c r="BX81" s="274" t="s">
        <v>1070</v>
      </c>
      <c r="BY81" s="274" t="s">
        <v>1070</v>
      </c>
      <c r="BZ81" s="274" t="s">
        <v>1070</v>
      </c>
      <c r="CA81" s="274" t="s">
        <v>1070</v>
      </c>
      <c r="CB81" s="274" t="s">
        <v>1070</v>
      </c>
      <c r="CC81" s="274" t="s">
        <v>1070</v>
      </c>
      <c r="CD81" s="274" t="s">
        <v>1070</v>
      </c>
      <c r="CE81" s="32">
        <f t="shared" si="11"/>
        <v>0</v>
      </c>
    </row>
    <row r="82">
      <c r="A82" s="33" t="s">
        <v>281</v>
      </c>
      <c r="B82" s="20"/>
      <c r="C82" s="274" t="s">
        <v>1070</v>
      </c>
      <c r="D82" s="274" t="s">
        <v>1070</v>
      </c>
      <c r="E82" s="274" t="s">
        <v>1070</v>
      </c>
      <c r="F82" s="274" t="s">
        <v>1070</v>
      </c>
      <c r="G82" s="274" t="s">
        <v>1070</v>
      </c>
      <c r="H82" s="274" t="s">
        <v>1070</v>
      </c>
      <c r="I82" s="274" t="s">
        <v>1070</v>
      </c>
      <c r="J82" s="274" t="s">
        <v>1070</v>
      </c>
      <c r="K82" s="274" t="s">
        <v>1070</v>
      </c>
      <c r="L82" s="274" t="s">
        <v>1070</v>
      </c>
      <c r="M82" s="274" t="s">
        <v>1070</v>
      </c>
      <c r="N82" s="274" t="s">
        <v>1070</v>
      </c>
      <c r="O82" s="274" t="s">
        <v>1070</v>
      </c>
      <c r="P82" s="274" t="s">
        <v>1070</v>
      </c>
      <c r="Q82" s="274" t="s">
        <v>1070</v>
      </c>
      <c r="R82" s="274" t="s">
        <v>1070</v>
      </c>
      <c r="S82" s="274" t="s">
        <v>1070</v>
      </c>
      <c r="T82" s="274" t="s">
        <v>1070</v>
      </c>
      <c r="U82" s="274" t="s">
        <v>1070</v>
      </c>
      <c r="V82" s="274" t="s">
        <v>1070</v>
      </c>
      <c r="W82" s="274" t="s">
        <v>1070</v>
      </c>
      <c r="X82" s="274" t="s">
        <v>1070</v>
      </c>
      <c r="Y82" s="274" t="s">
        <v>1070</v>
      </c>
      <c r="Z82" s="274" t="s">
        <v>1070</v>
      </c>
      <c r="AA82" s="274" t="s">
        <v>1070</v>
      </c>
      <c r="AB82" s="274" t="s">
        <v>1070</v>
      </c>
      <c r="AC82" s="274" t="s">
        <v>1070</v>
      </c>
      <c r="AD82" s="274" t="s">
        <v>1070</v>
      </c>
      <c r="AE82" s="274" t="s">
        <v>1070</v>
      </c>
      <c r="AF82" s="274" t="s">
        <v>1070</v>
      </c>
      <c r="AG82" s="274" t="s">
        <v>1070</v>
      </c>
      <c r="AH82" s="274" t="s">
        <v>1070</v>
      </c>
      <c r="AI82" s="274" t="s">
        <v>1070</v>
      </c>
      <c r="AJ82" s="274" t="s">
        <v>1070</v>
      </c>
      <c r="AK82" s="274" t="s">
        <v>1070</v>
      </c>
      <c r="AL82" s="274" t="s">
        <v>1070</v>
      </c>
      <c r="AM82" s="274" t="s">
        <v>1070</v>
      </c>
      <c r="AN82" s="274" t="s">
        <v>1070</v>
      </c>
      <c r="AO82" s="274" t="s">
        <v>1070</v>
      </c>
      <c r="AP82" s="274" t="s">
        <v>1070</v>
      </c>
      <c r="AQ82" s="274" t="s">
        <v>1070</v>
      </c>
      <c r="AR82" s="274" t="s">
        <v>1070</v>
      </c>
      <c r="AS82" s="274" t="s">
        <v>1070</v>
      </c>
      <c r="AT82" s="274" t="s">
        <v>1070</v>
      </c>
      <c r="AU82" s="274" t="s">
        <v>1070</v>
      </c>
      <c r="AV82" s="274" t="s">
        <v>1070</v>
      </c>
      <c r="AW82" s="274" t="s">
        <v>1070</v>
      </c>
      <c r="AX82" s="274" t="s">
        <v>1070</v>
      </c>
      <c r="AY82" s="274" t="s">
        <v>1070</v>
      </c>
      <c r="AZ82" s="274" t="s">
        <v>1070</v>
      </c>
      <c r="BA82" s="274" t="s">
        <v>1070</v>
      </c>
      <c r="BB82" s="274" t="s">
        <v>1070</v>
      </c>
      <c r="BC82" s="274" t="s">
        <v>1070</v>
      </c>
      <c r="BD82" s="274" t="s">
        <v>1070</v>
      </c>
      <c r="BE82" s="274" t="s">
        <v>1070</v>
      </c>
      <c r="BF82" s="274" t="s">
        <v>1070</v>
      </c>
      <c r="BG82" s="274" t="s">
        <v>1070</v>
      </c>
      <c r="BH82" s="274" t="s">
        <v>1070</v>
      </c>
      <c r="BI82" s="274" t="s">
        <v>1070</v>
      </c>
      <c r="BJ82" s="274" t="s">
        <v>1070</v>
      </c>
      <c r="BK82" s="274" t="s">
        <v>1070</v>
      </c>
      <c r="BL82" s="274" t="s">
        <v>1070</v>
      </c>
      <c r="BM82" s="274" t="s">
        <v>1070</v>
      </c>
      <c r="BN82" s="274" t="s">
        <v>1070</v>
      </c>
      <c r="BO82" s="274" t="s">
        <v>1070</v>
      </c>
      <c r="BP82" s="274" t="s">
        <v>1070</v>
      </c>
      <c r="BQ82" s="274" t="s">
        <v>1070</v>
      </c>
      <c r="BR82" s="274" t="s">
        <v>1070</v>
      </c>
      <c r="BS82" s="274" t="s">
        <v>1070</v>
      </c>
      <c r="BT82" s="274" t="s">
        <v>1070</v>
      </c>
      <c r="BU82" s="274" t="s">
        <v>1070</v>
      </c>
      <c r="BV82" s="274" t="s">
        <v>1070</v>
      </c>
      <c r="BW82" s="274" t="s">
        <v>1070</v>
      </c>
      <c r="BX82" s="274" t="s">
        <v>1070</v>
      </c>
      <c r="BY82" s="274" t="s">
        <v>1070</v>
      </c>
      <c r="BZ82" s="274" t="s">
        <v>1070</v>
      </c>
      <c r="CA82" s="274" t="s">
        <v>1070</v>
      </c>
      <c r="CB82" s="274" t="s">
        <v>1070</v>
      </c>
      <c r="CC82" s="274" t="s">
        <v>1070</v>
      </c>
      <c r="CD82" s="274" t="s">
        <v>1070</v>
      </c>
      <c r="CE82" s="32">
        <f t="shared" si="11"/>
        <v>0</v>
      </c>
    </row>
    <row r="83">
      <c r="A83" s="33" t="s">
        <v>282</v>
      </c>
      <c r="B83" s="20"/>
      <c r="C83" s="274" t="s">
        <v>1070</v>
      </c>
      <c r="D83" s="274" t="s">
        <v>1070</v>
      </c>
      <c r="E83" s="274" t="s">
        <v>1070</v>
      </c>
      <c r="F83" s="274" t="s">
        <v>1070</v>
      </c>
      <c r="G83" s="274" t="s">
        <v>1070</v>
      </c>
      <c r="H83" s="274" t="s">
        <v>1070</v>
      </c>
      <c r="I83" s="274" t="s">
        <v>1070</v>
      </c>
      <c r="J83" s="274" t="s">
        <v>1070</v>
      </c>
      <c r="K83" s="274" t="s">
        <v>1070</v>
      </c>
      <c r="L83" s="274" t="s">
        <v>1070</v>
      </c>
      <c r="M83" s="274" t="s">
        <v>1070</v>
      </c>
      <c r="N83" s="274" t="s">
        <v>1070</v>
      </c>
      <c r="O83" s="274" t="s">
        <v>1070</v>
      </c>
      <c r="P83" s="274" t="s">
        <v>1070</v>
      </c>
      <c r="Q83" s="274" t="s">
        <v>1070</v>
      </c>
      <c r="R83" s="274" t="s">
        <v>1070</v>
      </c>
      <c r="S83" s="274" t="s">
        <v>1070</v>
      </c>
      <c r="T83" s="274" t="s">
        <v>1070</v>
      </c>
      <c r="U83" s="274" t="s">
        <v>1070</v>
      </c>
      <c r="V83" s="274" t="s">
        <v>1070</v>
      </c>
      <c r="W83" s="274" t="s">
        <v>1070</v>
      </c>
      <c r="X83" s="274" t="s">
        <v>1070</v>
      </c>
      <c r="Y83" s="274" t="s">
        <v>1070</v>
      </c>
      <c r="Z83" s="274" t="s">
        <v>1070</v>
      </c>
      <c r="AA83" s="274" t="s">
        <v>1070</v>
      </c>
      <c r="AB83" s="274" t="s">
        <v>1070</v>
      </c>
      <c r="AC83" s="274" t="s">
        <v>1070</v>
      </c>
      <c r="AD83" s="274" t="s">
        <v>1070</v>
      </c>
      <c r="AE83" s="274" t="s">
        <v>1070</v>
      </c>
      <c r="AF83" s="274" t="s">
        <v>1070</v>
      </c>
      <c r="AG83" s="274" t="s">
        <v>1070</v>
      </c>
      <c r="AH83" s="274" t="s">
        <v>1070</v>
      </c>
      <c r="AI83" s="274" t="s">
        <v>1070</v>
      </c>
      <c r="AJ83" s="274" t="s">
        <v>1070</v>
      </c>
      <c r="AK83" s="274" t="s">
        <v>1070</v>
      </c>
      <c r="AL83" s="274" t="s">
        <v>1070</v>
      </c>
      <c r="AM83" s="274" t="s">
        <v>1070</v>
      </c>
      <c r="AN83" s="274" t="s">
        <v>1070</v>
      </c>
      <c r="AO83" s="274" t="s">
        <v>1070</v>
      </c>
      <c r="AP83" s="274" t="s">
        <v>1070</v>
      </c>
      <c r="AQ83" s="274" t="s">
        <v>1070</v>
      </c>
      <c r="AR83" s="274" t="s">
        <v>1070</v>
      </c>
      <c r="AS83" s="274" t="s">
        <v>1070</v>
      </c>
      <c r="AT83" s="274" t="s">
        <v>1070</v>
      </c>
      <c r="AU83" s="274" t="s">
        <v>1070</v>
      </c>
      <c r="AV83" s="274" t="s">
        <v>1070</v>
      </c>
      <c r="AW83" s="274" t="s">
        <v>1070</v>
      </c>
      <c r="AX83" s="274" t="s">
        <v>1070</v>
      </c>
      <c r="AY83" s="274" t="s">
        <v>1070</v>
      </c>
      <c r="AZ83" s="274" t="s">
        <v>1070</v>
      </c>
      <c r="BA83" s="274" t="s">
        <v>1070</v>
      </c>
      <c r="BB83" s="274" t="s">
        <v>1070</v>
      </c>
      <c r="BC83" s="274" t="s">
        <v>1070</v>
      </c>
      <c r="BD83" s="274" t="s">
        <v>1070</v>
      </c>
      <c r="BE83" s="274" t="s">
        <v>1070</v>
      </c>
      <c r="BF83" s="274" t="s">
        <v>1070</v>
      </c>
      <c r="BG83" s="274" t="s">
        <v>1070</v>
      </c>
      <c r="BH83" s="274" t="s">
        <v>1070</v>
      </c>
      <c r="BI83" s="274" t="s">
        <v>1070</v>
      </c>
      <c r="BJ83" s="274" t="s">
        <v>1070</v>
      </c>
      <c r="BK83" s="274" t="s">
        <v>1070</v>
      </c>
      <c r="BL83" s="274" t="s">
        <v>1070</v>
      </c>
      <c r="BM83" s="274" t="s">
        <v>1070</v>
      </c>
      <c r="BN83" s="274" t="s">
        <v>1070</v>
      </c>
      <c r="BO83" s="274" t="s">
        <v>1070</v>
      </c>
      <c r="BP83" s="274" t="s">
        <v>1070</v>
      </c>
      <c r="BQ83" s="274" t="s">
        <v>1070</v>
      </c>
      <c r="BR83" s="274" t="s">
        <v>1070</v>
      </c>
      <c r="BS83" s="274" t="s">
        <v>1070</v>
      </c>
      <c r="BT83" s="274" t="s">
        <v>1070</v>
      </c>
      <c r="BU83" s="274" t="s">
        <v>1070</v>
      </c>
      <c r="BV83" s="274" t="s">
        <v>1070</v>
      </c>
      <c r="BW83" s="274" t="s">
        <v>1070</v>
      </c>
      <c r="BX83" s="274" t="s">
        <v>1070</v>
      </c>
      <c r="BY83" s="274" t="s">
        <v>1070</v>
      </c>
      <c r="BZ83" s="274" t="s">
        <v>1070</v>
      </c>
      <c r="CA83" s="274" t="s">
        <v>1070</v>
      </c>
      <c r="CB83" s="274" t="s">
        <v>1070</v>
      </c>
      <c r="CC83" s="274" t="s">
        <v>1070</v>
      </c>
      <c r="CD83" s="274" t="s">
        <v>1070</v>
      </c>
      <c r="CE83" s="32">
        <f t="shared" si="11"/>
        <v>0</v>
      </c>
    </row>
    <row r="84">
      <c r="A84" s="33" t="s">
        <v>283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>
      <c r="A85" s="39" t="s">
        <v>284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>
      <c r="A86" s="39" t="s">
        <v>285</v>
      </c>
      <c r="B86" s="32"/>
      <c r="C86" s="32">
        <f>SUM(C62:C70)-C85</f>
        <v>0</v>
      </c>
      <c r="D86" s="32">
        <f ref="D86:BO86" t="shared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ref="BP86:CD86" t="shared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>
      <c r="A87" s="39" t="s">
        <v>286</v>
      </c>
      <c r="B87" s="32"/>
      <c r="C87" s="29" t="s">
        <v>248</v>
      </c>
      <c r="D87" s="29" t="s">
        <v>248</v>
      </c>
      <c r="E87" s="29" t="s">
        <v>248</v>
      </c>
      <c r="F87" s="29" t="s">
        <v>248</v>
      </c>
      <c r="G87" s="29" t="s">
        <v>248</v>
      </c>
      <c r="H87" s="29" t="s">
        <v>248</v>
      </c>
      <c r="I87" s="29" t="s">
        <v>248</v>
      </c>
      <c r="J87" s="29" t="s">
        <v>248</v>
      </c>
      <c r="K87" s="36" t="s">
        <v>248</v>
      </c>
      <c r="L87" s="29" t="s">
        <v>248</v>
      </c>
      <c r="M87" s="29" t="s">
        <v>248</v>
      </c>
      <c r="N87" s="29" t="s">
        <v>248</v>
      </c>
      <c r="O87" s="29" t="s">
        <v>248</v>
      </c>
      <c r="P87" s="29" t="s">
        <v>248</v>
      </c>
      <c r="Q87" s="29" t="s">
        <v>248</v>
      </c>
      <c r="R87" s="29" t="s">
        <v>248</v>
      </c>
      <c r="S87" s="29" t="s">
        <v>248</v>
      </c>
      <c r="T87" s="29" t="s">
        <v>248</v>
      </c>
      <c r="U87" s="29" t="s">
        <v>248</v>
      </c>
      <c r="V87" s="29" t="s">
        <v>248</v>
      </c>
      <c r="W87" s="29" t="s">
        <v>248</v>
      </c>
      <c r="X87" s="29" t="s">
        <v>248</v>
      </c>
      <c r="Y87" s="29" t="s">
        <v>248</v>
      </c>
      <c r="Z87" s="29" t="s">
        <v>248</v>
      </c>
      <c r="AA87" s="29" t="s">
        <v>248</v>
      </c>
      <c r="AB87" s="29" t="s">
        <v>248</v>
      </c>
      <c r="AC87" s="29" t="s">
        <v>248</v>
      </c>
      <c r="AD87" s="29" t="s">
        <v>248</v>
      </c>
      <c r="AE87" s="29" t="s">
        <v>248</v>
      </c>
      <c r="AF87" s="29" t="s">
        <v>248</v>
      </c>
      <c r="AG87" s="29" t="s">
        <v>248</v>
      </c>
      <c r="AH87" s="29" t="s">
        <v>248</v>
      </c>
      <c r="AI87" s="29" t="s">
        <v>248</v>
      </c>
      <c r="AJ87" s="29" t="s">
        <v>248</v>
      </c>
      <c r="AK87" s="29" t="s">
        <v>248</v>
      </c>
      <c r="AL87" s="29" t="s">
        <v>248</v>
      </c>
      <c r="AM87" s="29" t="s">
        <v>248</v>
      </c>
      <c r="AN87" s="29" t="s">
        <v>248</v>
      </c>
      <c r="AO87" s="29" t="s">
        <v>248</v>
      </c>
      <c r="AP87" s="29" t="s">
        <v>248</v>
      </c>
      <c r="AQ87" s="29" t="s">
        <v>248</v>
      </c>
      <c r="AR87" s="29" t="s">
        <v>248</v>
      </c>
      <c r="AS87" s="29" t="s">
        <v>248</v>
      </c>
      <c r="AT87" s="29" t="s">
        <v>248</v>
      </c>
      <c r="AU87" s="29" t="s">
        <v>248</v>
      </c>
      <c r="AV87" s="29" t="s">
        <v>248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5" t="s">
        <v>1070</v>
      </c>
    </row>
    <row r="88">
      <c r="A88" s="26" t="s">
        <v>287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ref="CE88:CE95" t="shared" si="14">SUM(C88:CD88)</f>
        <v>0</v>
      </c>
    </row>
    <row r="89">
      <c r="A89" s="26" t="s">
        <v>288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0</v>
      </c>
    </row>
    <row r="90">
      <c r="A90" s="26" t="s">
        <v>289</v>
      </c>
      <c r="B90" s="20"/>
      <c r="C90" s="32">
        <f>C88+C89</f>
        <v>0</v>
      </c>
      <c r="D90" s="32">
        <f ref="D90:AV90" t="shared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248</v>
      </c>
      <c r="AX90" s="29" t="s">
        <v>248</v>
      </c>
      <c r="AY90" s="29" t="s">
        <v>248</v>
      </c>
      <c r="AZ90" s="29" t="s">
        <v>248</v>
      </c>
      <c r="BA90" s="29" t="s">
        <v>248</v>
      </c>
      <c r="BB90" s="29" t="s">
        <v>248</v>
      </c>
      <c r="BC90" s="29" t="s">
        <v>248</v>
      </c>
      <c r="BD90" s="29" t="s">
        <v>248</v>
      </c>
      <c r="BE90" s="29" t="s">
        <v>248</v>
      </c>
      <c r="BF90" s="29" t="s">
        <v>248</v>
      </c>
      <c r="BG90" s="29" t="s">
        <v>248</v>
      </c>
      <c r="BH90" s="29" t="s">
        <v>248</v>
      </c>
      <c r="BI90" s="29" t="s">
        <v>248</v>
      </c>
      <c r="BJ90" s="29" t="s">
        <v>248</v>
      </c>
      <c r="BK90" s="29" t="s">
        <v>248</v>
      </c>
      <c r="BL90" s="29" t="s">
        <v>248</v>
      </c>
      <c r="BM90" s="29" t="s">
        <v>248</v>
      </c>
      <c r="BN90" s="29" t="s">
        <v>248</v>
      </c>
      <c r="BO90" s="29" t="s">
        <v>248</v>
      </c>
      <c r="BP90" s="29" t="s">
        <v>248</v>
      </c>
      <c r="BQ90" s="29" t="s">
        <v>248</v>
      </c>
      <c r="BR90" s="29" t="s">
        <v>248</v>
      </c>
      <c r="BS90" s="29" t="s">
        <v>248</v>
      </c>
      <c r="BT90" s="29" t="s">
        <v>248</v>
      </c>
      <c r="BU90" s="29" t="s">
        <v>248</v>
      </c>
      <c r="BV90" s="29" t="s">
        <v>248</v>
      </c>
      <c r="BW90" s="29" t="s">
        <v>248</v>
      </c>
      <c r="BX90" s="29" t="s">
        <v>248</v>
      </c>
      <c r="BY90" s="29" t="s">
        <v>248</v>
      </c>
      <c r="BZ90" s="29" t="s">
        <v>248</v>
      </c>
      <c r="CA90" s="29" t="s">
        <v>248</v>
      </c>
      <c r="CB90" s="29" t="s">
        <v>248</v>
      </c>
      <c r="CC90" s="29" t="s">
        <v>248</v>
      </c>
      <c r="CD90" s="29" t="s">
        <v>248</v>
      </c>
      <c r="CE90" s="32">
        <f t="shared" si="14"/>
        <v>0</v>
      </c>
    </row>
    <row r="91">
      <c r="A91" s="39" t="s">
        <v>290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248</v>
      </c>
      <c r="CE91" s="32">
        <f t="shared" si="14"/>
        <v>0</v>
      </c>
      <c r="CF91" s="32">
        <f>BE60-CE91</f>
        <v>0</v>
      </c>
    </row>
    <row r="92">
      <c r="A92" s="26" t="s">
        <v>291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248</v>
      </c>
      <c r="AY92" s="265" t="s">
        <v>248</v>
      </c>
      <c r="AZ92" s="213"/>
      <c r="BA92" s="213"/>
      <c r="BB92" s="213"/>
      <c r="BC92" s="213"/>
      <c r="BD92" s="229" t="s">
        <v>248</v>
      </c>
      <c r="BE92" s="229" t="s">
        <v>248</v>
      </c>
      <c r="BF92" s="213"/>
      <c r="BG92" s="229" t="s">
        <v>248</v>
      </c>
      <c r="BH92" s="213"/>
      <c r="BI92" s="213"/>
      <c r="BJ92" s="229" t="s">
        <v>248</v>
      </c>
      <c r="BK92" s="213"/>
      <c r="BL92" s="213"/>
      <c r="BM92" s="213"/>
      <c r="BN92" s="229" t="s">
        <v>248</v>
      </c>
      <c r="BO92" s="229" t="s">
        <v>248</v>
      </c>
      <c r="BP92" s="229" t="s">
        <v>248</v>
      </c>
      <c r="BQ92" s="229" t="s">
        <v>248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248</v>
      </c>
      <c r="CD92" s="229" t="s">
        <v>248</v>
      </c>
      <c r="CE92" s="32">
        <f t="shared" si="14"/>
        <v>0</v>
      </c>
      <c r="CF92" s="32">
        <f>AY60-CE92</f>
        <v>0</v>
      </c>
    </row>
    <row r="93">
      <c r="A93" s="26" t="s">
        <v>292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248</v>
      </c>
      <c r="AY93" s="265" t="s">
        <v>248</v>
      </c>
      <c r="AZ93" s="229" t="s">
        <v>248</v>
      </c>
      <c r="BA93" s="213"/>
      <c r="BB93" s="213"/>
      <c r="BC93" s="213"/>
      <c r="BD93" s="229" t="s">
        <v>248</v>
      </c>
      <c r="BE93" s="229" t="s">
        <v>248</v>
      </c>
      <c r="BF93" s="229" t="s">
        <v>248</v>
      </c>
      <c r="BG93" s="229" t="s">
        <v>248</v>
      </c>
      <c r="BH93" s="213"/>
      <c r="BI93" s="213"/>
      <c r="BJ93" s="229" t="s">
        <v>248</v>
      </c>
      <c r="BK93" s="213"/>
      <c r="BL93" s="213"/>
      <c r="BM93" s="213"/>
      <c r="BN93" s="229" t="s">
        <v>248</v>
      </c>
      <c r="BO93" s="229" t="s">
        <v>248</v>
      </c>
      <c r="BP93" s="229" t="s">
        <v>248</v>
      </c>
      <c r="BQ93" s="229" t="s">
        <v>248</v>
      </c>
      <c r="BR93" s="229" t="s">
        <v>248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248</v>
      </c>
      <c r="CD93" s="229" t="s">
        <v>248</v>
      </c>
      <c r="CE93" s="32">
        <f t="shared" si="14"/>
        <v>0</v>
      </c>
      <c r="CF93" s="20"/>
    </row>
    <row r="94">
      <c r="A94" s="26" t="s">
        <v>293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248</v>
      </c>
      <c r="AY94" s="265" t="s">
        <v>248</v>
      </c>
      <c r="AZ94" s="229" t="s">
        <v>248</v>
      </c>
      <c r="BA94" s="229" t="s">
        <v>248</v>
      </c>
      <c r="BB94" s="213"/>
      <c r="BC94" s="213"/>
      <c r="BD94" s="229" t="s">
        <v>248</v>
      </c>
      <c r="BE94" s="229" t="s">
        <v>248</v>
      </c>
      <c r="BF94" s="229" t="s">
        <v>248</v>
      </c>
      <c r="BG94" s="229" t="s">
        <v>248</v>
      </c>
      <c r="BH94" s="213"/>
      <c r="BI94" s="213"/>
      <c r="BJ94" s="229" t="s">
        <v>248</v>
      </c>
      <c r="BK94" s="213"/>
      <c r="BL94" s="213"/>
      <c r="BM94" s="213"/>
      <c r="BN94" s="229" t="s">
        <v>248</v>
      </c>
      <c r="BO94" s="229" t="s">
        <v>248</v>
      </c>
      <c r="BP94" s="229" t="s">
        <v>248</v>
      </c>
      <c r="BQ94" s="229" t="s">
        <v>248</v>
      </c>
      <c r="BR94" s="229" t="s">
        <v>248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248</v>
      </c>
      <c r="CD94" s="229" t="s">
        <v>248</v>
      </c>
      <c r="CE94" s="32">
        <f t="shared" si="14"/>
        <v>0</v>
      </c>
      <c r="CF94" s="32">
        <f>BA60</f>
        <v>0</v>
      </c>
    </row>
    <row r="95">
      <c r="A95" s="26" t="s">
        <v>294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248</v>
      </c>
      <c r="AX95" s="265" t="s">
        <v>248</v>
      </c>
      <c r="AY95" s="265" t="s">
        <v>248</v>
      </c>
      <c r="AZ95" s="229" t="s">
        <v>248</v>
      </c>
      <c r="BA95" s="229" t="s">
        <v>248</v>
      </c>
      <c r="BB95" s="229" t="s">
        <v>248</v>
      </c>
      <c r="BC95" s="229" t="s">
        <v>248</v>
      </c>
      <c r="BD95" s="229" t="s">
        <v>248</v>
      </c>
      <c r="BE95" s="229" t="s">
        <v>248</v>
      </c>
      <c r="BF95" s="229" t="s">
        <v>248</v>
      </c>
      <c r="BG95" s="229" t="s">
        <v>248</v>
      </c>
      <c r="BH95" s="229" t="s">
        <v>248</v>
      </c>
      <c r="BI95" s="229" t="s">
        <v>248</v>
      </c>
      <c r="BJ95" s="229" t="s">
        <v>248</v>
      </c>
      <c r="BK95" s="229" t="s">
        <v>248</v>
      </c>
      <c r="BL95" s="229" t="s">
        <v>248</v>
      </c>
      <c r="BM95" s="229" t="s">
        <v>248</v>
      </c>
      <c r="BN95" s="229" t="s">
        <v>248</v>
      </c>
      <c r="BO95" s="229" t="s">
        <v>248</v>
      </c>
      <c r="BP95" s="229" t="s">
        <v>248</v>
      </c>
      <c r="BQ95" s="229" t="s">
        <v>248</v>
      </c>
      <c r="BR95" s="229" t="s">
        <v>248</v>
      </c>
      <c r="BS95" s="229" t="s">
        <v>248</v>
      </c>
      <c r="BT95" s="229" t="s">
        <v>248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248</v>
      </c>
      <c r="CD95" s="229" t="s">
        <v>248</v>
      </c>
      <c r="CE95" s="267">
        <f t="shared" si="14"/>
        <v>0</v>
      </c>
      <c r="CF95" s="37"/>
    </row>
    <row r="96">
      <c r="A96" s="38" t="s">
        <v>295</v>
      </c>
      <c r="B96" s="38"/>
      <c r="C96" s="38"/>
      <c r="D96" s="38"/>
      <c r="E96" s="38"/>
    </row>
    <row r="97">
      <c r="A97" s="39" t="s">
        <v>296</v>
      </c>
      <c r="B97" s="40"/>
      <c r="C97" s="217"/>
      <c r="D97" s="42"/>
      <c r="E97" s="43"/>
      <c r="F97" s="16"/>
    </row>
    <row r="98">
      <c r="A98" s="32" t="s">
        <v>298</v>
      </c>
      <c r="B98" s="40" t="s">
        <v>299</v>
      </c>
      <c r="C98" s="218"/>
      <c r="D98" s="42"/>
      <c r="E98" s="43"/>
      <c r="F98" s="16"/>
    </row>
    <row r="99">
      <c r="A99" s="32" t="s">
        <v>301</v>
      </c>
      <c r="B99" s="40" t="s">
        <v>299</v>
      </c>
      <c r="C99" s="219"/>
      <c r="D99" s="42"/>
      <c r="E99" s="43"/>
      <c r="F99" s="16"/>
    </row>
    <row r="100">
      <c r="A100" s="32" t="s">
        <v>303</v>
      </c>
      <c r="B100" s="40" t="s">
        <v>299</v>
      </c>
      <c r="C100" s="219"/>
      <c r="D100" s="42"/>
      <c r="E100" s="43"/>
      <c r="F100" s="16"/>
    </row>
    <row r="101">
      <c r="A101" s="32" t="s">
        <v>305</v>
      </c>
      <c r="B101" s="40" t="s">
        <v>299</v>
      </c>
      <c r="C101" s="219"/>
      <c r="D101" s="42"/>
      <c r="E101" s="43"/>
      <c r="F101" s="16"/>
    </row>
    <row r="102">
      <c r="A102" s="32" t="s">
        <v>307</v>
      </c>
      <c r="B102" s="40" t="s">
        <v>299</v>
      </c>
      <c r="C102" s="219"/>
      <c r="D102" s="42"/>
      <c r="E102" s="43"/>
      <c r="F102" s="16"/>
    </row>
    <row r="103">
      <c r="A103" s="32" t="s">
        <v>309</v>
      </c>
      <c r="B103" s="40" t="s">
        <v>299</v>
      </c>
      <c r="C103" s="248"/>
      <c r="D103" s="42"/>
      <c r="E103" s="43"/>
      <c r="F103" s="16"/>
    </row>
    <row r="104">
      <c r="A104" s="32" t="s">
        <v>310</v>
      </c>
      <c r="B104" s="40" t="s">
        <v>299</v>
      </c>
      <c r="C104" s="239"/>
      <c r="D104" s="42"/>
      <c r="E104" s="43"/>
      <c r="F104" s="16"/>
    </row>
    <row r="105">
      <c r="A105" s="32" t="s">
        <v>312</v>
      </c>
      <c r="B105" s="40" t="s">
        <v>299</v>
      </c>
      <c r="C105" s="217"/>
      <c r="D105" s="42"/>
      <c r="E105" s="43"/>
      <c r="F105" s="16"/>
    </row>
    <row r="106">
      <c r="A106" s="32" t="s">
        <v>314</v>
      </c>
      <c r="B106" s="40" t="s">
        <v>299</v>
      </c>
      <c r="C106" s="217"/>
      <c r="D106" s="42"/>
      <c r="E106" s="43"/>
      <c r="F106" s="16"/>
    </row>
    <row r="107">
      <c r="A107" s="32" t="s">
        <v>316</v>
      </c>
      <c r="B107" s="40" t="s">
        <v>299</v>
      </c>
      <c r="C107" s="219"/>
      <c r="D107" s="42"/>
      <c r="E107" s="43"/>
      <c r="F107" s="16"/>
    </row>
    <row r="108">
      <c r="A108" s="32" t="s">
        <v>318</v>
      </c>
      <c r="B108" s="40" t="s">
        <v>299</v>
      </c>
      <c r="C108" s="342"/>
      <c r="D108" s="42"/>
      <c r="E108" s="43"/>
      <c r="F108" s="16"/>
    </row>
    <row r="109">
      <c r="A109" s="32" t="s">
        <v>320</v>
      </c>
      <c r="B109" s="40" t="s">
        <v>299</v>
      </c>
      <c r="C109" s="342"/>
      <c r="D109" s="42"/>
      <c r="E109" s="43"/>
      <c r="F109" s="16"/>
    </row>
    <row r="110">
      <c r="A110" s="44" t="s">
        <v>322</v>
      </c>
      <c r="B110" s="40" t="s">
        <v>299</v>
      </c>
      <c r="C110" s="41"/>
      <c r="D110" s="42"/>
      <c r="E110" s="43"/>
      <c r="F110" s="16"/>
    </row>
    <row r="111">
      <c r="A111" s="44" t="s">
        <v>324</v>
      </c>
      <c r="B111" s="40" t="s">
        <v>299</v>
      </c>
      <c r="C111" s="328"/>
      <c r="D111" s="42"/>
      <c r="E111" s="43"/>
      <c r="F111" s="16"/>
    </row>
    <row r="112">
      <c r="A112" s="38" t="s">
        <v>326</v>
      </c>
      <c r="B112" s="38"/>
      <c r="C112" s="38"/>
      <c r="D112" s="38"/>
      <c r="E112" s="38"/>
    </row>
    <row r="113">
      <c r="A113" s="45" t="s">
        <v>327</v>
      </c>
      <c r="B113" s="45"/>
      <c r="C113" s="45"/>
      <c r="D113" s="45"/>
      <c r="E113" s="45"/>
    </row>
    <row r="114">
      <c r="A114" s="20" t="s">
        <v>307</v>
      </c>
      <c r="B114" s="46" t="s">
        <v>299</v>
      </c>
      <c r="C114" s="47" t="s">
        <v>1070</v>
      </c>
      <c r="D114" s="20"/>
      <c r="E114" s="20"/>
    </row>
    <row r="115">
      <c r="A115" s="20" t="s">
        <v>310</v>
      </c>
      <c r="B115" s="46" t="s">
        <v>299</v>
      </c>
      <c r="C115" s="47" t="s">
        <v>1070</v>
      </c>
      <c r="D115" s="20"/>
      <c r="E115" s="20"/>
    </row>
    <row r="116">
      <c r="A116" s="20" t="s">
        <v>328</v>
      </c>
      <c r="B116" s="46" t="s">
        <v>299</v>
      </c>
      <c r="C116" s="47" t="s">
        <v>1070</v>
      </c>
      <c r="D116" s="20"/>
      <c r="E116" s="20"/>
    </row>
    <row r="117">
      <c r="A117" s="45" t="s">
        <v>329</v>
      </c>
      <c r="B117" s="45"/>
      <c r="C117" s="45"/>
      <c r="D117" s="45"/>
      <c r="E117" s="45"/>
    </row>
    <row r="118">
      <c r="A118" s="20" t="s">
        <v>330</v>
      </c>
      <c r="B118" s="46" t="s">
        <v>299</v>
      </c>
      <c r="C118" s="47"/>
      <c r="D118" s="20"/>
      <c r="E118" s="20"/>
    </row>
    <row r="119">
      <c r="A119" s="20" t="s">
        <v>159</v>
      </c>
      <c r="B119" s="46" t="s">
        <v>299</v>
      </c>
      <c r="C119" s="234"/>
      <c r="D119" s="20"/>
      <c r="E119" s="20"/>
    </row>
    <row r="120">
      <c r="A120" s="45" t="s">
        <v>331</v>
      </c>
      <c r="B120" s="45"/>
      <c r="C120" s="45"/>
      <c r="D120" s="45"/>
      <c r="E120" s="45"/>
    </row>
    <row r="121">
      <c r="A121" s="20" t="s">
        <v>332</v>
      </c>
      <c r="B121" s="46" t="s">
        <v>299</v>
      </c>
      <c r="C121" s="47" t="s">
        <v>1070</v>
      </c>
      <c r="D121" s="20"/>
      <c r="E121" s="20"/>
    </row>
    <row r="122">
      <c r="A122" s="20" t="s">
        <v>333</v>
      </c>
      <c r="B122" s="46" t="s">
        <v>299</v>
      </c>
      <c r="C122" s="47" t="s">
        <v>1070</v>
      </c>
      <c r="D122" s="20"/>
      <c r="E122" s="20"/>
    </row>
    <row r="123">
      <c r="A123" s="20" t="s">
        <v>334</v>
      </c>
      <c r="B123" s="46" t="s">
        <v>299</v>
      </c>
      <c r="C123" s="47" t="s">
        <v>1070</v>
      </c>
      <c r="D123" s="20"/>
      <c r="E123" s="20"/>
    </row>
    <row r="124">
      <c r="A124" s="20"/>
      <c r="B124" s="46"/>
      <c r="C124" s="48"/>
      <c r="D124" s="20"/>
      <c r="E124" s="20"/>
    </row>
    <row r="125">
      <c r="A125" s="49" t="s">
        <v>335</v>
      </c>
      <c r="B125" s="38"/>
      <c r="C125" s="38"/>
      <c r="D125" s="38"/>
      <c r="E125" s="38"/>
    </row>
    <row r="126">
      <c r="A126" s="20"/>
      <c r="B126" s="46"/>
      <c r="C126" s="48"/>
      <c r="D126" s="20"/>
      <c r="E126" s="20"/>
    </row>
    <row r="127">
      <c r="A127" s="26" t="s">
        <v>336</v>
      </c>
      <c r="B127" s="20"/>
      <c r="C127" s="21" t="s">
        <v>337</v>
      </c>
      <c r="D127" s="22" t="s">
        <v>242</v>
      </c>
      <c r="E127" s="20"/>
    </row>
    <row r="128">
      <c r="A128" s="20" t="s">
        <v>338</v>
      </c>
      <c r="B128" s="46" t="s">
        <v>299</v>
      </c>
      <c r="C128" s="216"/>
      <c r="D128" s="220"/>
      <c r="E128" s="20"/>
    </row>
    <row r="129">
      <c r="A129" s="20" t="s">
        <v>339</v>
      </c>
      <c r="B129" s="46" t="s">
        <v>299</v>
      </c>
      <c r="C129" s="216"/>
      <c r="D129" s="220"/>
      <c r="E129" s="20"/>
    </row>
    <row r="130">
      <c r="A130" s="20" t="s">
        <v>340</v>
      </c>
      <c r="B130" s="46" t="s">
        <v>299</v>
      </c>
      <c r="C130" s="216"/>
      <c r="D130" s="220"/>
      <c r="E130" s="20"/>
    </row>
    <row r="131">
      <c r="A131" s="20" t="s">
        <v>341</v>
      </c>
      <c r="B131" s="46" t="s">
        <v>299</v>
      </c>
      <c r="C131" s="216"/>
      <c r="D131" s="220"/>
      <c r="E131" s="20"/>
    </row>
    <row r="132">
      <c r="A132" s="26" t="s">
        <v>342</v>
      </c>
      <c r="B132" s="20"/>
      <c r="C132" s="21" t="s">
        <v>194</v>
      </c>
      <c r="D132" s="20"/>
      <c r="E132" s="20"/>
    </row>
    <row r="133">
      <c r="A133" s="20" t="s">
        <v>343</v>
      </c>
      <c r="B133" s="46" t="s">
        <v>299</v>
      </c>
      <c r="C133" s="216"/>
      <c r="D133" s="20"/>
      <c r="E133" s="20"/>
    </row>
    <row r="134">
      <c r="A134" s="20" t="s">
        <v>344</v>
      </c>
      <c r="B134" s="46" t="s">
        <v>299</v>
      </c>
      <c r="C134" s="216"/>
      <c r="D134" s="20"/>
      <c r="E134" s="20"/>
    </row>
    <row r="135">
      <c r="A135" s="20" t="s">
        <v>345</v>
      </c>
      <c r="B135" s="46" t="s">
        <v>299</v>
      </c>
      <c r="C135" s="216"/>
      <c r="D135" s="20"/>
      <c r="E135" s="20"/>
    </row>
    <row r="136">
      <c r="A136" s="20" t="s">
        <v>346</v>
      </c>
      <c r="B136" s="46" t="s">
        <v>299</v>
      </c>
      <c r="C136" s="216"/>
      <c r="D136" s="20"/>
      <c r="E136" s="20"/>
    </row>
    <row r="137">
      <c r="A137" s="20" t="s">
        <v>347</v>
      </c>
      <c r="B137" s="46" t="s">
        <v>299</v>
      </c>
      <c r="C137" s="216"/>
      <c r="D137" s="20"/>
      <c r="E137" s="20"/>
    </row>
    <row r="138">
      <c r="A138" s="20" t="s">
        <v>348</v>
      </c>
      <c r="B138" s="46" t="s">
        <v>299</v>
      </c>
      <c r="C138" s="216"/>
      <c r="D138" s="20"/>
      <c r="E138" s="20"/>
    </row>
    <row r="139">
      <c r="A139" s="20" t="s">
        <v>123</v>
      </c>
      <c r="B139" s="46" t="s">
        <v>299</v>
      </c>
      <c r="C139" s="216"/>
      <c r="D139" s="20"/>
      <c r="E139" s="20"/>
    </row>
    <row r="140">
      <c r="A140" s="20" t="s">
        <v>349</v>
      </c>
      <c r="B140" s="46" t="s">
        <v>299</v>
      </c>
      <c r="C140" s="216"/>
      <c r="D140" s="20"/>
      <c r="E140" s="20"/>
    </row>
    <row r="141">
      <c r="A141" s="20" t="s">
        <v>350</v>
      </c>
      <c r="B141" s="46"/>
      <c r="C141" s="216"/>
      <c r="D141" s="20"/>
      <c r="E141" s="20"/>
    </row>
    <row r="142">
      <c r="A142" s="20" t="s">
        <v>340</v>
      </c>
      <c r="B142" s="46" t="s">
        <v>299</v>
      </c>
      <c r="C142" s="216"/>
      <c r="D142" s="20"/>
      <c r="E142" s="20"/>
    </row>
    <row r="143">
      <c r="A143" s="20" t="s">
        <v>351</v>
      </c>
      <c r="B143" s="46" t="s">
        <v>299</v>
      </c>
      <c r="C143" s="216"/>
      <c r="D143" s="20"/>
      <c r="E143" s="20"/>
    </row>
    <row r="144">
      <c r="A144" s="20" t="s">
        <v>352</v>
      </c>
      <c r="B144" s="20"/>
      <c r="C144" s="27"/>
      <c r="D144" s="20"/>
      <c r="E144" s="32">
        <f>SUM(C133:C143)</f>
        <v>0</v>
      </c>
    </row>
    <row r="145">
      <c r="A145" s="20" t="s">
        <v>353</v>
      </c>
      <c r="B145" s="46" t="s">
        <v>299</v>
      </c>
      <c r="C145" s="47"/>
      <c r="D145" s="20"/>
      <c r="E145" s="20"/>
    </row>
    <row r="146">
      <c r="A146" s="20" t="s">
        <v>354</v>
      </c>
      <c r="B146" s="46" t="s">
        <v>299</v>
      </c>
      <c r="C146" s="47"/>
      <c r="D146" s="20"/>
      <c r="E146" s="20"/>
    </row>
    <row r="147">
      <c r="A147" s="20"/>
      <c r="B147" s="20"/>
      <c r="C147" s="27"/>
      <c r="D147" s="20"/>
      <c r="E147" s="20"/>
    </row>
    <row r="148">
      <c r="A148" s="20" t="s">
        <v>355</v>
      </c>
      <c r="B148" s="46" t="s">
        <v>299</v>
      </c>
      <c r="C148" s="4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20"/>
      <c r="B152" s="20"/>
      <c r="C152" s="27"/>
      <c r="D152" s="20"/>
      <c r="E152" s="20"/>
    </row>
    <row r="153">
      <c r="A153" s="38" t="s">
        <v>356</v>
      </c>
      <c r="B153" s="49"/>
      <c r="C153" s="49"/>
      <c r="D153" s="49"/>
      <c r="E153" s="49"/>
    </row>
    <row r="154">
      <c r="A154" s="51" t="s">
        <v>357</v>
      </c>
      <c r="B154" s="52" t="s">
        <v>358</v>
      </c>
      <c r="C154" s="53" t="s">
        <v>359</v>
      </c>
      <c r="D154" s="52" t="s">
        <v>159</v>
      </c>
      <c r="E154" s="52" t="s">
        <v>230</v>
      </c>
    </row>
    <row r="155">
      <c r="A155" s="20" t="s">
        <v>337</v>
      </c>
      <c r="B155" s="50"/>
      <c r="C155" s="50"/>
      <c r="D155" s="50"/>
      <c r="E155" s="32">
        <f>SUM(B155:D155)</f>
        <v>0</v>
      </c>
    </row>
    <row r="156">
      <c r="A156" s="20" t="s">
        <v>242</v>
      </c>
      <c r="B156" s="50"/>
      <c r="C156" s="50"/>
      <c r="D156" s="50"/>
      <c r="E156" s="32">
        <f>SUM(B156:D156)</f>
        <v>0</v>
      </c>
    </row>
    <row r="157">
      <c r="A157" s="20" t="s">
        <v>360</v>
      </c>
      <c r="B157" s="50"/>
      <c r="C157" s="50"/>
      <c r="D157" s="50"/>
      <c r="E157" s="32">
        <f>SUM(B157:D157)</f>
        <v>0</v>
      </c>
    </row>
    <row r="158">
      <c r="A158" s="20" t="s">
        <v>287</v>
      </c>
      <c r="B158" s="50"/>
      <c r="C158" s="50"/>
      <c r="D158" s="50"/>
      <c r="E158" s="32">
        <f>SUM(B158:D158)</f>
        <v>0</v>
      </c>
      <c r="F158" s="18"/>
    </row>
    <row r="159">
      <c r="A159" s="20" t="s">
        <v>288</v>
      </c>
      <c r="B159" s="50"/>
      <c r="C159" s="50"/>
      <c r="D159" s="50"/>
      <c r="E159" s="32">
        <f>SUM(B159:D159)</f>
        <v>0</v>
      </c>
      <c r="F159" s="18"/>
    </row>
    <row r="160">
      <c r="A160" s="51" t="s">
        <v>361</v>
      </c>
      <c r="B160" s="52" t="s">
        <v>358</v>
      </c>
      <c r="C160" s="53" t="s">
        <v>359</v>
      </c>
      <c r="D160" s="52" t="s">
        <v>159</v>
      </c>
      <c r="E160" s="52" t="s">
        <v>230</v>
      </c>
    </row>
    <row r="161">
      <c r="A161" s="20" t="s">
        <v>337</v>
      </c>
      <c r="B161" s="50"/>
      <c r="C161" s="50"/>
      <c r="D161" s="50"/>
      <c r="E161" s="32">
        <f>SUM(B161:D161)</f>
        <v>0</v>
      </c>
    </row>
    <row r="162">
      <c r="A162" s="20" t="s">
        <v>242</v>
      </c>
      <c r="B162" s="50"/>
      <c r="C162" s="50"/>
      <c r="D162" s="50"/>
      <c r="E162" s="32">
        <f>SUM(B162:D162)</f>
        <v>0</v>
      </c>
    </row>
    <row r="163">
      <c r="A163" s="20" t="s">
        <v>360</v>
      </c>
      <c r="B163" s="50"/>
      <c r="C163" s="50"/>
      <c r="D163" s="50"/>
      <c r="E163" s="32">
        <f>SUM(B163:D163)</f>
        <v>0</v>
      </c>
    </row>
    <row r="164">
      <c r="A164" s="20" t="s">
        <v>287</v>
      </c>
      <c r="B164" s="50"/>
      <c r="C164" s="50"/>
      <c r="D164" s="50"/>
      <c r="E164" s="32">
        <f>SUM(B164:D164)</f>
        <v>0</v>
      </c>
    </row>
    <row r="165">
      <c r="A165" s="20" t="s">
        <v>288</v>
      </c>
      <c r="B165" s="50"/>
      <c r="C165" s="50"/>
      <c r="D165" s="50"/>
      <c r="E165" s="32">
        <f>SUM(B165:D165)</f>
        <v>0</v>
      </c>
    </row>
    <row r="166">
      <c r="A166" s="51" t="s">
        <v>362</v>
      </c>
      <c r="B166" s="52" t="s">
        <v>358</v>
      </c>
      <c r="C166" s="53" t="s">
        <v>359</v>
      </c>
      <c r="D166" s="52" t="s">
        <v>159</v>
      </c>
      <c r="E166" s="52" t="s">
        <v>230</v>
      </c>
    </row>
    <row r="167">
      <c r="A167" s="20" t="s">
        <v>337</v>
      </c>
      <c r="B167" s="50"/>
      <c r="C167" s="50"/>
      <c r="D167" s="50"/>
      <c r="E167" s="32">
        <f>SUM(B167:D167)</f>
        <v>0</v>
      </c>
    </row>
    <row r="168">
      <c r="A168" s="20" t="s">
        <v>242</v>
      </c>
      <c r="B168" s="50"/>
      <c r="C168" s="50"/>
      <c r="D168" s="50"/>
      <c r="E168" s="32">
        <f>SUM(B168:D168)</f>
        <v>0</v>
      </c>
    </row>
    <row r="169">
      <c r="A169" s="20" t="s">
        <v>360</v>
      </c>
      <c r="B169" s="50"/>
      <c r="C169" s="50"/>
      <c r="D169" s="50"/>
      <c r="E169" s="32">
        <f>SUM(B169:D169)</f>
        <v>0</v>
      </c>
    </row>
    <row r="170">
      <c r="A170" s="20" t="s">
        <v>287</v>
      </c>
      <c r="B170" s="50"/>
      <c r="C170" s="50"/>
      <c r="D170" s="50"/>
      <c r="E170" s="32">
        <f>SUM(B170:D170)</f>
        <v>0</v>
      </c>
    </row>
    <row r="171">
      <c r="A171" s="20" t="s">
        <v>288</v>
      </c>
      <c r="B171" s="50"/>
      <c r="C171" s="50"/>
      <c r="D171" s="50"/>
      <c r="E171" s="32">
        <f>SUM(B171:D171)</f>
        <v>0</v>
      </c>
    </row>
    <row r="172">
      <c r="A172" s="25"/>
      <c r="B172" s="25"/>
      <c r="C172" s="54"/>
      <c r="D172" s="55"/>
      <c r="E172" s="20"/>
    </row>
    <row r="173">
      <c r="A173" s="51" t="s">
        <v>363</v>
      </c>
      <c r="B173" s="52" t="s">
        <v>364</v>
      </c>
      <c r="C173" s="53" t="s">
        <v>365</v>
      </c>
      <c r="D173" s="20"/>
      <c r="E173" s="20"/>
    </row>
    <row r="174">
      <c r="A174" s="25" t="s">
        <v>366</v>
      </c>
      <c r="B174" s="50"/>
      <c r="C174" s="50"/>
      <c r="D174" s="20"/>
      <c r="E174" s="20"/>
    </row>
    <row r="175">
      <c r="A175" s="25"/>
      <c r="B175" s="55"/>
      <c r="C175" s="54"/>
      <c r="D175" s="20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25"/>
      <c r="B179" s="25"/>
      <c r="C179" s="54"/>
      <c r="D179" s="55"/>
      <c r="E179" s="20"/>
    </row>
    <row r="180">
      <c r="A180" s="49" t="s">
        <v>367</v>
      </c>
      <c r="B180" s="38"/>
      <c r="C180" s="38"/>
      <c r="D180" s="38"/>
      <c r="E180" s="38"/>
    </row>
    <row r="181">
      <c r="A181" s="45" t="s">
        <v>368</v>
      </c>
      <c r="B181" s="45"/>
      <c r="C181" s="45"/>
      <c r="D181" s="45"/>
      <c r="E181" s="45"/>
    </row>
    <row r="182">
      <c r="A182" s="20" t="s">
        <v>369</v>
      </c>
      <c r="B182" s="46" t="s">
        <v>299</v>
      </c>
      <c r="C182" s="216"/>
      <c r="D182" s="20"/>
      <c r="E182" s="20"/>
    </row>
    <row r="183">
      <c r="A183" s="20" t="s">
        <v>370</v>
      </c>
      <c r="B183" s="46" t="s">
        <v>299</v>
      </c>
      <c r="C183" s="216"/>
      <c r="D183" s="20"/>
      <c r="E183" s="20"/>
    </row>
    <row r="184">
      <c r="A184" s="25" t="s">
        <v>371</v>
      </c>
      <c r="B184" s="46" t="s">
        <v>299</v>
      </c>
      <c r="C184" s="216"/>
      <c r="D184" s="20"/>
      <c r="E184" s="20"/>
    </row>
    <row r="185">
      <c r="A185" s="20" t="s">
        <v>372</v>
      </c>
      <c r="B185" s="46" t="s">
        <v>299</v>
      </c>
      <c r="C185" s="216"/>
      <c r="D185" s="20"/>
      <c r="E185" s="20"/>
    </row>
    <row r="186">
      <c r="A186" s="20" t="s">
        <v>373</v>
      </c>
      <c r="B186" s="46" t="s">
        <v>299</v>
      </c>
      <c r="C186" s="216"/>
      <c r="D186" s="20"/>
      <c r="E186" s="20"/>
    </row>
    <row r="187">
      <c r="A187" s="20" t="s">
        <v>374</v>
      </c>
      <c r="B187" s="46" t="s">
        <v>299</v>
      </c>
      <c r="C187" s="216"/>
      <c r="D187" s="20"/>
      <c r="E187" s="20"/>
    </row>
    <row r="188">
      <c r="A188" s="20" t="s">
        <v>375</v>
      </c>
      <c r="B188" s="46" t="s">
        <v>299</v>
      </c>
      <c r="C188" s="216"/>
      <c r="D188" s="20"/>
      <c r="E188" s="20"/>
    </row>
    <row r="189">
      <c r="A189" s="20" t="s">
        <v>375</v>
      </c>
      <c r="B189" s="46" t="s">
        <v>299</v>
      </c>
      <c r="C189" s="47"/>
      <c r="D189" s="20"/>
      <c r="E189" s="20"/>
    </row>
    <row r="190">
      <c r="A190" s="20" t="s">
        <v>230</v>
      </c>
      <c r="B190" s="20"/>
      <c r="C190" s="27"/>
      <c r="D190" s="32">
        <f>SUM(C182:C189)</f>
        <v>0</v>
      </c>
      <c r="E190" s="20"/>
    </row>
    <row r="191">
      <c r="A191" s="45" t="s">
        <v>376</v>
      </c>
      <c r="B191" s="45"/>
      <c r="C191" s="45"/>
      <c r="D191" s="45"/>
      <c r="E191" s="45"/>
    </row>
    <row r="192">
      <c r="A192" s="20" t="s">
        <v>377</v>
      </c>
      <c r="B192" s="46" t="s">
        <v>299</v>
      </c>
      <c r="C192" s="216"/>
      <c r="D192" s="20"/>
      <c r="E192" s="20"/>
    </row>
    <row r="193">
      <c r="A193" s="20" t="s">
        <v>378</v>
      </c>
      <c r="B193" s="46" t="s">
        <v>299</v>
      </c>
      <c r="C193" s="216"/>
      <c r="D193" s="20"/>
      <c r="E193" s="20"/>
    </row>
    <row r="194">
      <c r="A194" s="20" t="s">
        <v>230</v>
      </c>
      <c r="B194" s="20"/>
      <c r="C194" s="27"/>
      <c r="D194" s="32">
        <f>SUM(C192:C193)</f>
        <v>0</v>
      </c>
      <c r="E194" s="20"/>
    </row>
    <row r="195">
      <c r="A195" s="45" t="s">
        <v>379</v>
      </c>
      <c r="B195" s="45"/>
      <c r="C195" s="45"/>
      <c r="D195" s="45"/>
      <c r="E195" s="45"/>
    </row>
    <row r="196">
      <c r="A196" s="20" t="s">
        <v>380</v>
      </c>
      <c r="B196" s="46" t="s">
        <v>299</v>
      </c>
      <c r="C196" s="47"/>
      <c r="D196" s="20"/>
      <c r="E196" s="20"/>
    </row>
    <row r="197">
      <c r="A197" s="20" t="s">
        <v>381</v>
      </c>
      <c r="B197" s="46" t="s">
        <v>299</v>
      </c>
      <c r="C197" s="47"/>
      <c r="D197" s="20"/>
      <c r="E197" s="20"/>
    </row>
    <row r="198">
      <c r="A198" s="20" t="s">
        <v>230</v>
      </c>
      <c r="B198" s="20"/>
      <c r="C198" s="27"/>
      <c r="D198" s="32">
        <f>SUM(C196:C197)</f>
        <v>0</v>
      </c>
      <c r="E198" s="20"/>
    </row>
    <row r="199">
      <c r="A199" s="45" t="s">
        <v>382</v>
      </c>
      <c r="B199" s="45"/>
      <c r="C199" s="45"/>
      <c r="D199" s="45"/>
      <c r="E199" s="45"/>
    </row>
    <row r="200">
      <c r="A200" s="20" t="s">
        <v>383</v>
      </c>
      <c r="B200" s="46" t="s">
        <v>299</v>
      </c>
      <c r="C200" s="47"/>
      <c r="D200" s="20"/>
      <c r="E200" s="20"/>
    </row>
    <row r="201">
      <c r="A201" s="20" t="s">
        <v>384</v>
      </c>
      <c r="B201" s="46" t="s">
        <v>299</v>
      </c>
      <c r="C201" s="47"/>
      <c r="D201" s="20"/>
      <c r="E201" s="20"/>
    </row>
    <row r="202">
      <c r="A202" s="20" t="s">
        <v>159</v>
      </c>
      <c r="B202" s="46" t="s">
        <v>299</v>
      </c>
      <c r="C202" s="47"/>
      <c r="D202" s="20"/>
      <c r="E202" s="20"/>
    </row>
    <row r="203">
      <c r="A203" s="20" t="s">
        <v>230</v>
      </c>
      <c r="B203" s="20"/>
      <c r="C203" s="27"/>
      <c r="D203" s="32">
        <f>SUM(C200:C202)</f>
        <v>0</v>
      </c>
      <c r="E203" s="20"/>
    </row>
    <row r="204">
      <c r="A204" s="45" t="s">
        <v>385</v>
      </c>
      <c r="B204" s="45"/>
      <c r="C204" s="45"/>
      <c r="D204" s="45"/>
      <c r="E204" s="45"/>
    </row>
    <row r="205">
      <c r="A205" s="20" t="s">
        <v>386</v>
      </c>
      <c r="B205" s="46" t="s">
        <v>299</v>
      </c>
      <c r="C205" s="47"/>
      <c r="D205" s="20"/>
      <c r="E205" s="20"/>
    </row>
    <row r="206">
      <c r="A206" s="20" t="s">
        <v>387</v>
      </c>
      <c r="B206" s="46" t="s">
        <v>299</v>
      </c>
      <c r="C206" s="47"/>
      <c r="D206" s="20"/>
      <c r="E206" s="20"/>
    </row>
    <row r="207">
      <c r="A207" s="20" t="s">
        <v>230</v>
      </c>
      <c r="B207" s="20"/>
      <c r="C207" s="27"/>
      <c r="D207" s="32">
        <f>SUM(C205:C206)</f>
        <v>0</v>
      </c>
      <c r="E207" s="20"/>
    </row>
    <row r="208">
      <c r="A208" s="20"/>
      <c r="B208" s="20"/>
      <c r="C208" s="27"/>
      <c r="D208" s="20"/>
      <c r="E208" s="20"/>
    </row>
    <row r="209">
      <c r="A209" s="38" t="s">
        <v>388</v>
      </c>
      <c r="B209" s="38"/>
      <c r="C209" s="38"/>
      <c r="D209" s="38"/>
      <c r="E209" s="38"/>
    </row>
    <row r="210">
      <c r="A210" s="49" t="s">
        <v>389</v>
      </c>
      <c r="B210" s="38"/>
      <c r="C210" s="38"/>
      <c r="D210" s="38"/>
      <c r="E210" s="38"/>
    </row>
    <row r="211">
      <c r="A211" s="26"/>
      <c r="B211" s="22" t="s">
        <v>390</v>
      </c>
      <c r="C211" s="21" t="s">
        <v>391</v>
      </c>
      <c r="D211" s="22" t="s">
        <v>392</v>
      </c>
      <c r="E211" s="22" t="s">
        <v>393</v>
      </c>
    </row>
    <row r="212">
      <c r="A212" s="20" t="s">
        <v>394</v>
      </c>
      <c r="B212" s="220"/>
      <c r="C212" s="216"/>
      <c r="D212" s="220"/>
      <c r="E212" s="32">
        <f ref="E212:E220" t="shared" si="16">SUM(B212:C212)-D212</f>
        <v>0</v>
      </c>
    </row>
    <row r="213">
      <c r="A213" s="20" t="s">
        <v>395</v>
      </c>
      <c r="B213" s="220"/>
      <c r="C213" s="216"/>
      <c r="D213" s="220"/>
      <c r="E213" s="32">
        <f t="shared" si="16"/>
        <v>0</v>
      </c>
    </row>
    <row r="214">
      <c r="A214" s="20" t="s">
        <v>396</v>
      </c>
      <c r="B214" s="220"/>
      <c r="C214" s="216"/>
      <c r="D214" s="220"/>
      <c r="E214" s="32">
        <f t="shared" si="16"/>
        <v>0</v>
      </c>
    </row>
    <row r="215">
      <c r="A215" s="20" t="s">
        <v>397</v>
      </c>
      <c r="B215" s="220"/>
      <c r="C215" s="216"/>
      <c r="D215" s="220"/>
      <c r="E215" s="32">
        <f t="shared" si="16"/>
        <v>0</v>
      </c>
    </row>
    <row r="216">
      <c r="A216" s="20" t="s">
        <v>398</v>
      </c>
      <c r="B216" s="220"/>
      <c r="C216" s="216"/>
      <c r="D216" s="220"/>
      <c r="E216" s="32">
        <f t="shared" si="16"/>
        <v>0</v>
      </c>
    </row>
    <row r="217">
      <c r="A217" s="20" t="s">
        <v>399</v>
      </c>
      <c r="B217" s="220"/>
      <c r="C217" s="216"/>
      <c r="D217" s="220"/>
      <c r="E217" s="32">
        <f t="shared" si="16"/>
        <v>0</v>
      </c>
    </row>
    <row r="218">
      <c r="A218" s="20" t="s">
        <v>400</v>
      </c>
      <c r="B218" s="220"/>
      <c r="C218" s="216"/>
      <c r="D218" s="220"/>
      <c r="E218" s="32">
        <f t="shared" si="16"/>
        <v>0</v>
      </c>
    </row>
    <row r="219">
      <c r="A219" s="20" t="s">
        <v>401</v>
      </c>
      <c r="B219" s="220"/>
      <c r="C219" s="216"/>
      <c r="D219" s="220"/>
      <c r="E219" s="32">
        <f t="shared" si="16"/>
        <v>0</v>
      </c>
    </row>
    <row r="220">
      <c r="A220" s="20" t="s">
        <v>402</v>
      </c>
      <c r="B220" s="220"/>
      <c r="C220" s="216"/>
      <c r="D220" s="220"/>
      <c r="E220" s="32">
        <f t="shared" si="16"/>
        <v>0</v>
      </c>
    </row>
    <row r="221">
      <c r="A221" s="20" t="s">
        <v>230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>
      <c r="A222" s="20"/>
      <c r="B222" s="20"/>
      <c r="C222" s="27"/>
      <c r="D222" s="20"/>
      <c r="E222" s="20"/>
    </row>
    <row r="223">
      <c r="A223" s="49" t="s">
        <v>403</v>
      </c>
      <c r="B223" s="49"/>
      <c r="C223" s="49"/>
      <c r="D223" s="49"/>
      <c r="E223" s="49"/>
    </row>
    <row r="224">
      <c r="A224" s="26"/>
      <c r="B224" s="22" t="s">
        <v>390</v>
      </c>
      <c r="C224" s="21" t="s">
        <v>391</v>
      </c>
      <c r="D224" s="22" t="s">
        <v>392</v>
      </c>
      <c r="E224" s="22" t="s">
        <v>393</v>
      </c>
    </row>
    <row r="225">
      <c r="A225" s="20" t="s">
        <v>394</v>
      </c>
      <c r="B225" s="55"/>
      <c r="C225" s="54"/>
      <c r="D225" s="55"/>
      <c r="E225" s="20"/>
    </row>
    <row r="226">
      <c r="A226" s="20" t="s">
        <v>395</v>
      </c>
      <c r="B226" s="220"/>
      <c r="C226" s="216"/>
      <c r="D226" s="220"/>
      <c r="E226" s="32">
        <f ref="E226:E233" t="shared" si="17">SUM(B226:C226)-D226</f>
        <v>0</v>
      </c>
    </row>
    <row r="227">
      <c r="A227" s="20" t="s">
        <v>396</v>
      </c>
      <c r="B227" s="220"/>
      <c r="C227" s="216"/>
      <c r="D227" s="220"/>
      <c r="E227" s="32">
        <f t="shared" si="17"/>
        <v>0</v>
      </c>
    </row>
    <row r="228">
      <c r="A228" s="20" t="s">
        <v>397</v>
      </c>
      <c r="B228" s="220"/>
      <c r="C228" s="216"/>
      <c r="D228" s="220"/>
      <c r="E228" s="32">
        <f t="shared" si="17"/>
        <v>0</v>
      </c>
    </row>
    <row r="229">
      <c r="A229" s="20" t="s">
        <v>398</v>
      </c>
      <c r="B229" s="220"/>
      <c r="C229" s="216"/>
      <c r="D229" s="220"/>
      <c r="E229" s="32">
        <f t="shared" si="17"/>
        <v>0</v>
      </c>
    </row>
    <row r="230">
      <c r="A230" s="20" t="s">
        <v>399</v>
      </c>
      <c r="B230" s="220"/>
      <c r="C230" s="216"/>
      <c r="D230" s="220"/>
      <c r="E230" s="32">
        <f t="shared" si="17"/>
        <v>0</v>
      </c>
    </row>
    <row r="231">
      <c r="A231" s="20" t="s">
        <v>400</v>
      </c>
      <c r="B231" s="220"/>
      <c r="C231" s="216"/>
      <c r="D231" s="220"/>
      <c r="E231" s="32">
        <f t="shared" si="17"/>
        <v>0</v>
      </c>
    </row>
    <row r="232">
      <c r="A232" s="20" t="s">
        <v>401</v>
      </c>
      <c r="B232" s="220"/>
      <c r="C232" s="216"/>
      <c r="D232" s="220"/>
      <c r="E232" s="32">
        <f t="shared" si="17"/>
        <v>0</v>
      </c>
    </row>
    <row r="233">
      <c r="A233" s="20" t="s">
        <v>402</v>
      </c>
      <c r="B233" s="220"/>
      <c r="C233" s="216"/>
      <c r="D233" s="220"/>
      <c r="E233" s="32">
        <f t="shared" si="17"/>
        <v>0</v>
      </c>
    </row>
    <row r="234">
      <c r="A234" s="20" t="s">
        <v>230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>
      <c r="A235" s="20"/>
      <c r="B235" s="20"/>
      <c r="C235" s="27"/>
      <c r="D235" s="20"/>
      <c r="E235" s="20"/>
    </row>
    <row r="236">
      <c r="A236" s="38" t="s">
        <v>404</v>
      </c>
      <c r="B236" s="38"/>
      <c r="C236" s="38"/>
      <c r="D236" s="38"/>
      <c r="E236" s="38"/>
    </row>
    <row r="237">
      <c r="A237" s="38"/>
      <c r="B237" s="344" t="s">
        <v>405</v>
      </c>
      <c r="C237" s="344"/>
      <c r="D237" s="38"/>
      <c r="E237" s="38"/>
    </row>
    <row r="238">
      <c r="A238" s="56" t="s">
        <v>405</v>
      </c>
      <c r="B238" s="38"/>
      <c r="C238" s="216"/>
      <c r="D238" s="40">
        <f>C238</f>
        <v>0</v>
      </c>
      <c r="E238" s="38"/>
    </row>
    <row r="239">
      <c r="A239" s="45" t="s">
        <v>406</v>
      </c>
      <c r="B239" s="45"/>
      <c r="C239" s="45"/>
      <c r="D239" s="45"/>
      <c r="E239" s="45"/>
    </row>
    <row r="240">
      <c r="A240" s="20" t="s">
        <v>407</v>
      </c>
      <c r="B240" s="46" t="s">
        <v>299</v>
      </c>
      <c r="C240" s="216"/>
      <c r="D240" s="20"/>
      <c r="E240" s="20"/>
    </row>
    <row r="241">
      <c r="A241" s="20" t="s">
        <v>408</v>
      </c>
      <c r="B241" s="46" t="s">
        <v>299</v>
      </c>
      <c r="C241" s="216"/>
      <c r="D241" s="20"/>
      <c r="E241" s="20"/>
    </row>
    <row r="242">
      <c r="A242" s="20" t="s">
        <v>409</v>
      </c>
      <c r="B242" s="46" t="s">
        <v>299</v>
      </c>
      <c r="C242" s="216"/>
      <c r="D242" s="20"/>
      <c r="E242" s="20"/>
    </row>
    <row r="243">
      <c r="A243" s="20" t="s">
        <v>410</v>
      </c>
      <c r="B243" s="46" t="s">
        <v>299</v>
      </c>
      <c r="C243" s="216"/>
      <c r="D243" s="20"/>
      <c r="E243" s="20"/>
    </row>
    <row r="244">
      <c r="A244" s="20" t="s">
        <v>411</v>
      </c>
      <c r="B244" s="46" t="s">
        <v>299</v>
      </c>
      <c r="C244" s="216"/>
      <c r="D244" s="20"/>
      <c r="E244" s="20"/>
    </row>
    <row r="245">
      <c r="A245" s="20" t="s">
        <v>412</v>
      </c>
      <c r="B245" s="46" t="s">
        <v>299</v>
      </c>
      <c r="C245" s="216"/>
      <c r="D245" s="20"/>
      <c r="E245" s="20"/>
    </row>
    <row r="246">
      <c r="A246" s="20" t="s">
        <v>413</v>
      </c>
      <c r="B246" s="20"/>
      <c r="C246" s="27"/>
      <c r="D246" s="32">
        <f>SUM(C240:C245)</f>
        <v>0</v>
      </c>
      <c r="E246" s="20"/>
    </row>
    <row r="247">
      <c r="A247" s="45" t="s">
        <v>414</v>
      </c>
      <c r="B247" s="45"/>
      <c r="C247" s="45"/>
      <c r="D247" s="45"/>
      <c r="E247" s="45"/>
    </row>
    <row r="248">
      <c r="A248" s="26" t="s">
        <v>415</v>
      </c>
      <c r="B248" s="46" t="s">
        <v>299</v>
      </c>
      <c r="C248" s="216"/>
      <c r="D248" s="20"/>
      <c r="E248" s="20"/>
    </row>
    <row r="249">
      <c r="A249" s="26"/>
      <c r="B249" s="46"/>
      <c r="C249" s="27"/>
      <c r="D249" s="20"/>
      <c r="E249" s="20"/>
    </row>
    <row r="250">
      <c r="A250" s="26" t="s">
        <v>416</v>
      </c>
      <c r="B250" s="46" t="s">
        <v>299</v>
      </c>
      <c r="C250" s="216"/>
      <c r="D250" s="20"/>
      <c r="E250" s="20"/>
    </row>
    <row r="251">
      <c r="A251" s="26" t="s">
        <v>417</v>
      </c>
      <c r="B251" s="46" t="s">
        <v>299</v>
      </c>
      <c r="C251" s="216"/>
      <c r="D251" s="20"/>
      <c r="E251" s="20"/>
    </row>
    <row r="252">
      <c r="A252" s="20"/>
      <c r="B252" s="20"/>
      <c r="C252" s="27"/>
      <c r="D252" s="20"/>
      <c r="E252" s="20"/>
    </row>
    <row r="253">
      <c r="A253" s="26" t="s">
        <v>418</v>
      </c>
      <c r="B253" s="20"/>
      <c r="C253" s="27"/>
      <c r="D253" s="32">
        <f>SUM(C250:C252)</f>
        <v>0</v>
      </c>
      <c r="E253" s="20"/>
    </row>
    <row r="254">
      <c r="A254" s="45" t="s">
        <v>419</v>
      </c>
      <c r="B254" s="45"/>
      <c r="C254" s="45"/>
      <c r="D254" s="45"/>
      <c r="E254" s="45"/>
    </row>
    <row r="255">
      <c r="A255" s="20" t="s">
        <v>420</v>
      </c>
      <c r="B255" s="46" t="s">
        <v>299</v>
      </c>
      <c r="C255" s="47"/>
      <c r="D255" s="20"/>
      <c r="E255" s="20"/>
    </row>
    <row r="256">
      <c r="A256" s="20" t="s">
        <v>419</v>
      </c>
      <c r="B256" s="46" t="s">
        <v>299</v>
      </c>
      <c r="C256" s="47"/>
      <c r="D256" s="20"/>
      <c r="E256" s="20"/>
    </row>
    <row r="257">
      <c r="A257" s="20" t="s">
        <v>421</v>
      </c>
      <c r="B257" s="20"/>
      <c r="C257" s="27"/>
      <c r="D257" s="32">
        <f>SUM(C255:C256)</f>
        <v>0</v>
      </c>
      <c r="E257" s="20"/>
    </row>
    <row r="258">
      <c r="A258" s="20"/>
      <c r="B258" s="20"/>
      <c r="C258" s="27"/>
      <c r="D258" s="20"/>
      <c r="E258" s="20"/>
    </row>
    <row r="259">
      <c r="A259" s="20" t="s">
        <v>422</v>
      </c>
      <c r="B259" s="20"/>
      <c r="C259" s="27"/>
      <c r="D259" s="32">
        <f>D238+D246+D253+D257</f>
        <v>0</v>
      </c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20"/>
      <c r="B264" s="20"/>
      <c r="C264" s="27"/>
      <c r="D264" s="20"/>
      <c r="E264" s="20"/>
    </row>
    <row r="265">
      <c r="A265" s="38" t="s">
        <v>423</v>
      </c>
      <c r="B265" s="38"/>
      <c r="C265" s="38"/>
      <c r="D265" s="38"/>
      <c r="E265" s="38"/>
    </row>
    <row r="266">
      <c r="A266" s="45" t="s">
        <v>424</v>
      </c>
      <c r="B266" s="45"/>
      <c r="C266" s="45"/>
      <c r="D266" s="45"/>
      <c r="E266" s="45"/>
    </row>
    <row r="267">
      <c r="A267" s="20" t="s">
        <v>425</v>
      </c>
      <c r="B267" s="46" t="s">
        <v>299</v>
      </c>
      <c r="C267" s="216"/>
      <c r="D267" s="20"/>
      <c r="E267" s="20"/>
    </row>
    <row r="268">
      <c r="A268" s="20" t="s">
        <v>426</v>
      </c>
      <c r="B268" s="46" t="s">
        <v>299</v>
      </c>
      <c r="C268" s="216"/>
      <c r="D268" s="20"/>
      <c r="E268" s="20"/>
    </row>
    <row r="269">
      <c r="A269" s="20" t="s">
        <v>427</v>
      </c>
      <c r="B269" s="46" t="s">
        <v>299</v>
      </c>
      <c r="C269" s="216"/>
      <c r="D269" s="20"/>
      <c r="E269" s="20"/>
    </row>
    <row r="270">
      <c r="A270" s="20" t="s">
        <v>428</v>
      </c>
      <c r="B270" s="46" t="s">
        <v>299</v>
      </c>
      <c r="C270" s="216"/>
      <c r="D270" s="20"/>
      <c r="E270" s="20"/>
    </row>
    <row r="271">
      <c r="A271" s="20" t="s">
        <v>429</v>
      </c>
      <c r="B271" s="46" t="s">
        <v>299</v>
      </c>
      <c r="C271" s="216"/>
      <c r="D271" s="20"/>
      <c r="E271" s="20"/>
    </row>
    <row r="272">
      <c r="A272" s="20" t="s">
        <v>430</v>
      </c>
      <c r="B272" s="46" t="s">
        <v>299</v>
      </c>
      <c r="C272" s="216"/>
      <c r="D272" s="20"/>
      <c r="E272" s="20"/>
    </row>
    <row r="273">
      <c r="A273" s="20" t="s">
        <v>431</v>
      </c>
      <c r="B273" s="46" t="s">
        <v>299</v>
      </c>
      <c r="C273" s="216"/>
      <c r="D273" s="20"/>
      <c r="E273" s="20"/>
    </row>
    <row r="274">
      <c r="A274" s="20" t="s">
        <v>432</v>
      </c>
      <c r="B274" s="46" t="s">
        <v>299</v>
      </c>
      <c r="C274" s="216"/>
      <c r="D274" s="20"/>
      <c r="E274" s="20"/>
    </row>
    <row r="275">
      <c r="A275" s="20" t="s">
        <v>433</v>
      </c>
      <c r="B275" s="46" t="s">
        <v>299</v>
      </c>
      <c r="C275" s="216"/>
      <c r="D275" s="20"/>
      <c r="E275" s="20"/>
    </row>
    <row r="276">
      <c r="A276" s="20" t="s">
        <v>434</v>
      </c>
      <c r="B276" s="46" t="s">
        <v>299</v>
      </c>
      <c r="C276" s="216"/>
      <c r="D276" s="20"/>
      <c r="E276" s="20"/>
    </row>
    <row r="277">
      <c r="A277" s="20" t="s">
        <v>435</v>
      </c>
      <c r="B277" s="20"/>
      <c r="C277" s="27"/>
      <c r="D277" s="32">
        <f>SUM(C267:C269)-C270+SUM(C271:C276)</f>
        <v>0</v>
      </c>
      <c r="E277" s="20"/>
    </row>
    <row r="278">
      <c r="A278" s="45" t="s">
        <v>436</v>
      </c>
      <c r="B278" s="45"/>
      <c r="C278" s="45"/>
      <c r="D278" s="45"/>
      <c r="E278" s="45"/>
    </row>
    <row r="279">
      <c r="A279" s="20" t="s">
        <v>425</v>
      </c>
      <c r="B279" s="46" t="s">
        <v>299</v>
      </c>
      <c r="C279" s="47"/>
      <c r="D279" s="20"/>
      <c r="E279" s="20"/>
    </row>
    <row r="280">
      <c r="A280" s="20" t="s">
        <v>426</v>
      </c>
      <c r="B280" s="46" t="s">
        <v>299</v>
      </c>
      <c r="C280" s="47"/>
      <c r="D280" s="20"/>
      <c r="E280" s="20"/>
    </row>
    <row r="281">
      <c r="A281" s="20" t="s">
        <v>437</v>
      </c>
      <c r="B281" s="46" t="s">
        <v>299</v>
      </c>
      <c r="C281" s="47"/>
      <c r="D281" s="20"/>
      <c r="E281" s="20"/>
    </row>
    <row r="282">
      <c r="A282" s="20" t="s">
        <v>438</v>
      </c>
      <c r="B282" s="20"/>
      <c r="C282" s="27"/>
      <c r="D282" s="32">
        <f>SUM(C279:C281)</f>
        <v>0</v>
      </c>
      <c r="E282" s="20"/>
    </row>
    <row r="283">
      <c r="A283" s="45" t="s">
        <v>439</v>
      </c>
      <c r="B283" s="45"/>
      <c r="C283" s="45"/>
      <c r="D283" s="45"/>
      <c r="E283" s="45"/>
    </row>
    <row r="284">
      <c r="A284" s="20" t="s">
        <v>394</v>
      </c>
      <c r="B284" s="46" t="s">
        <v>299</v>
      </c>
      <c r="C284" s="216"/>
      <c r="D284" s="20"/>
      <c r="E284" s="20"/>
    </row>
    <row r="285">
      <c r="A285" s="20" t="s">
        <v>395</v>
      </c>
      <c r="B285" s="46" t="s">
        <v>299</v>
      </c>
      <c r="C285" s="216"/>
      <c r="D285" s="20"/>
      <c r="E285" s="20"/>
    </row>
    <row r="286">
      <c r="A286" s="20" t="s">
        <v>396</v>
      </c>
      <c r="B286" s="46" t="s">
        <v>299</v>
      </c>
      <c r="C286" s="216"/>
      <c r="D286" s="20"/>
      <c r="E286" s="20"/>
    </row>
    <row r="287">
      <c r="A287" s="20" t="s">
        <v>440</v>
      </c>
      <c r="B287" s="46" t="s">
        <v>299</v>
      </c>
      <c r="C287" s="216"/>
      <c r="D287" s="20"/>
      <c r="E287" s="20"/>
    </row>
    <row r="288">
      <c r="A288" s="20" t="s">
        <v>441</v>
      </c>
      <c r="B288" s="46" t="s">
        <v>299</v>
      </c>
      <c r="C288" s="216"/>
      <c r="D288" s="20"/>
      <c r="E288" s="20"/>
    </row>
    <row r="289">
      <c r="A289" s="20" t="s">
        <v>442</v>
      </c>
      <c r="B289" s="46" t="s">
        <v>299</v>
      </c>
      <c r="C289" s="216"/>
      <c r="D289" s="20"/>
      <c r="E289" s="20"/>
    </row>
    <row r="290">
      <c r="A290" s="20" t="s">
        <v>401</v>
      </c>
      <c r="B290" s="46" t="s">
        <v>299</v>
      </c>
      <c r="C290" s="216"/>
      <c r="D290" s="20"/>
      <c r="E290" s="20"/>
    </row>
    <row r="291">
      <c r="A291" s="20" t="s">
        <v>402</v>
      </c>
      <c r="B291" s="46" t="s">
        <v>299</v>
      </c>
      <c r="C291" s="216"/>
      <c r="D291" s="20"/>
      <c r="E291" s="20"/>
    </row>
    <row r="292">
      <c r="A292" s="20" t="s">
        <v>443</v>
      </c>
      <c r="B292" s="20"/>
      <c r="C292" s="27"/>
      <c r="D292" s="32">
        <f>SUM(C284:C291)</f>
        <v>0</v>
      </c>
      <c r="E292" s="20"/>
    </row>
    <row r="293">
      <c r="A293" s="20" t="s">
        <v>444</v>
      </c>
      <c r="B293" s="46" t="s">
        <v>299</v>
      </c>
      <c r="C293" s="47"/>
      <c r="D293" s="20"/>
      <c r="E293" s="20"/>
    </row>
    <row r="294">
      <c r="A294" s="20" t="s">
        <v>445</v>
      </c>
      <c r="B294" s="20"/>
      <c r="C294" s="27"/>
      <c r="D294" s="32">
        <f>D292-C293</f>
        <v>0</v>
      </c>
      <c r="E294" s="20"/>
    </row>
    <row r="295">
      <c r="A295" s="45" t="s">
        <v>446</v>
      </c>
      <c r="B295" s="45"/>
      <c r="C295" s="45"/>
      <c r="D295" s="45"/>
      <c r="E295" s="45"/>
    </row>
    <row r="296">
      <c r="A296" s="20" t="s">
        <v>447</v>
      </c>
      <c r="B296" s="46" t="s">
        <v>299</v>
      </c>
      <c r="C296" s="216"/>
      <c r="D296" s="20"/>
      <c r="E296" s="20"/>
    </row>
    <row r="297">
      <c r="A297" s="20" t="s">
        <v>448</v>
      </c>
      <c r="B297" s="46" t="s">
        <v>299</v>
      </c>
      <c r="C297" s="216"/>
      <c r="D297" s="20"/>
      <c r="E297" s="20"/>
    </row>
    <row r="298">
      <c r="A298" s="20" t="s">
        <v>449</v>
      </c>
      <c r="B298" s="46" t="s">
        <v>299</v>
      </c>
      <c r="C298" s="216"/>
      <c r="D298" s="20"/>
      <c r="E298" s="20"/>
    </row>
    <row r="299">
      <c r="A299" s="20" t="s">
        <v>437</v>
      </c>
      <c r="B299" s="46" t="s">
        <v>299</v>
      </c>
      <c r="C299" s="216"/>
      <c r="D299" s="20"/>
      <c r="E299" s="20"/>
    </row>
    <row r="300">
      <c r="A300" s="20" t="s">
        <v>450</v>
      </c>
      <c r="B300" s="20"/>
      <c r="C300" s="27"/>
      <c r="D300" s="32">
        <f>C296-C297+C298+C299</f>
        <v>0</v>
      </c>
      <c r="E300" s="20"/>
    </row>
    <row r="301">
      <c r="A301" s="20"/>
      <c r="B301" s="20"/>
      <c r="C301" s="27"/>
      <c r="D301" s="20"/>
      <c r="E301" s="20"/>
    </row>
    <row r="302">
      <c r="A302" s="45" t="s">
        <v>451</v>
      </c>
      <c r="B302" s="45"/>
      <c r="C302" s="45"/>
      <c r="D302" s="45"/>
      <c r="E302" s="45"/>
    </row>
    <row r="303">
      <c r="A303" s="20" t="s">
        <v>452</v>
      </c>
      <c r="B303" s="46" t="s">
        <v>299</v>
      </c>
      <c r="C303" s="216"/>
      <c r="D303" s="20"/>
      <c r="E303" s="20"/>
    </row>
    <row r="304">
      <c r="A304" s="20" t="s">
        <v>453</v>
      </c>
      <c r="B304" s="46" t="s">
        <v>299</v>
      </c>
      <c r="C304" s="216"/>
      <c r="D304" s="20"/>
      <c r="E304" s="20"/>
    </row>
    <row r="305">
      <c r="A305" s="20" t="s">
        <v>454</v>
      </c>
      <c r="B305" s="46" t="s">
        <v>299</v>
      </c>
      <c r="C305" s="216"/>
      <c r="D305" s="20"/>
      <c r="E305" s="20"/>
    </row>
    <row r="306">
      <c r="A306" s="20" t="s">
        <v>455</v>
      </c>
      <c r="B306" s="46" t="s">
        <v>299</v>
      </c>
      <c r="C306" s="216"/>
      <c r="D306" s="20"/>
      <c r="E306" s="20"/>
    </row>
    <row r="307">
      <c r="A307" s="20" t="s">
        <v>456</v>
      </c>
      <c r="B307" s="20"/>
      <c r="C307" s="27"/>
      <c r="D307" s="32">
        <f>SUM(C303:C306)</f>
        <v>0</v>
      </c>
      <c r="E307" s="20"/>
    </row>
    <row r="308">
      <c r="A308" s="20"/>
      <c r="B308" s="20"/>
      <c r="C308" s="27"/>
      <c r="D308" s="20"/>
      <c r="E308" s="20"/>
    </row>
    <row r="309">
      <c r="A309" s="20" t="s">
        <v>457</v>
      </c>
      <c r="B309" s="20"/>
      <c r="C309" s="27"/>
      <c r="D309" s="32">
        <f>D277+D282+D294+D300+D307</f>
        <v>0</v>
      </c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20"/>
      <c r="B312" s="20"/>
      <c r="C312" s="27"/>
      <c r="D312" s="20"/>
      <c r="E312" s="20"/>
    </row>
    <row r="313">
      <c r="A313" s="38" t="s">
        <v>458</v>
      </c>
      <c r="B313" s="38"/>
      <c r="C313" s="38"/>
      <c r="D313" s="38"/>
      <c r="E313" s="38"/>
    </row>
    <row r="314">
      <c r="A314" s="45" t="s">
        <v>459</v>
      </c>
      <c r="B314" s="45"/>
      <c r="C314" s="45"/>
      <c r="D314" s="45"/>
      <c r="E314" s="45"/>
    </row>
    <row r="315">
      <c r="A315" s="20" t="s">
        <v>460</v>
      </c>
      <c r="B315" s="46" t="s">
        <v>299</v>
      </c>
      <c r="C315" s="216"/>
      <c r="D315" s="20"/>
      <c r="E315" s="20"/>
    </row>
    <row r="316">
      <c r="A316" s="20" t="s">
        <v>461</v>
      </c>
      <c r="B316" s="46" t="s">
        <v>299</v>
      </c>
      <c r="C316" s="216"/>
      <c r="D316" s="20"/>
      <c r="E316" s="20"/>
    </row>
    <row r="317">
      <c r="A317" s="20" t="s">
        <v>462</v>
      </c>
      <c r="B317" s="46" t="s">
        <v>299</v>
      </c>
      <c r="C317" s="216"/>
      <c r="D317" s="20"/>
      <c r="E317" s="20"/>
    </row>
    <row r="318">
      <c r="A318" s="20" t="s">
        <v>463</v>
      </c>
      <c r="B318" s="46" t="s">
        <v>299</v>
      </c>
      <c r="C318" s="216"/>
      <c r="D318" s="20"/>
      <c r="E318" s="20"/>
    </row>
    <row r="319">
      <c r="A319" s="20" t="s">
        <v>464</v>
      </c>
      <c r="B319" s="46" t="s">
        <v>299</v>
      </c>
      <c r="C319" s="216"/>
      <c r="D319" s="20"/>
      <c r="E319" s="20"/>
    </row>
    <row r="320">
      <c r="A320" s="20" t="s">
        <v>465</v>
      </c>
      <c r="B320" s="46" t="s">
        <v>299</v>
      </c>
      <c r="C320" s="216"/>
      <c r="D320" s="20"/>
      <c r="E320" s="20"/>
    </row>
    <row r="321">
      <c r="A321" s="20" t="s">
        <v>466</v>
      </c>
      <c r="B321" s="46" t="s">
        <v>299</v>
      </c>
      <c r="C321" s="216"/>
      <c r="D321" s="20"/>
      <c r="E321" s="20"/>
    </row>
    <row r="322">
      <c r="A322" s="20" t="s">
        <v>467</v>
      </c>
      <c r="B322" s="46" t="s">
        <v>299</v>
      </c>
      <c r="C322" s="216"/>
      <c r="D322" s="20"/>
      <c r="E322" s="20"/>
    </row>
    <row r="323">
      <c r="A323" s="20" t="s">
        <v>468</v>
      </c>
      <c r="B323" s="46" t="s">
        <v>299</v>
      </c>
      <c r="C323" s="216"/>
      <c r="D323" s="20"/>
      <c r="E323" s="20"/>
    </row>
    <row r="324">
      <c r="A324" s="20" t="s">
        <v>469</v>
      </c>
      <c r="B324" s="46" t="s">
        <v>299</v>
      </c>
      <c r="C324" s="216"/>
      <c r="D324" s="20"/>
      <c r="E324" s="20"/>
    </row>
    <row r="325">
      <c r="A325" s="20" t="s">
        <v>470</v>
      </c>
      <c r="B325" s="20"/>
      <c r="C325" s="27"/>
      <c r="D325" s="32">
        <f>SUM(C315:C324)</f>
        <v>0</v>
      </c>
      <c r="E325" s="20"/>
    </row>
    <row r="326">
      <c r="A326" s="45" t="s">
        <v>471</v>
      </c>
      <c r="B326" s="45"/>
      <c r="C326" s="45"/>
      <c r="D326" s="45"/>
      <c r="E326" s="45"/>
    </row>
    <row r="327">
      <c r="A327" s="20" t="s">
        <v>472</v>
      </c>
      <c r="B327" s="46" t="s">
        <v>299</v>
      </c>
      <c r="C327" s="216"/>
      <c r="D327" s="20"/>
      <c r="E327" s="20"/>
    </row>
    <row r="328">
      <c r="A328" s="20" t="s">
        <v>473</v>
      </c>
      <c r="B328" s="46" t="s">
        <v>299</v>
      </c>
      <c r="C328" s="216"/>
      <c r="D328" s="20"/>
      <c r="E328" s="20"/>
    </row>
    <row r="329">
      <c r="A329" s="20" t="s">
        <v>474</v>
      </c>
      <c r="B329" s="46" t="s">
        <v>299</v>
      </c>
      <c r="C329" s="216"/>
      <c r="D329" s="20"/>
      <c r="E329" s="20"/>
    </row>
    <row r="330">
      <c r="A330" s="20" t="s">
        <v>475</v>
      </c>
      <c r="B330" s="20"/>
      <c r="C330" s="27"/>
      <c r="D330" s="32">
        <f>SUM(C327:C329)</f>
        <v>0</v>
      </c>
      <c r="E330" s="20"/>
    </row>
    <row r="331">
      <c r="A331" s="45" t="s">
        <v>476</v>
      </c>
      <c r="B331" s="45"/>
      <c r="C331" s="45"/>
      <c r="D331" s="45"/>
      <c r="E331" s="45"/>
    </row>
    <row r="332">
      <c r="A332" s="20" t="s">
        <v>477</v>
      </c>
      <c r="B332" s="46" t="s">
        <v>299</v>
      </c>
      <c r="C332" s="216"/>
      <c r="D332" s="20"/>
      <c r="E332" s="20"/>
    </row>
    <row r="333">
      <c r="A333" s="20" t="s">
        <v>478</v>
      </c>
      <c r="B333" s="46" t="s">
        <v>299</v>
      </c>
      <c r="C333" s="216"/>
      <c r="D333" s="20"/>
      <c r="E333" s="20"/>
    </row>
    <row r="334">
      <c r="A334" s="20" t="s">
        <v>479</v>
      </c>
      <c r="B334" s="46" t="s">
        <v>299</v>
      </c>
      <c r="C334" s="216"/>
      <c r="D334" s="20"/>
      <c r="E334" s="20"/>
    </row>
    <row r="335">
      <c r="A335" s="26" t="s">
        <v>480</v>
      </c>
      <c r="B335" s="46" t="s">
        <v>299</v>
      </c>
      <c r="C335" s="216"/>
      <c r="D335" s="20"/>
      <c r="E335" s="20"/>
    </row>
    <row r="336">
      <c r="A336" s="20" t="s">
        <v>481</v>
      </c>
      <c r="B336" s="46" t="s">
        <v>299</v>
      </c>
      <c r="C336" s="216"/>
      <c r="D336" s="20"/>
      <c r="E336" s="20"/>
    </row>
    <row r="337">
      <c r="A337" s="26" t="s">
        <v>482</v>
      </c>
      <c r="B337" s="46" t="s">
        <v>299</v>
      </c>
      <c r="C337" s="216"/>
      <c r="D337" s="20"/>
      <c r="E337" s="20"/>
    </row>
    <row r="338">
      <c r="A338" s="26" t="s">
        <v>483</v>
      </c>
      <c r="B338" s="46" t="s">
        <v>299</v>
      </c>
      <c r="C338" s="272"/>
      <c r="D338" s="20"/>
      <c r="E338" s="20"/>
    </row>
    <row r="339">
      <c r="A339" s="20" t="s">
        <v>484</v>
      </c>
      <c r="B339" s="46" t="s">
        <v>299</v>
      </c>
      <c r="C339" s="216"/>
      <c r="D339" s="20"/>
      <c r="E339" s="20"/>
    </row>
    <row r="340">
      <c r="A340" s="20" t="s">
        <v>230</v>
      </c>
      <c r="B340" s="20"/>
      <c r="C340" s="27"/>
      <c r="D340" s="32">
        <f>SUM(C332:C339)</f>
        <v>0</v>
      </c>
      <c r="E340" s="20"/>
    </row>
    <row r="341">
      <c r="A341" s="20" t="s">
        <v>485</v>
      </c>
      <c r="B341" s="20"/>
      <c r="C341" s="27"/>
      <c r="D341" s="32">
        <f>C324</f>
        <v>0</v>
      </c>
      <c r="E341" s="20"/>
    </row>
    <row r="342">
      <c r="A342" s="20" t="s">
        <v>486</v>
      </c>
      <c r="B342" s="20"/>
      <c r="C342" s="27"/>
      <c r="D342" s="32">
        <f>D340-D341</f>
        <v>0</v>
      </c>
      <c r="E342" s="20"/>
    </row>
    <row r="343">
      <c r="A343" s="20"/>
      <c r="B343" s="20"/>
      <c r="C343" s="27"/>
      <c r="D343" s="20"/>
      <c r="E343" s="20"/>
    </row>
    <row r="344">
      <c r="A344" s="20" t="s">
        <v>487</v>
      </c>
      <c r="B344" s="46" t="s">
        <v>299</v>
      </c>
      <c r="C344" s="221"/>
      <c r="D344" s="20"/>
      <c r="E344" s="20"/>
    </row>
    <row r="345">
      <c r="A345" s="20"/>
      <c r="B345" s="46"/>
      <c r="C345" s="57"/>
      <c r="D345" s="20"/>
      <c r="E345" s="20"/>
    </row>
    <row r="346">
      <c r="A346" s="20" t="s">
        <v>488</v>
      </c>
      <c r="B346" s="46" t="s">
        <v>299</v>
      </c>
      <c r="C346" s="234"/>
      <c r="D346" s="20"/>
      <c r="E346" s="20"/>
    </row>
    <row r="347">
      <c r="A347" s="20" t="s">
        <v>489</v>
      </c>
      <c r="B347" s="46" t="s">
        <v>299</v>
      </c>
      <c r="C347" s="234"/>
      <c r="D347" s="20"/>
      <c r="E347" s="20"/>
    </row>
    <row r="348">
      <c r="A348" s="20" t="s">
        <v>490</v>
      </c>
      <c r="B348" s="46" t="s">
        <v>299</v>
      </c>
      <c r="C348" s="234"/>
      <c r="D348" s="20"/>
      <c r="E348" s="20"/>
    </row>
    <row r="349">
      <c r="A349" s="20" t="s">
        <v>491</v>
      </c>
      <c r="B349" s="46" t="s">
        <v>299</v>
      </c>
      <c r="C349" s="234"/>
      <c r="D349" s="20"/>
      <c r="E349" s="20"/>
    </row>
    <row r="350">
      <c r="A350" s="20" t="s">
        <v>492</v>
      </c>
      <c r="B350" s="46" t="s">
        <v>299</v>
      </c>
      <c r="C350" s="234"/>
      <c r="D350" s="20"/>
      <c r="E350" s="20"/>
    </row>
    <row r="351">
      <c r="A351" s="20" t="s">
        <v>493</v>
      </c>
      <c r="B351" s="20"/>
      <c r="C351" s="27"/>
      <c r="D351" s="32">
        <f>D325+D330+D342+C344+C348+C349</f>
        <v>0</v>
      </c>
      <c r="E351" s="20"/>
    </row>
    <row r="352">
      <c r="A352" s="20"/>
      <c r="B352" s="20"/>
      <c r="C352" s="27"/>
      <c r="D352" s="20"/>
      <c r="E352" s="20"/>
    </row>
    <row r="353">
      <c r="A353" s="20" t="s">
        <v>494</v>
      </c>
      <c r="B353" s="20"/>
      <c r="C353" s="27"/>
      <c r="D353" s="32">
        <f>D309</f>
        <v>0</v>
      </c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20"/>
      <c r="B356" s="20"/>
      <c r="C356" s="27"/>
      <c r="D356" s="20"/>
      <c r="E356" s="20"/>
    </row>
    <row r="357">
      <c r="A357" s="38" t="s">
        <v>495</v>
      </c>
      <c r="B357" s="38"/>
      <c r="C357" s="38"/>
      <c r="D357" s="38"/>
      <c r="E357" s="38"/>
    </row>
    <row r="358">
      <c r="A358" s="45" t="s">
        <v>496</v>
      </c>
      <c r="B358" s="45"/>
      <c r="C358" s="45"/>
      <c r="D358" s="45"/>
      <c r="E358" s="45"/>
    </row>
    <row r="359">
      <c r="A359" s="20" t="s">
        <v>497</v>
      </c>
      <c r="B359" s="46" t="s">
        <v>299</v>
      </c>
      <c r="C359" s="235"/>
      <c r="D359" s="20"/>
      <c r="E359" s="20"/>
    </row>
    <row r="360">
      <c r="A360" s="20" t="s">
        <v>498</v>
      </c>
      <c r="B360" s="46" t="s">
        <v>299</v>
      </c>
      <c r="C360" s="235"/>
      <c r="D360" s="20"/>
      <c r="E360" s="20"/>
    </row>
    <row r="361">
      <c r="A361" s="20" t="s">
        <v>499</v>
      </c>
      <c r="B361" s="20"/>
      <c r="C361" s="27"/>
      <c r="D361" s="32">
        <f>SUM(C359:C360)</f>
        <v>0</v>
      </c>
      <c r="E361" s="20"/>
    </row>
    <row r="362">
      <c r="A362" s="45" t="s">
        <v>500</v>
      </c>
      <c r="B362" s="45"/>
      <c r="C362" s="45"/>
      <c r="D362" s="45"/>
      <c r="E362" s="45"/>
    </row>
    <row r="363">
      <c r="A363" s="20" t="s">
        <v>405</v>
      </c>
      <c r="B363" s="45"/>
      <c r="C363" s="216"/>
      <c r="D363" s="20"/>
      <c r="E363" s="45"/>
    </row>
    <row r="364">
      <c r="A364" s="20" t="s">
        <v>501</v>
      </c>
      <c r="B364" s="46" t="s">
        <v>299</v>
      </c>
      <c r="C364" s="216"/>
      <c r="D364" s="20"/>
      <c r="E364" s="20"/>
    </row>
    <row r="365">
      <c r="A365" s="20" t="s">
        <v>502</v>
      </c>
      <c r="B365" s="46" t="s">
        <v>299</v>
      </c>
      <c r="C365" s="216"/>
      <c r="D365" s="20"/>
      <c r="E365" s="20"/>
    </row>
    <row r="366">
      <c r="A366" s="20" t="s">
        <v>503</v>
      </c>
      <c r="B366" s="46" t="s">
        <v>299</v>
      </c>
      <c r="C366" s="216"/>
      <c r="D366" s="20"/>
      <c r="E366" s="20"/>
    </row>
    <row r="367">
      <c r="A367" s="20" t="s">
        <v>422</v>
      </c>
      <c r="B367" s="20"/>
      <c r="C367" s="27"/>
      <c r="D367" s="32">
        <f>SUM(C363:C366)</f>
        <v>0</v>
      </c>
      <c r="E367" s="20"/>
    </row>
    <row r="368">
      <c r="A368" s="20" t="s">
        <v>504</v>
      </c>
      <c r="B368" s="20"/>
      <c r="C368" s="27"/>
      <c r="D368" s="32">
        <f>D361-D367</f>
        <v>0</v>
      </c>
      <c r="E368" s="20"/>
    </row>
    <row r="369">
      <c r="A369" s="58" t="s">
        <v>505</v>
      </c>
      <c r="B369" s="45"/>
      <c r="C369" s="45"/>
      <c r="D369" s="45"/>
      <c r="E369" s="45"/>
    </row>
    <row r="370">
      <c r="A370" s="32" t="s">
        <v>506</v>
      </c>
      <c r="B370" s="20"/>
      <c r="C370" s="20"/>
      <c r="D370" s="20"/>
      <c r="E370" s="20"/>
    </row>
    <row r="371">
      <c r="A371" s="59" t="s">
        <v>507</v>
      </c>
      <c r="B371" s="40" t="s">
        <v>299</v>
      </c>
      <c r="C371" s="273"/>
      <c r="D371" s="32"/>
      <c r="E371" s="32"/>
    </row>
    <row r="372">
      <c r="A372" s="59" t="s">
        <v>508</v>
      </c>
      <c r="B372" s="40" t="s">
        <v>299</v>
      </c>
      <c r="C372" s="273"/>
      <c r="D372" s="32"/>
      <c r="E372" s="32"/>
    </row>
    <row r="373">
      <c r="A373" s="59" t="s">
        <v>509</v>
      </c>
      <c r="B373" s="40" t="s">
        <v>299</v>
      </c>
      <c r="C373" s="273"/>
      <c r="D373" s="32"/>
      <c r="E373" s="32"/>
    </row>
    <row r="374">
      <c r="A374" s="59" t="s">
        <v>510</v>
      </c>
      <c r="B374" s="40" t="s">
        <v>299</v>
      </c>
      <c r="C374" s="273"/>
      <c r="D374" s="32"/>
      <c r="E374" s="32"/>
    </row>
    <row r="375">
      <c r="A375" s="59" t="s">
        <v>511</v>
      </c>
      <c r="B375" s="40" t="s">
        <v>299</v>
      </c>
      <c r="C375" s="273"/>
      <c r="D375" s="32"/>
      <c r="E375" s="32"/>
    </row>
    <row r="376">
      <c r="A376" s="59" t="s">
        <v>512</v>
      </c>
      <c r="B376" s="40" t="s">
        <v>299</v>
      </c>
      <c r="C376" s="273"/>
      <c r="D376" s="32"/>
      <c r="E376" s="32"/>
    </row>
    <row r="377">
      <c r="A377" s="59" t="s">
        <v>513</v>
      </c>
      <c r="B377" s="40" t="s">
        <v>299</v>
      </c>
      <c r="C377" s="273"/>
      <c r="D377" s="32"/>
      <c r="E377" s="32"/>
    </row>
    <row r="378">
      <c r="A378" s="59" t="s">
        <v>514</v>
      </c>
      <c r="B378" s="40" t="s">
        <v>299</v>
      </c>
      <c r="C378" s="273"/>
      <c r="D378" s="32"/>
      <c r="E378" s="32"/>
    </row>
    <row r="379">
      <c r="A379" s="59" t="s">
        <v>515</v>
      </c>
      <c r="B379" s="40" t="s">
        <v>299</v>
      </c>
      <c r="C379" s="273"/>
      <c r="D379" s="32"/>
      <c r="E379" s="32"/>
    </row>
    <row r="380">
      <c r="A380" s="59" t="s">
        <v>516</v>
      </c>
      <c r="B380" s="40" t="s">
        <v>299</v>
      </c>
      <c r="C380" s="273"/>
      <c r="D380" s="32"/>
      <c r="E380" s="32"/>
    </row>
    <row r="381">
      <c r="A381" s="59" t="s">
        <v>517</v>
      </c>
      <c r="B381" s="40" t="s">
        <v>299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>
      <c r="A382" s="61" t="s">
        <v>518</v>
      </c>
      <c r="B382" s="46"/>
      <c r="C382" s="46"/>
      <c r="D382" s="32">
        <f>SUM(C371:C381)</f>
        <v>0</v>
      </c>
      <c r="E382" s="32"/>
      <c r="F382" s="60"/>
    </row>
    <row r="383">
      <c r="A383" s="56" t="s">
        <v>519</v>
      </c>
      <c r="B383" s="46" t="s">
        <v>299</v>
      </c>
      <c r="C383" s="47"/>
      <c r="D383" s="32"/>
      <c r="E383" s="20"/>
    </row>
    <row r="384">
      <c r="A384" s="20" t="s">
        <v>520</v>
      </c>
      <c r="B384" s="20"/>
      <c r="C384" s="27"/>
      <c r="D384" s="32">
        <f>D382+C383</f>
        <v>0</v>
      </c>
      <c r="E384" s="20"/>
    </row>
    <row r="385">
      <c r="A385" s="20" t="s">
        <v>521</v>
      </c>
      <c r="B385" s="20"/>
      <c r="C385" s="27"/>
      <c r="D385" s="32">
        <f>D368+D384</f>
        <v>0</v>
      </c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20"/>
      <c r="B388" s="20"/>
      <c r="C388" s="27"/>
      <c r="D388" s="20"/>
      <c r="E388" s="20"/>
    </row>
    <row r="389">
      <c r="A389" s="45" t="s">
        <v>522</v>
      </c>
      <c r="B389" s="45"/>
      <c r="C389" s="45"/>
      <c r="D389" s="45"/>
      <c r="E389" s="45"/>
    </row>
    <row r="390">
      <c r="A390" s="20" t="s">
        <v>523</v>
      </c>
      <c r="B390" s="46" t="s">
        <v>299</v>
      </c>
      <c r="C390" s="216"/>
      <c r="D390" s="20"/>
      <c r="E390" s="20"/>
    </row>
    <row r="391">
      <c r="A391" s="20" t="s">
        <v>11</v>
      </c>
      <c r="B391" s="46" t="s">
        <v>299</v>
      </c>
      <c r="C391" s="216"/>
      <c r="D391" s="20"/>
      <c r="E391" s="20"/>
    </row>
    <row r="392">
      <c r="A392" s="20" t="s">
        <v>264</v>
      </c>
      <c r="B392" s="46" t="s">
        <v>299</v>
      </c>
      <c r="C392" s="216"/>
      <c r="D392" s="20"/>
      <c r="E392" s="20"/>
    </row>
    <row r="393">
      <c r="A393" s="20" t="s">
        <v>524</v>
      </c>
      <c r="B393" s="46" t="s">
        <v>299</v>
      </c>
      <c r="C393" s="216"/>
      <c r="D393" s="20"/>
      <c r="E393" s="20"/>
    </row>
    <row r="394">
      <c r="A394" s="20" t="s">
        <v>525</v>
      </c>
      <c r="B394" s="46" t="s">
        <v>299</v>
      </c>
      <c r="C394" s="216"/>
      <c r="D394" s="20"/>
      <c r="E394" s="20"/>
    </row>
    <row r="395">
      <c r="A395" s="20" t="s">
        <v>526</v>
      </c>
      <c r="B395" s="46" t="s">
        <v>299</v>
      </c>
      <c r="C395" s="216"/>
      <c r="D395" s="20"/>
      <c r="E395" s="20"/>
    </row>
    <row r="396">
      <c r="A396" s="20" t="s">
        <v>16</v>
      </c>
      <c r="B396" s="46" t="s">
        <v>299</v>
      </c>
      <c r="C396" s="216"/>
      <c r="D396" s="20"/>
      <c r="E396" s="20"/>
    </row>
    <row r="397">
      <c r="A397" s="20" t="s">
        <v>527</v>
      </c>
      <c r="B397" s="46" t="s">
        <v>299</v>
      </c>
      <c r="C397" s="216"/>
      <c r="D397" s="20"/>
      <c r="E397" s="20"/>
    </row>
    <row r="398">
      <c r="A398" s="20" t="s">
        <v>528</v>
      </c>
      <c r="B398" s="46" t="s">
        <v>299</v>
      </c>
      <c r="C398" s="216"/>
      <c r="D398" s="20"/>
      <c r="E398" s="20"/>
    </row>
    <row r="399">
      <c r="A399" s="20" t="s">
        <v>529</v>
      </c>
      <c r="B399" s="46" t="s">
        <v>299</v>
      </c>
      <c r="C399" s="216"/>
      <c r="D399" s="20"/>
      <c r="E399" s="20"/>
    </row>
    <row r="400">
      <c r="A400" s="20" t="s">
        <v>530</v>
      </c>
      <c r="B400" s="46" t="s">
        <v>299</v>
      </c>
      <c r="C400" s="216"/>
      <c r="D400" s="20"/>
      <c r="E400" s="20"/>
    </row>
    <row r="401">
      <c r="A401" s="32" t="s">
        <v>531</v>
      </c>
      <c r="B401" s="20"/>
      <c r="C401" s="20"/>
      <c r="D401" s="20"/>
      <c r="E401" s="20"/>
    </row>
    <row r="402">
      <c r="A402" s="33" t="s">
        <v>270</v>
      </c>
      <c r="B402" s="40" t="s">
        <v>299</v>
      </c>
      <c r="C402" s="273"/>
      <c r="D402" s="32"/>
      <c r="E402" s="32"/>
    </row>
    <row r="403">
      <c r="A403" s="33" t="s">
        <v>271</v>
      </c>
      <c r="B403" s="40" t="s">
        <v>299</v>
      </c>
      <c r="C403" s="273"/>
      <c r="D403" s="32"/>
      <c r="E403" s="32"/>
    </row>
    <row r="404">
      <c r="A404" s="33" t="s">
        <v>532</v>
      </c>
      <c r="B404" s="40" t="s">
        <v>299</v>
      </c>
      <c r="C404" s="273"/>
      <c r="D404" s="32"/>
      <c r="E404" s="32"/>
    </row>
    <row r="405">
      <c r="A405" s="33" t="s">
        <v>273</v>
      </c>
      <c r="B405" s="40" t="s">
        <v>299</v>
      </c>
      <c r="C405" s="273"/>
      <c r="D405" s="32"/>
      <c r="E405" s="32"/>
    </row>
    <row r="406">
      <c r="A406" s="33" t="s">
        <v>274</v>
      </c>
      <c r="B406" s="40" t="s">
        <v>299</v>
      </c>
      <c r="C406" s="273"/>
      <c r="D406" s="32"/>
      <c r="E406" s="32"/>
    </row>
    <row r="407">
      <c r="A407" s="33" t="s">
        <v>275</v>
      </c>
      <c r="B407" s="40" t="s">
        <v>299</v>
      </c>
      <c r="C407" s="273"/>
      <c r="D407" s="32"/>
      <c r="E407" s="32"/>
    </row>
    <row r="408">
      <c r="A408" s="33" t="s">
        <v>276</v>
      </c>
      <c r="B408" s="40" t="s">
        <v>299</v>
      </c>
      <c r="C408" s="273"/>
      <c r="D408" s="32"/>
      <c r="E408" s="32"/>
    </row>
    <row r="409">
      <c r="A409" s="33" t="s">
        <v>277</v>
      </c>
      <c r="B409" s="40" t="s">
        <v>299</v>
      </c>
      <c r="C409" s="273"/>
      <c r="D409" s="32"/>
      <c r="E409" s="32"/>
    </row>
    <row r="410">
      <c r="A410" s="33" t="s">
        <v>278</v>
      </c>
      <c r="B410" s="40" t="s">
        <v>299</v>
      </c>
      <c r="C410" s="273"/>
      <c r="D410" s="32"/>
      <c r="E410" s="32"/>
    </row>
    <row r="411">
      <c r="A411" s="33" t="s">
        <v>279</v>
      </c>
      <c r="B411" s="40" t="s">
        <v>299</v>
      </c>
      <c r="C411" s="273"/>
      <c r="D411" s="32"/>
      <c r="E411" s="32"/>
    </row>
    <row r="412">
      <c r="A412" s="33" t="s">
        <v>280</v>
      </c>
      <c r="B412" s="40" t="s">
        <v>299</v>
      </c>
      <c r="C412" s="273"/>
      <c r="D412" s="32"/>
      <c r="E412" s="32"/>
    </row>
    <row r="413">
      <c r="A413" s="33" t="s">
        <v>281</v>
      </c>
      <c r="B413" s="40" t="s">
        <v>299</v>
      </c>
      <c r="C413" s="273"/>
      <c r="D413" s="32"/>
      <c r="E413" s="32"/>
    </row>
    <row r="414">
      <c r="A414" s="33" t="s">
        <v>282</v>
      </c>
      <c r="B414" s="40" t="s">
        <v>299</v>
      </c>
      <c r="C414" s="273"/>
      <c r="D414" s="32"/>
      <c r="E414" s="32"/>
    </row>
    <row r="415">
      <c r="A415" s="33" t="s">
        <v>283</v>
      </c>
      <c r="B415" s="40" t="s">
        <v>299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>
      <c r="A416" s="62" t="s">
        <v>533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>
      <c r="A417" s="32" t="s">
        <v>534</v>
      </c>
      <c r="B417" s="20"/>
      <c r="C417" s="27"/>
      <c r="D417" s="32">
        <f>SUM(C390:C400,D416)</f>
        <v>0</v>
      </c>
      <c r="E417" s="32"/>
    </row>
    <row r="418">
      <c r="A418" s="32" t="s">
        <v>535</v>
      </c>
      <c r="B418" s="20"/>
      <c r="C418" s="27"/>
      <c r="D418" s="32">
        <f>D385-D417</f>
        <v>0</v>
      </c>
      <c r="E418" s="32"/>
    </row>
    <row r="419">
      <c r="A419" s="32" t="s">
        <v>536</v>
      </c>
      <c r="B419" s="20"/>
      <c r="C419" s="236"/>
      <c r="D419" s="32"/>
      <c r="E419" s="32"/>
    </row>
    <row r="420">
      <c r="A420" s="59" t="s">
        <v>537</v>
      </c>
      <c r="B420" s="46" t="s">
        <v>299</v>
      </c>
      <c r="C420" s="273"/>
      <c r="D420" s="32"/>
      <c r="E420" s="32"/>
    </row>
    <row r="421">
      <c r="A421" s="61" t="s">
        <v>538</v>
      </c>
      <c r="B421" s="20"/>
      <c r="C421" s="20"/>
      <c r="D421" s="32">
        <f>SUM(C419:C420)</f>
        <v>0</v>
      </c>
      <c r="E421" s="32"/>
    </row>
    <row r="422">
      <c r="A422" s="32" t="s">
        <v>539</v>
      </c>
      <c r="B422" s="20"/>
      <c r="C422" s="27"/>
      <c r="D422" s="32">
        <f>D418+D421</f>
        <v>0</v>
      </c>
      <c r="E422" s="32"/>
      <c r="F422" s="63"/>
    </row>
    <row r="423">
      <c r="A423" s="32" t="s">
        <v>540</v>
      </c>
      <c r="B423" s="46" t="s">
        <v>299</v>
      </c>
      <c r="C423" s="47"/>
      <c r="D423" s="32"/>
      <c r="E423" s="20"/>
    </row>
    <row r="424">
      <c r="A424" s="20" t="s">
        <v>541</v>
      </c>
      <c r="B424" s="46" t="s">
        <v>299</v>
      </c>
      <c r="C424" s="47"/>
      <c r="D424" s="32"/>
      <c r="E424" s="20"/>
    </row>
    <row r="425">
      <c r="A425" s="20" t="s">
        <v>542</v>
      </c>
      <c r="B425" s="20"/>
      <c r="C425" s="27"/>
      <c r="D425" s="32">
        <f>D422+C423-C424</f>
        <v>0</v>
      </c>
      <c r="E425" s="20"/>
    </row>
    <row r="428">
      <c r="M428" s="64"/>
    </row>
    <row r="429">
      <c r="M429" s="64"/>
    </row>
    <row r="430">
      <c r="M430" s="64"/>
    </row>
    <row r="434">
      <c r="B434" s="65"/>
      <c r="C434" s="65"/>
      <c r="D434" s="65"/>
      <c r="E434" s="65"/>
      <c r="F434" s="65"/>
      <c r="G434" s="65"/>
    </row>
    <row r="57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ht="12.6" customHeight="1" s="231" customFormat="1">
      <c r="A613" s="251"/>
      <c r="C613" s="249" t="s">
        <v>543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ht="12.6" customHeight="1" s="231" customFormat="1">
      <c r="A614" s="251"/>
      <c r="C614" s="249" t="s">
        <v>544</v>
      </c>
      <c r="D614" s="257" t="s">
        <v>545</v>
      </c>
      <c r="E614" s="259" t="s">
        <v>546</v>
      </c>
      <c r="F614" s="260" t="s">
        <v>547</v>
      </c>
      <c r="G614" s="257" t="s">
        <v>548</v>
      </c>
      <c r="H614" s="260" t="s">
        <v>549</v>
      </c>
      <c r="I614" s="257" t="s">
        <v>550</v>
      </c>
      <c r="J614" s="257" t="s">
        <v>551</v>
      </c>
      <c r="K614" s="249" t="s">
        <v>552</v>
      </c>
      <c r="L614" s="250" t="s">
        <v>553</v>
      </c>
    </row>
    <row r="615" ht="12.6" customHeight="1" s="231" customFormat="1">
      <c r="A615" s="251">
        <v>8430</v>
      </c>
      <c r="B615" s="250" t="s">
        <v>167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554</v>
      </c>
    </row>
    <row r="616" ht="12.6" customHeight="1" s="231" customFormat="1">
      <c r="A616" s="251"/>
      <c r="B616" s="250" t="s">
        <v>555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556</v>
      </c>
    </row>
    <row r="617" ht="12.6" customHeight="1" s="231" customFormat="1">
      <c r="A617" s="251">
        <v>8310</v>
      </c>
      <c r="B617" s="255" t="s">
        <v>557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558</v>
      </c>
    </row>
    <row r="618" ht="12.6" customHeight="1" s="231" customFormat="1">
      <c r="A618" s="251">
        <v>8510</v>
      </c>
      <c r="B618" s="255" t="s">
        <v>172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559</v>
      </c>
    </row>
    <row r="619" ht="12.6" customHeight="1" s="231" customFormat="1">
      <c r="A619" s="251">
        <v>8470</v>
      </c>
      <c r="B619" s="255" t="s">
        <v>560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561</v>
      </c>
    </row>
    <row r="620" ht="12.6" customHeight="1" s="231" customFormat="1">
      <c r="A620" s="251">
        <v>8610</v>
      </c>
      <c r="B620" s="255" t="s">
        <v>562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563</v>
      </c>
    </row>
    <row r="621" ht="12.6" customHeight="1" s="231" customFormat="1">
      <c r="A621" s="251">
        <v>8790</v>
      </c>
      <c r="B621" s="255" t="s">
        <v>564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565</v>
      </c>
    </row>
    <row r="622" ht="12.6" customHeight="1" s="231" customFormat="1">
      <c r="A622" s="251">
        <v>8630</v>
      </c>
      <c r="B622" s="255" t="s">
        <v>566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567</v>
      </c>
    </row>
    <row r="623" ht="12.6" customHeight="1" s="231" customFormat="1">
      <c r="A623" s="251">
        <v>8770</v>
      </c>
      <c r="B623" s="250" t="s">
        <v>568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569</v>
      </c>
    </row>
    <row r="624" ht="12.6" customHeight="1" s="231" customFormat="1">
      <c r="A624" s="251">
        <v>8640</v>
      </c>
      <c r="B624" s="255" t="s">
        <v>570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571</v>
      </c>
    </row>
    <row r="625" ht="12.6" customHeight="1" s="231" customFormat="1">
      <c r="A625" s="251">
        <v>8420</v>
      </c>
      <c r="B625" s="255" t="s">
        <v>166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572</v>
      </c>
    </row>
    <row r="626" ht="12.6" customHeight="1" s="231" customFormat="1">
      <c r="A626" s="251">
        <v>8320</v>
      </c>
      <c r="B626" s="255" t="s">
        <v>162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573</v>
      </c>
    </row>
    <row r="627" ht="12.6" customHeight="1" s="231" customFormat="1">
      <c r="A627" s="251">
        <v>8650</v>
      </c>
      <c r="B627" s="255" t="s">
        <v>179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574</v>
      </c>
    </row>
    <row r="628" ht="12.6" customHeight="1" s="231" customFormat="1">
      <c r="A628" s="251">
        <v>8620</v>
      </c>
      <c r="B628" s="250" t="s">
        <v>575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576</v>
      </c>
    </row>
    <row r="629" ht="12.6" customHeight="1" s="231" customFormat="1">
      <c r="A629" s="251">
        <v>8330</v>
      </c>
      <c r="B629" s="255" t="s">
        <v>163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577</v>
      </c>
    </row>
    <row r="630" ht="12.6" customHeight="1" s="231" customFormat="1">
      <c r="A630" s="251">
        <v>8460</v>
      </c>
      <c r="B630" s="255" t="s">
        <v>168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578</v>
      </c>
    </row>
    <row r="631" ht="12.6" customHeight="1" s="231" customFormat="1">
      <c r="A631" s="251">
        <v>8350</v>
      </c>
      <c r="B631" s="255" t="s">
        <v>579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580</v>
      </c>
    </row>
    <row r="632" ht="12.6" customHeight="1" s="231" customFormat="1">
      <c r="A632" s="251">
        <v>8200</v>
      </c>
      <c r="B632" s="255" t="s">
        <v>581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582</v>
      </c>
    </row>
    <row r="633" ht="12.6" customHeight="1" s="231" customFormat="1">
      <c r="A633" s="251">
        <v>8360</v>
      </c>
      <c r="B633" s="255" t="s">
        <v>583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584</v>
      </c>
    </row>
    <row r="634" ht="12.6" customHeight="1" s="231" customFormat="1">
      <c r="A634" s="251">
        <v>8370</v>
      </c>
      <c r="B634" s="255" t="s">
        <v>585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586</v>
      </c>
    </row>
    <row r="635" ht="12.6" customHeight="1" s="231" customFormat="1">
      <c r="A635" s="251">
        <v>8490</v>
      </c>
      <c r="B635" s="255" t="s">
        <v>587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588</v>
      </c>
    </row>
    <row r="636" ht="12.6" customHeight="1" s="231" customFormat="1">
      <c r="A636" s="251">
        <v>8530</v>
      </c>
      <c r="B636" s="255" t="s">
        <v>589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590</v>
      </c>
    </row>
    <row r="637" ht="12.6" customHeight="1" s="231" customFormat="1">
      <c r="A637" s="251">
        <v>8480</v>
      </c>
      <c r="B637" s="255" t="s">
        <v>591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592</v>
      </c>
    </row>
    <row r="638" ht="12.6" customHeight="1" s="231" customFormat="1">
      <c r="A638" s="251">
        <v>8560</v>
      </c>
      <c r="B638" s="255" t="s">
        <v>174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593</v>
      </c>
    </row>
    <row r="639" ht="12.6" customHeight="1" s="231" customFormat="1">
      <c r="A639" s="251">
        <v>8590</v>
      </c>
      <c r="B639" s="255" t="s">
        <v>594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595</v>
      </c>
    </row>
    <row r="640" ht="12.6" customHeight="1" s="231" customFormat="1">
      <c r="A640" s="251">
        <v>8660</v>
      </c>
      <c r="B640" s="255" t="s">
        <v>596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597</v>
      </c>
    </row>
    <row r="641" ht="12.6" customHeight="1" s="231" customFormat="1">
      <c r="A641" s="251">
        <v>8670</v>
      </c>
      <c r="B641" s="255" t="s">
        <v>598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599</v>
      </c>
    </row>
    <row r="642" ht="12.6" customHeight="1" s="231" customFormat="1">
      <c r="A642" s="251">
        <v>8680</v>
      </c>
      <c r="B642" s="255" t="s">
        <v>600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601</v>
      </c>
    </row>
    <row r="643" ht="12.6" customHeight="1" s="231" customFormat="1">
      <c r="A643" s="251">
        <v>8690</v>
      </c>
      <c r="B643" s="255" t="s">
        <v>602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603</v>
      </c>
    </row>
    <row r="644" ht="12.6" customHeight="1" s="231" customFormat="1">
      <c r="A644" s="251">
        <v>8700</v>
      </c>
      <c r="B644" s="255" t="s">
        <v>604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605</v>
      </c>
    </row>
    <row r="645" ht="12.6" customHeight="1" s="231" customFormat="1">
      <c r="A645" s="251">
        <v>8710</v>
      </c>
      <c r="B645" s="255" t="s">
        <v>606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607</v>
      </c>
    </row>
    <row r="646" ht="12.6" customHeight="1" s="231" customFormat="1">
      <c r="A646" s="251">
        <v>8720</v>
      </c>
      <c r="B646" s="255" t="s">
        <v>608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609</v>
      </c>
    </row>
    <row r="647" ht="12.6" customHeight="1" s="231" customFormat="1">
      <c r="A647" s="251">
        <v>8730</v>
      </c>
      <c r="B647" s="255" t="s">
        <v>610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611</v>
      </c>
    </row>
    <row r="648" ht="12.6" customHeight="1" s="231" customFormat="1">
      <c r="A648" s="251">
        <v>8740</v>
      </c>
      <c r="B648" s="255" t="s">
        <v>612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613</v>
      </c>
    </row>
    <row r="649" ht="12.6" customHeight="1" s="231" customFormat="1">
      <c r="A649" s="251"/>
      <c r="B649" s="251"/>
      <c r="C649" s="231">
        <f>SUM(C615:C648)</f>
        <v>0</v>
      </c>
      <c r="L649" s="254"/>
    </row>
    <row r="667" ht="12.6" customHeight="1" s="231" customFormat="1">
      <c r="C667" s="249" t="s">
        <v>614</v>
      </c>
      <c r="M667" s="249" t="s">
        <v>615</v>
      </c>
    </row>
    <row r="668" ht="12.6" customHeight="1" s="231" customFormat="1">
      <c r="C668" s="249" t="s">
        <v>544</v>
      </c>
      <c r="D668" s="249" t="s">
        <v>545</v>
      </c>
      <c r="E668" s="250" t="s">
        <v>546</v>
      </c>
      <c r="F668" s="249" t="s">
        <v>547</v>
      </c>
      <c r="G668" s="249" t="s">
        <v>548</v>
      </c>
      <c r="H668" s="249" t="s">
        <v>549</v>
      </c>
      <c r="I668" s="249" t="s">
        <v>550</v>
      </c>
      <c r="J668" s="249" t="s">
        <v>551</v>
      </c>
      <c r="K668" s="249" t="s">
        <v>552</v>
      </c>
      <c r="L668" s="250" t="s">
        <v>553</v>
      </c>
      <c r="M668" s="249" t="s">
        <v>616</v>
      </c>
    </row>
    <row r="669" ht="12.6" customHeight="1" s="231" customFormat="1">
      <c r="A669" s="251">
        <v>6010</v>
      </c>
      <c r="B669" s="250" t="s">
        <v>343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ref="M669:M714" t="shared" si="18">ROUND(SUM(D669:L669),0)</f>
        <v>#DIV/0!</v>
      </c>
      <c r="N669" s="250" t="s">
        <v>617</v>
      </c>
    </row>
    <row r="670" ht="12.6" customHeight="1" s="231" customFormat="1">
      <c r="A670" s="251">
        <v>6030</v>
      </c>
      <c r="B670" s="250" t="s">
        <v>344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618</v>
      </c>
    </row>
    <row r="671" ht="12.6" customHeight="1" s="231" customFormat="1">
      <c r="A671" s="251">
        <v>6070</v>
      </c>
      <c r="B671" s="250" t="s">
        <v>619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620</v>
      </c>
    </row>
    <row r="672" ht="12.6" customHeight="1" s="231" customFormat="1">
      <c r="A672" s="251">
        <v>6100</v>
      </c>
      <c r="B672" s="250" t="s">
        <v>621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622</v>
      </c>
    </row>
    <row r="673" ht="12.6" customHeight="1" s="231" customFormat="1">
      <c r="A673" s="251">
        <v>6120</v>
      </c>
      <c r="B673" s="250" t="s">
        <v>623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624</v>
      </c>
    </row>
    <row r="674" ht="12.6" customHeight="1" s="231" customFormat="1">
      <c r="A674" s="251">
        <v>6140</v>
      </c>
      <c r="B674" s="250" t="s">
        <v>625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626</v>
      </c>
    </row>
    <row r="675" ht="12.6" customHeight="1" s="231" customFormat="1">
      <c r="A675" s="251">
        <v>6150</v>
      </c>
      <c r="B675" s="250" t="s">
        <v>627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628</v>
      </c>
    </row>
    <row r="676" ht="12.6" customHeight="1" s="231" customFormat="1">
      <c r="A676" s="251">
        <v>6170</v>
      </c>
      <c r="B676" s="250" t="s">
        <v>125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629</v>
      </c>
    </row>
    <row r="677" ht="12.6" customHeight="1" s="231" customFormat="1">
      <c r="A677" s="251">
        <v>6200</v>
      </c>
      <c r="B677" s="250" t="s">
        <v>349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630</v>
      </c>
    </row>
    <row r="678" ht="12.6" customHeight="1" s="231" customFormat="1">
      <c r="A678" s="251">
        <v>6210</v>
      </c>
      <c r="B678" s="250" t="s">
        <v>350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631</v>
      </c>
    </row>
    <row r="679" ht="12.6" customHeight="1" s="231" customFormat="1">
      <c r="A679" s="251">
        <v>6330</v>
      </c>
      <c r="B679" s="250" t="s">
        <v>632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633</v>
      </c>
    </row>
    <row r="680" ht="12.6" customHeight="1" s="231" customFormat="1">
      <c r="A680" s="251">
        <v>6400</v>
      </c>
      <c r="B680" s="250" t="s">
        <v>634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635</v>
      </c>
    </row>
    <row r="681" ht="12.6" customHeight="1" s="231" customFormat="1">
      <c r="A681" s="251">
        <v>7010</v>
      </c>
      <c r="B681" s="250" t="s">
        <v>636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637</v>
      </c>
    </row>
    <row r="682" ht="12.6" customHeight="1" s="231" customFormat="1">
      <c r="A682" s="251">
        <v>7020</v>
      </c>
      <c r="B682" s="250" t="s">
        <v>638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639</v>
      </c>
    </row>
    <row r="683" ht="12.6" customHeight="1" s="231" customFormat="1">
      <c r="A683" s="251">
        <v>7030</v>
      </c>
      <c r="B683" s="250" t="s">
        <v>640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641</v>
      </c>
    </row>
    <row r="684" ht="12.6" customHeight="1" s="231" customFormat="1">
      <c r="A684" s="251">
        <v>7040</v>
      </c>
      <c r="B684" s="250" t="s">
        <v>133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642</v>
      </c>
    </row>
    <row r="685" ht="12.6" customHeight="1" s="231" customFormat="1">
      <c r="A685" s="251">
        <v>7050</v>
      </c>
      <c r="B685" s="250" t="s">
        <v>643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644</v>
      </c>
    </row>
    <row r="686" ht="12.6" customHeight="1" s="231" customFormat="1">
      <c r="A686" s="251">
        <v>7060</v>
      </c>
      <c r="B686" s="250" t="s">
        <v>645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646</v>
      </c>
    </row>
    <row r="687" ht="12.6" customHeight="1" s="231" customFormat="1">
      <c r="A687" s="251">
        <v>7070</v>
      </c>
      <c r="B687" s="250" t="s">
        <v>136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647</v>
      </c>
    </row>
    <row r="688" ht="12.6" customHeight="1" s="231" customFormat="1">
      <c r="A688" s="251">
        <v>7110</v>
      </c>
      <c r="B688" s="250" t="s">
        <v>648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649</v>
      </c>
    </row>
    <row r="689" ht="12.6" customHeight="1" s="231" customFormat="1">
      <c r="A689" s="251">
        <v>7120</v>
      </c>
      <c r="B689" s="250" t="s">
        <v>650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651</v>
      </c>
    </row>
    <row r="690" ht="12.6" customHeight="1" s="231" customFormat="1">
      <c r="A690" s="251">
        <v>7130</v>
      </c>
      <c r="B690" s="250" t="s">
        <v>652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653</v>
      </c>
    </row>
    <row r="691" ht="12.6" customHeight="1" s="231" customFormat="1">
      <c r="A691" s="251">
        <v>7140</v>
      </c>
      <c r="B691" s="250" t="s">
        <v>654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655</v>
      </c>
    </row>
    <row r="692" ht="12.6" customHeight="1" s="231" customFormat="1">
      <c r="A692" s="251">
        <v>7150</v>
      </c>
      <c r="B692" s="250" t="s">
        <v>656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657</v>
      </c>
    </row>
    <row r="693" ht="12.6" customHeight="1" s="231" customFormat="1">
      <c r="A693" s="251">
        <v>7160</v>
      </c>
      <c r="B693" s="250" t="s">
        <v>658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659</v>
      </c>
    </row>
    <row r="694" ht="12.6" customHeight="1" s="231" customFormat="1">
      <c r="A694" s="251">
        <v>7170</v>
      </c>
      <c r="B694" s="250" t="s">
        <v>142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660</v>
      </c>
    </row>
    <row r="695" ht="12.6" customHeight="1" s="231" customFormat="1">
      <c r="A695" s="251">
        <v>7180</v>
      </c>
      <c r="B695" s="250" t="s">
        <v>661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662</v>
      </c>
    </row>
    <row r="696" ht="12.6" customHeight="1" s="231" customFormat="1">
      <c r="A696" s="251">
        <v>7190</v>
      </c>
      <c r="B696" s="250" t="s">
        <v>144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663</v>
      </c>
    </row>
    <row r="697" ht="12.6" customHeight="1" s="231" customFormat="1">
      <c r="A697" s="251">
        <v>7200</v>
      </c>
      <c r="B697" s="250" t="s">
        <v>664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665</v>
      </c>
    </row>
    <row r="698" ht="12.6" customHeight="1" s="231" customFormat="1">
      <c r="A698" s="251">
        <v>7220</v>
      </c>
      <c r="B698" s="250" t="s">
        <v>666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667</v>
      </c>
    </row>
    <row r="699" ht="12.6" customHeight="1" s="231" customFormat="1">
      <c r="A699" s="251">
        <v>7230</v>
      </c>
      <c r="B699" s="250" t="s">
        <v>668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669</v>
      </c>
    </row>
    <row r="700" ht="12.6" customHeight="1" s="231" customFormat="1">
      <c r="A700" s="251">
        <v>7240</v>
      </c>
      <c r="B700" s="250" t="s">
        <v>146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670</v>
      </c>
    </row>
    <row r="701" ht="12.6" customHeight="1" s="231" customFormat="1">
      <c r="A701" s="251">
        <v>7250</v>
      </c>
      <c r="B701" s="250" t="s">
        <v>671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672</v>
      </c>
    </row>
    <row r="702" ht="12.6" customHeight="1" s="231" customFormat="1">
      <c r="A702" s="251">
        <v>7260</v>
      </c>
      <c r="B702" s="250" t="s">
        <v>148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673</v>
      </c>
    </row>
    <row r="703" ht="12.6" customHeight="1" s="231" customFormat="1">
      <c r="A703" s="251">
        <v>7310</v>
      </c>
      <c r="B703" s="250" t="s">
        <v>674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675</v>
      </c>
    </row>
    <row r="704" ht="12.6" customHeight="1" s="231" customFormat="1">
      <c r="A704" s="251">
        <v>7320</v>
      </c>
      <c r="B704" s="250" t="s">
        <v>676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677</v>
      </c>
    </row>
    <row r="705" ht="12.6" customHeight="1" s="231" customFormat="1">
      <c r="A705" s="251">
        <v>7330</v>
      </c>
      <c r="B705" s="250" t="s">
        <v>678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679</v>
      </c>
    </row>
    <row r="706" ht="12.6" customHeight="1" s="231" customFormat="1">
      <c r="A706" s="251">
        <v>7340</v>
      </c>
      <c r="B706" s="250" t="s">
        <v>680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681</v>
      </c>
    </row>
    <row r="707" ht="12.6" customHeight="1" s="231" customFormat="1">
      <c r="A707" s="251">
        <v>7350</v>
      </c>
      <c r="B707" s="250" t="s">
        <v>682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683</v>
      </c>
    </row>
    <row r="708" ht="12.6" customHeight="1" s="231" customFormat="1">
      <c r="A708" s="251">
        <v>7380</v>
      </c>
      <c r="B708" s="250" t="s">
        <v>684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685</v>
      </c>
    </row>
    <row r="709" ht="12.6" customHeight="1" s="231" customFormat="1">
      <c r="A709" s="251">
        <v>7390</v>
      </c>
      <c r="B709" s="250" t="s">
        <v>686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687</v>
      </c>
    </row>
    <row r="710" ht="12.6" customHeight="1" s="231" customFormat="1">
      <c r="A710" s="251">
        <v>7400</v>
      </c>
      <c r="B710" s="250" t="s">
        <v>688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689</v>
      </c>
    </row>
    <row r="711" ht="12.6" customHeight="1" s="231" customFormat="1">
      <c r="A711" s="251">
        <v>7410</v>
      </c>
      <c r="B711" s="250" t="s">
        <v>156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690</v>
      </c>
    </row>
    <row r="712" ht="12.6" customHeight="1" s="231" customFormat="1">
      <c r="A712" s="251">
        <v>7420</v>
      </c>
      <c r="B712" s="250" t="s">
        <v>691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692</v>
      </c>
    </row>
    <row r="713" ht="12.6" customHeight="1" s="231" customFormat="1">
      <c r="A713" s="251">
        <v>7430</v>
      </c>
      <c r="B713" s="250" t="s">
        <v>693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694</v>
      </c>
    </row>
    <row r="714" ht="12.6" customHeight="1" s="231" customFormat="1">
      <c r="A714" s="251">
        <v>7490</v>
      </c>
      <c r="B714" s="250" t="s">
        <v>695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696</v>
      </c>
    </row>
    <row r="715" ht="12.6" customHeight="1" s="231" customFormat="1"/>
    <row r="716" ht="12.6" customHeight="1" s="231" customFormat="1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697</v>
      </c>
    </row>
    <row r="717" ht="12.6" customHeight="1" s="231" customFormat="1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698</v>
      </c>
    </row>
  </sheetData>
  <mergeCells>
    <mergeCell ref="B237:C237"/>
  </mergeCells>
  <hyperlinks>
    <hyperlink ref="C31" r:id="rId4"/>
    <hyperlink ref="G43" r:id="rId5"/>
    <hyperlink ref="A44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customWidth="1" style="12"/>
    <col min="3" max="3" bestFit="1" width="38.77734375" customWidth="1" style="12"/>
    <col min="4" max="10" width="9" customWidth="1" style="12"/>
    <col min="11" max="11" width="13.33203125" customWidth="1" style="12"/>
    <col min="12" max="12" width="12.109375" customWidth="1" style="12"/>
    <col min="13" max="14" width="9" customWidth="1" style="12"/>
    <col min="15" max="16384" width="9" customWidth="1" style="12"/>
  </cols>
  <sheetData>
    <row r="1">
      <c r="A1" s="18" t="s">
        <v>1071</v>
      </c>
      <c r="B1" s="12" t="s">
        <v>1072</v>
      </c>
      <c r="C1" s="12" t="s">
        <v>1073</v>
      </c>
      <c r="D1" s="12" t="s">
        <v>1074</v>
      </c>
      <c r="E1" s="12" t="s">
        <v>1075</v>
      </c>
      <c r="F1" s="12" t="s">
        <v>1076</v>
      </c>
      <c r="G1" s="12" t="s">
        <v>1077</v>
      </c>
      <c r="H1" s="12" t="s">
        <v>1078</v>
      </c>
      <c r="I1" s="12" t="s">
        <v>1079</v>
      </c>
      <c r="J1" s="12" t="s">
        <v>1080</v>
      </c>
      <c r="K1" s="12" t="s">
        <v>1081</v>
      </c>
      <c r="L1" s="12" t="s">
        <v>1082</v>
      </c>
      <c r="M1" s="12" t="s">
        <v>1083</v>
      </c>
      <c r="N1" s="12" t="s">
        <v>1084</v>
      </c>
    </row>
    <row r="2">
      <c r="A2" s="12" t="str">
        <f>RIGHT(data!C96,4)</f>
        <v>2022</v>
      </c>
      <c r="B2" s="225" t="str">
        <f>RIGHT(data!C97,3)</f>
        <v>206</v>
      </c>
      <c r="C2" s="12" t="str">
        <f>SUBSTITUTE(LEFT(data!C98,49),",","")</f>
        <v>PeaceHealth United General Medical Center</v>
      </c>
      <c r="D2" s="12" t="str">
        <f>LEFT(data!C99,49)</f>
        <v>2000 Hospital Drive</v>
      </c>
      <c r="E2" s="12" t="str">
        <f>RIGHT(data!C100,100)</f>
        <v>Sedro-Woolley</v>
      </c>
      <c r="F2" s="12" t="str">
        <f>RIGHT(data!C101,100)</f>
        <v>WA</v>
      </c>
      <c r="G2" s="12" t="str">
        <f>RIGHT(data!C102,100)</f>
        <v>98284</v>
      </c>
      <c r="H2" s="12" t="str">
        <f>RIGHT(data!C103,100)</f>
        <v>Skagit</v>
      </c>
      <c r="I2" s="12" t="str">
        <f>LEFT(data!C104,49)</f>
        <v>Charles Prosper</v>
      </c>
      <c r="J2" s="12" t="str">
        <f>LEFT(data!C105,49)</f>
        <v>Krista Touros</v>
      </c>
      <c r="K2" s="12" t="str">
        <f>LEFT(data!C107,49)</f>
        <v>360-856-6021</v>
      </c>
      <c r="L2" s="12" t="str">
        <f>LEFT(data!C107,49)</f>
        <v>360-856-6021</v>
      </c>
      <c r="M2" s="12" t="str">
        <f>LEFT(data!C109,49)</f>
        <v>Nichole Reeves</v>
      </c>
      <c r="N2" s="12" t="str">
        <f>LEFT(data!C110,49)</f>
        <v>NReeves@peacehealth.org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1085</v>
      </c>
      <c r="B1" s="16" t="s">
        <v>1086</v>
      </c>
      <c r="C1" s="10" t="s">
        <v>1087</v>
      </c>
      <c r="D1" s="10" t="s">
        <v>1088</v>
      </c>
      <c r="E1" s="10" t="s">
        <v>1089</v>
      </c>
      <c r="F1" s="10" t="s">
        <v>1090</v>
      </c>
      <c r="G1" s="10" t="s">
        <v>1091</v>
      </c>
      <c r="H1" s="10" t="s">
        <v>1092</v>
      </c>
      <c r="I1" s="10" t="s">
        <v>1093</v>
      </c>
      <c r="J1" s="10" t="s">
        <v>1094</v>
      </c>
      <c r="K1" s="10" t="s">
        <v>1095</v>
      </c>
      <c r="L1" s="10" t="s">
        <v>1096</v>
      </c>
      <c r="M1" s="10" t="s">
        <v>1097</v>
      </c>
      <c r="N1" s="10" t="s">
        <v>1098</v>
      </c>
      <c r="O1" s="10" t="s">
        <v>1099</v>
      </c>
      <c r="P1" s="10" t="s">
        <v>1100</v>
      </c>
      <c r="Q1" s="10" t="s">
        <v>1101</v>
      </c>
      <c r="R1" s="10" t="s">
        <v>1102</v>
      </c>
      <c r="S1" s="10" t="s">
        <v>1103</v>
      </c>
      <c r="T1" s="10" t="s">
        <v>1104</v>
      </c>
      <c r="U1" s="10" t="s">
        <v>1105</v>
      </c>
      <c r="V1" s="10" t="s">
        <v>1106</v>
      </c>
      <c r="W1" s="10" t="s">
        <v>1107</v>
      </c>
      <c r="X1" s="10" t="s">
        <v>1108</v>
      </c>
      <c r="Y1" s="10" t="s">
        <v>1109</v>
      </c>
      <c r="Z1" s="10" t="s">
        <v>1110</v>
      </c>
      <c r="AA1" s="10" t="s">
        <v>1111</v>
      </c>
      <c r="AB1" s="10" t="s">
        <v>1112</v>
      </c>
      <c r="AC1" s="10" t="s">
        <v>1113</v>
      </c>
      <c r="AD1" s="10" t="s">
        <v>1114</v>
      </c>
      <c r="AE1" s="10" t="s">
        <v>1115</v>
      </c>
      <c r="AF1" s="10" t="s">
        <v>1116</v>
      </c>
      <c r="AG1" s="10" t="s">
        <v>1117</v>
      </c>
      <c r="AH1" s="10" t="s">
        <v>1118</v>
      </c>
      <c r="AI1" s="10" t="s">
        <v>1119</v>
      </c>
      <c r="AJ1" s="10" t="s">
        <v>1120</v>
      </c>
      <c r="AK1" s="10" t="s">
        <v>1121</v>
      </c>
      <c r="AL1" s="10" t="s">
        <v>1122</v>
      </c>
      <c r="AM1" s="10" t="s">
        <v>1123</v>
      </c>
      <c r="AN1" s="10" t="s">
        <v>1124</v>
      </c>
      <c r="AO1" s="10" t="s">
        <v>1125</v>
      </c>
      <c r="AP1" s="10" t="s">
        <v>1126</v>
      </c>
      <c r="AQ1" s="10" t="s">
        <v>1127</v>
      </c>
      <c r="AR1" s="10" t="s">
        <v>1128</v>
      </c>
      <c r="AS1" s="10" t="s">
        <v>1129</v>
      </c>
      <c r="AT1" s="10" t="s">
        <v>1130</v>
      </c>
      <c r="AU1" s="10" t="s">
        <v>1131</v>
      </c>
      <c r="AV1" s="10" t="s">
        <v>1132</v>
      </c>
      <c r="AW1" s="10" t="s">
        <v>1133</v>
      </c>
      <c r="AX1" s="10" t="s">
        <v>1134</v>
      </c>
      <c r="AY1" s="10" t="s">
        <v>1135</v>
      </c>
      <c r="AZ1" s="10" t="s">
        <v>1136</v>
      </c>
      <c r="BA1" s="10" t="s">
        <v>1137</v>
      </c>
      <c r="BB1" s="10" t="s">
        <v>1138</v>
      </c>
      <c r="BC1" s="10" t="s">
        <v>1139</v>
      </c>
      <c r="BD1" s="10" t="s">
        <v>1140</v>
      </c>
      <c r="BE1" s="10" t="s">
        <v>1141</v>
      </c>
      <c r="BF1" s="10" t="s">
        <v>1142</v>
      </c>
      <c r="BG1" s="10" t="s">
        <v>1143</v>
      </c>
      <c r="BH1" s="10" t="s">
        <v>1144</v>
      </c>
      <c r="BI1" s="10" t="s">
        <v>1145</v>
      </c>
      <c r="BJ1" s="10" t="s">
        <v>1146</v>
      </c>
      <c r="BK1" s="10" t="s">
        <v>1147</v>
      </c>
      <c r="BL1" s="10" t="s">
        <v>1148</v>
      </c>
      <c r="BM1" s="10" t="s">
        <v>1149</v>
      </c>
      <c r="BN1" s="10" t="s">
        <v>1150</v>
      </c>
      <c r="BO1" s="10" t="s">
        <v>1151</v>
      </c>
      <c r="BP1" s="10" t="s">
        <v>1152</v>
      </c>
      <c r="BQ1" s="10" t="s">
        <v>1153</v>
      </c>
      <c r="BR1" s="10" t="s">
        <v>1154</v>
      </c>
      <c r="BS1" s="10" t="s">
        <v>1155</v>
      </c>
      <c r="BT1" s="10" t="s">
        <v>1156</v>
      </c>
      <c r="BU1" s="10" t="s">
        <v>1157</v>
      </c>
      <c r="BV1" s="10" t="s">
        <v>1158</v>
      </c>
      <c r="BW1" s="10" t="s">
        <v>1159</v>
      </c>
      <c r="BX1" s="10" t="s">
        <v>1160</v>
      </c>
      <c r="BY1" s="10" t="s">
        <v>1161</v>
      </c>
      <c r="BZ1" s="10" t="s">
        <v>1162</v>
      </c>
      <c r="CA1" s="10" t="s">
        <v>1163</v>
      </c>
      <c r="CB1" s="10" t="s">
        <v>1164</v>
      </c>
      <c r="CC1" s="10" t="s">
        <v>1165</v>
      </c>
      <c r="CD1" s="10" t="s">
        <v>1166</v>
      </c>
      <c r="CE1" s="10" t="s">
        <v>1167</v>
      </c>
      <c r="CF1" s="10" t="s">
        <v>1168</v>
      </c>
    </row>
    <row r="2" ht="12.6" customHeight="1" s="183" customFormat="1">
      <c r="A2" s="16" t="str">
        <f>RIGHT(data!C97,3)</f>
        <v>206</v>
      </c>
      <c r="B2" s="224" t="str">
        <f>RIGHT(data!C96,4)</f>
        <v>2022</v>
      </c>
      <c r="C2" s="16" t="s">
        <v>1169</v>
      </c>
      <c r="D2" s="223">
        <f>ROUND(data!C181,0)</f>
        <v>1985139</v>
      </c>
      <c r="E2" s="223">
        <f>ROUND(data!C182,0)</f>
        <v>48500</v>
      </c>
      <c r="F2" s="223">
        <f>ROUND(data!C183,0)</f>
        <v>188074</v>
      </c>
      <c r="G2" s="223">
        <f>ROUND(data!C184,0)</f>
        <v>3824764</v>
      </c>
      <c r="H2" s="223">
        <f>ROUND(data!C185,0)</f>
        <v>23736</v>
      </c>
      <c r="I2" s="223">
        <f>ROUND(data!C186,0)</f>
        <v>1413826</v>
      </c>
      <c r="J2" s="223">
        <f>ROUND(data!C187+data!C188,0)</f>
        <v>278447</v>
      </c>
      <c r="K2" s="223">
        <f>ROUND(data!C191,0)</f>
        <v>1098277</v>
      </c>
      <c r="L2" s="223">
        <f>ROUND(data!C192,0)</f>
        <v>830797</v>
      </c>
      <c r="M2" s="223">
        <f>ROUND(data!C195,0)</f>
        <v>209262</v>
      </c>
      <c r="N2" s="223">
        <f>ROUND(data!C196,0)</f>
        <v>184577</v>
      </c>
      <c r="O2" s="223">
        <f>ROUND(data!C199,0)</f>
        <v>80095</v>
      </c>
      <c r="P2" s="223">
        <f>ROUND(data!C200,0)</f>
        <v>689558</v>
      </c>
      <c r="Q2" s="223">
        <f>ROUND(data!C201,0)</f>
        <v>0</v>
      </c>
      <c r="R2" s="223">
        <f>ROUND(data!C204,0)</f>
        <v>0</v>
      </c>
      <c r="S2" s="223">
        <f>ROUND(data!C205,0)</f>
        <v>35582</v>
      </c>
      <c r="T2" s="223">
        <f>ROUND(data!B211,0)</f>
        <v>0</v>
      </c>
      <c r="U2" s="223">
        <f>ROUND(data!C211,0)</f>
        <v>0</v>
      </c>
      <c r="V2" s="223">
        <f>ROUND(data!D211,0)</f>
        <v>0</v>
      </c>
      <c r="W2" s="223">
        <f>ROUND(data!B212,0)</f>
        <v>0</v>
      </c>
      <c r="X2" s="223">
        <f>ROUND(data!C212,0)</f>
        <v>123783</v>
      </c>
      <c r="Y2" s="223">
        <f>ROUND(data!D212,0)</f>
        <v>0</v>
      </c>
      <c r="Z2" s="223">
        <f>ROUND(data!B213,0)</f>
        <v>9840511</v>
      </c>
      <c r="AA2" s="223">
        <f>ROUND(data!C213,0)</f>
        <v>7132444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1920149</v>
      </c>
      <c r="AG2" s="223">
        <f>ROUND(data!C215,0)</f>
        <v>596910</v>
      </c>
      <c r="AH2" s="223">
        <f>ROUND(data!D215,0)</f>
        <v>0</v>
      </c>
      <c r="AI2" s="223">
        <f>ROUND(data!B216,0)</f>
        <v>12047195</v>
      </c>
      <c r="AJ2" s="223">
        <f>ROUND(data!C216,0)</f>
        <v>1760501</v>
      </c>
      <c r="AK2" s="223">
        <f>ROUND(data!D216,0)</f>
        <v>81142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5082687</v>
      </c>
      <c r="AP2" s="223">
        <f>ROUND(data!C218,0)</f>
        <v>1506513</v>
      </c>
      <c r="AQ2" s="223">
        <f>ROUND(data!D218,0)</f>
        <v>0</v>
      </c>
      <c r="AR2" s="223">
        <f>ROUND(data!B219,0)</f>
        <v>2865331</v>
      </c>
      <c r="AS2" s="223">
        <f>ROUND(data!C219,0)</f>
        <v>2530198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0</v>
      </c>
      <c r="AY2" s="223">
        <f>ROUND(data!C225,0)</f>
        <v>0</v>
      </c>
      <c r="AZ2" s="223">
        <f>ROUND(data!D225,0)</f>
        <v>0</v>
      </c>
      <c r="BA2" s="223">
        <f>ROUND(data!B226,0)</f>
        <v>0</v>
      </c>
      <c r="BB2" s="223">
        <f>ROUND(data!C226,0)</f>
        <v>3610</v>
      </c>
      <c r="BC2" s="223">
        <f>ROUND(data!D226,0)</f>
        <v>0</v>
      </c>
      <c r="BD2" s="223">
        <f>ROUND(data!B227,0)</f>
        <v>2232883</v>
      </c>
      <c r="BE2" s="223">
        <f>ROUND(data!C227,0)</f>
        <v>529701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160604</v>
      </c>
      <c r="BK2" s="223">
        <f>ROUND(data!C229,0)</f>
        <v>137027</v>
      </c>
      <c r="BL2" s="223">
        <f>ROUND(data!D229,0)</f>
        <v>0</v>
      </c>
      <c r="BM2" s="223">
        <f>ROUND(data!B230,0)</f>
        <v>5812393</v>
      </c>
      <c r="BN2" s="223">
        <f>ROUND(data!C230,0)</f>
        <v>1372745</v>
      </c>
      <c r="BO2" s="223">
        <f>ROUND(data!D230,0)</f>
        <v>81142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808312</v>
      </c>
      <c r="BT2" s="223">
        <f>ROUND(data!C232,0)</f>
        <v>458629</v>
      </c>
      <c r="BU2" s="223">
        <f>ROUND(data!D232,0)</f>
        <v>0</v>
      </c>
      <c r="BV2" s="223">
        <f>ROUND(data!C239,0)</f>
        <v>53364431</v>
      </c>
      <c r="BW2" s="223">
        <f>ROUND(data!C240,0)</f>
        <v>27254621</v>
      </c>
      <c r="BX2" s="223">
        <f>ROUND(data!C241,0)</f>
        <v>898631</v>
      </c>
      <c r="BY2" s="223">
        <f>ROUND(data!C242,0)</f>
        <v>5019050</v>
      </c>
      <c r="BZ2" s="223">
        <f>ROUND(data!C243,0)</f>
        <v>15348180</v>
      </c>
      <c r="CA2" s="223">
        <f>ROUND(data!C244,0)</f>
        <v>507911</v>
      </c>
      <c r="CB2" s="223">
        <f>ROUND(data!C247,0)</f>
        <v>5126</v>
      </c>
      <c r="CC2" s="223">
        <f>ROUND(data!C249,0)</f>
        <v>376481</v>
      </c>
      <c r="CD2" s="223">
        <f>ROUND(data!C250,0)</f>
        <v>2801028</v>
      </c>
      <c r="CE2" s="223">
        <f>ROUND(data!C254+data!C255,0)</f>
        <v>-84897</v>
      </c>
      <c r="CF2" s="223">
        <f>data!D237</f>
        <v>1778408.3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1170</v>
      </c>
      <c r="B1" s="16" t="s">
        <v>1171</v>
      </c>
      <c r="C1" s="16" t="s">
        <v>1172</v>
      </c>
      <c r="D1" s="10" t="s">
        <v>1173</v>
      </c>
      <c r="E1" s="10" t="s">
        <v>1174</v>
      </c>
      <c r="F1" s="10" t="s">
        <v>1175</v>
      </c>
      <c r="G1" s="10" t="s">
        <v>1176</v>
      </c>
      <c r="H1" s="10" t="s">
        <v>1177</v>
      </c>
      <c r="I1" s="10" t="s">
        <v>1178</v>
      </c>
      <c r="J1" s="10" t="s">
        <v>1179</v>
      </c>
      <c r="K1" s="10" t="s">
        <v>1180</v>
      </c>
      <c r="L1" s="10" t="s">
        <v>1181</v>
      </c>
      <c r="M1" s="10" t="s">
        <v>1182</v>
      </c>
      <c r="N1" s="10" t="s">
        <v>1183</v>
      </c>
      <c r="O1" s="10" t="s">
        <v>1184</v>
      </c>
      <c r="P1" s="10" t="s">
        <v>1185</v>
      </c>
      <c r="Q1" s="10" t="s">
        <v>1186</v>
      </c>
      <c r="R1" s="10" t="s">
        <v>1187</v>
      </c>
      <c r="S1" s="10" t="s">
        <v>1188</v>
      </c>
      <c r="T1" s="10" t="s">
        <v>1189</v>
      </c>
      <c r="U1" s="10" t="s">
        <v>1190</v>
      </c>
      <c r="V1" s="10" t="s">
        <v>1191</v>
      </c>
      <c r="W1" s="10" t="s">
        <v>1192</v>
      </c>
      <c r="X1" s="10" t="s">
        <v>1193</v>
      </c>
      <c r="Y1" s="10" t="s">
        <v>1194</v>
      </c>
      <c r="Z1" s="10" t="s">
        <v>1195</v>
      </c>
      <c r="AA1" s="10" t="s">
        <v>1196</v>
      </c>
      <c r="AB1" s="10" t="s">
        <v>1197</v>
      </c>
      <c r="AC1" s="10" t="s">
        <v>1198</v>
      </c>
      <c r="AD1" s="10" t="s">
        <v>1199</v>
      </c>
      <c r="AE1" s="10" t="s">
        <v>1200</v>
      </c>
      <c r="AF1" s="10" t="s">
        <v>1201</v>
      </c>
      <c r="AG1" s="10" t="s">
        <v>1202</v>
      </c>
      <c r="AH1" s="10" t="s">
        <v>1203</v>
      </c>
      <c r="AI1" s="10" t="s">
        <v>1204</v>
      </c>
      <c r="AJ1" s="10" t="s">
        <v>1205</v>
      </c>
      <c r="AK1" s="10" t="s">
        <v>1206</v>
      </c>
      <c r="AL1" s="10" t="s">
        <v>1207</v>
      </c>
      <c r="AM1" s="10" t="s">
        <v>1208</v>
      </c>
      <c r="AN1" s="10" t="s">
        <v>1209</v>
      </c>
      <c r="AO1" s="10" t="s">
        <v>1210</v>
      </c>
      <c r="AP1" s="10" t="s">
        <v>1211</v>
      </c>
      <c r="AQ1" s="10" t="s">
        <v>1212</v>
      </c>
      <c r="AR1" s="10" t="s">
        <v>1213</v>
      </c>
      <c r="AS1" s="10" t="s">
        <v>1214</v>
      </c>
      <c r="AT1" s="10" t="s">
        <v>1215</v>
      </c>
      <c r="AU1" s="10" t="s">
        <v>1216</v>
      </c>
      <c r="AV1" s="10" t="s">
        <v>1217</v>
      </c>
      <c r="AW1" s="10" t="s">
        <v>1218</v>
      </c>
      <c r="AX1" s="10" t="s">
        <v>1219</v>
      </c>
      <c r="AY1" s="10" t="s">
        <v>1220</v>
      </c>
      <c r="AZ1" s="10" t="s">
        <v>1221</v>
      </c>
      <c r="BA1" s="10" t="s">
        <v>1222</v>
      </c>
      <c r="BB1" s="10" t="s">
        <v>1223</v>
      </c>
      <c r="BC1" s="10" t="s">
        <v>1224</v>
      </c>
      <c r="BD1" s="10" t="s">
        <v>1225</v>
      </c>
      <c r="BE1" s="10" t="s">
        <v>1226</v>
      </c>
      <c r="BF1" s="10" t="s">
        <v>1227</v>
      </c>
      <c r="BG1" s="10" t="s">
        <v>1228</v>
      </c>
      <c r="BH1" s="10" t="s">
        <v>1229</v>
      </c>
      <c r="BI1" s="10" t="s">
        <v>1230</v>
      </c>
      <c r="BJ1" s="10" t="s">
        <v>1231</v>
      </c>
      <c r="BK1" s="10" t="s">
        <v>1232</v>
      </c>
      <c r="BL1" s="10" t="s">
        <v>1233</v>
      </c>
      <c r="BM1" s="10" t="s">
        <v>1234</v>
      </c>
      <c r="BN1" s="10" t="s">
        <v>1235</v>
      </c>
      <c r="BO1" s="10" t="s">
        <v>1236</v>
      </c>
      <c r="BP1" s="10" t="s">
        <v>1237</v>
      </c>
      <c r="BQ1" s="10" t="s">
        <v>1238</v>
      </c>
      <c r="BR1" s="10" t="s">
        <v>1239</v>
      </c>
      <c r="BS1" s="10" t="s">
        <v>1240</v>
      </c>
    </row>
    <row r="2" ht="12.6" customHeight="1" s="183" customFormat="1">
      <c r="A2" s="16" t="str">
        <f>RIGHT(data!C97,3)</f>
        <v>206</v>
      </c>
      <c r="B2" s="16" t="str">
        <f>RIGHT(data!C96,4)</f>
        <v>2022</v>
      </c>
      <c r="C2" s="16" t="s">
        <v>1169</v>
      </c>
      <c r="D2" s="222">
        <f>ROUND(data!C127,0)</f>
        <v>748</v>
      </c>
      <c r="E2" s="222">
        <f>ROUND(data!C128,0)</f>
        <v>182</v>
      </c>
      <c r="F2" s="222">
        <f>ROUND(data!C129,0)</f>
        <v>0</v>
      </c>
      <c r="G2" s="222">
        <f>ROUND(data!C130,0)</f>
        <v>0</v>
      </c>
      <c r="H2" s="222">
        <f>ROUND(data!D127,0)</f>
        <v>4810</v>
      </c>
      <c r="I2" s="222">
        <f>ROUND(data!D128,0)</f>
        <v>3713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25</v>
      </c>
      <c r="O2" s="222">
        <f>ROUND(data!C135,0)</f>
        <v>0</v>
      </c>
      <c r="P2" s="222">
        <f>ROUND(data!C136,0)</f>
        <v>0</v>
      </c>
      <c r="Q2" s="222">
        <f>ROUND(data!C137,0)</f>
        <v>10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35</v>
      </c>
      <c r="X2" s="222">
        <f>ROUND(data!C145,0)</f>
        <v>0</v>
      </c>
      <c r="Y2" s="222">
        <f>ROUND(data!B154,0)</f>
        <v>568</v>
      </c>
      <c r="Z2" s="222">
        <f>ROUND(data!B155,0)</f>
        <v>3599</v>
      </c>
      <c r="AA2" s="222">
        <f>ROUND(data!B156,0)</f>
        <v>13044</v>
      </c>
      <c r="AB2" s="222">
        <f>ROUND(data!B157,0)</f>
        <v>18757119</v>
      </c>
      <c r="AC2" s="222">
        <f>ROUND(data!B158,0)</f>
        <v>71076289</v>
      </c>
      <c r="AD2" s="222">
        <f>ROUND(data!C154,0)</f>
        <v>89</v>
      </c>
      <c r="AE2" s="222">
        <f>ROUND(data!C155,0)</f>
        <v>486</v>
      </c>
      <c r="AF2" s="222">
        <f>ROUND(data!C156,0)</f>
        <v>6788</v>
      </c>
      <c r="AG2" s="222">
        <f>ROUND(data!C157,0)</f>
        <v>3704700</v>
      </c>
      <c r="AH2" s="222">
        <f>ROUND(data!C158,0)</f>
        <v>31307947</v>
      </c>
      <c r="AI2" s="222">
        <f>ROUND(data!D154,0)</f>
        <v>91</v>
      </c>
      <c r="AJ2" s="222">
        <f>ROUND(data!D155,0)</f>
        <v>725</v>
      </c>
      <c r="AK2" s="222">
        <f>ROUND(data!D156,0)</f>
        <v>9689</v>
      </c>
      <c r="AL2" s="222">
        <f>ROUND(data!D157,0)</f>
        <v>4348220</v>
      </c>
      <c r="AM2" s="222">
        <f>ROUND(data!D158,0)</f>
        <v>49117021</v>
      </c>
      <c r="AN2" s="222">
        <f>ROUND(data!B160,0)</f>
        <v>110</v>
      </c>
      <c r="AO2" s="222">
        <f>ROUND(data!B161,0)</f>
        <v>2148</v>
      </c>
      <c r="AP2" s="222">
        <f>ROUND(data!B162,0)</f>
        <v>0</v>
      </c>
      <c r="AQ2" s="222">
        <f>ROUND(data!B163,0)</f>
        <v>4175624</v>
      </c>
      <c r="AR2" s="222">
        <f>ROUND(data!B164,0)</f>
        <v>0</v>
      </c>
      <c r="AS2" s="222">
        <f>ROUND(data!C160,0)</f>
        <v>54</v>
      </c>
      <c r="AT2" s="222">
        <f>ROUND(data!C161,0)</f>
        <v>1265</v>
      </c>
      <c r="AU2" s="222">
        <f>ROUND(data!C162,0)</f>
        <v>0</v>
      </c>
      <c r="AV2" s="222">
        <f>ROUND(data!C163,0)</f>
        <v>3065729</v>
      </c>
      <c r="AW2" s="222">
        <f>ROUND(data!C164,0)</f>
        <v>0</v>
      </c>
      <c r="AX2" s="222">
        <f>ROUND(data!D160,0)</f>
        <v>18</v>
      </c>
      <c r="AY2" s="222">
        <f>ROUND(data!D161,0)</f>
        <v>300</v>
      </c>
      <c r="AZ2" s="222">
        <f>ROUND(data!D162,0)</f>
        <v>0</v>
      </c>
      <c r="BA2" s="222">
        <f>ROUND(data!D163,0)</f>
        <v>648663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1301886</v>
      </c>
      <c r="BS2" s="222">
        <f>ROUND(data!C173,0)</f>
        <v>2686194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2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1241</v>
      </c>
      <c r="B1" s="16" t="s">
        <v>1242</v>
      </c>
      <c r="C1" s="16" t="s">
        <v>1243</v>
      </c>
      <c r="D1" s="10" t="s">
        <v>1244</v>
      </c>
      <c r="E1" s="10" t="s">
        <v>1245</v>
      </c>
      <c r="F1" s="10" t="s">
        <v>1246</v>
      </c>
      <c r="G1" s="10" t="s">
        <v>1247</v>
      </c>
      <c r="H1" s="10" t="s">
        <v>1248</v>
      </c>
      <c r="I1" s="10" t="s">
        <v>1249</v>
      </c>
      <c r="J1" s="10" t="s">
        <v>1250</v>
      </c>
      <c r="K1" s="10" t="s">
        <v>1251</v>
      </c>
      <c r="L1" s="10" t="s">
        <v>1252</v>
      </c>
      <c r="M1" s="10" t="s">
        <v>1253</v>
      </c>
      <c r="N1" s="10" t="s">
        <v>1254</v>
      </c>
      <c r="O1" s="10" t="s">
        <v>1255</v>
      </c>
      <c r="P1" s="10" t="s">
        <v>1256</v>
      </c>
      <c r="Q1" s="10" t="s">
        <v>1257</v>
      </c>
      <c r="R1" s="10" t="s">
        <v>1258</v>
      </c>
      <c r="S1" s="10" t="s">
        <v>1259</v>
      </c>
      <c r="T1" s="10" t="s">
        <v>1260</v>
      </c>
      <c r="U1" s="10" t="s">
        <v>1261</v>
      </c>
      <c r="V1" s="10" t="s">
        <v>1262</v>
      </c>
      <c r="W1" s="10" t="s">
        <v>1263</v>
      </c>
      <c r="X1" s="10" t="s">
        <v>1264</v>
      </c>
      <c r="Y1" s="10" t="s">
        <v>1265</v>
      </c>
      <c r="Z1" s="10" t="s">
        <v>1266</v>
      </c>
      <c r="AA1" s="10" t="s">
        <v>1267</v>
      </c>
      <c r="AB1" s="10" t="s">
        <v>1268</v>
      </c>
      <c r="AC1" s="10" t="s">
        <v>1269</v>
      </c>
      <c r="AD1" s="10" t="s">
        <v>1270</v>
      </c>
      <c r="AE1" s="10" t="s">
        <v>1271</v>
      </c>
      <c r="AF1" s="10" t="s">
        <v>1272</v>
      </c>
      <c r="AG1" s="10" t="s">
        <v>1273</v>
      </c>
      <c r="AH1" s="10" t="s">
        <v>1274</v>
      </c>
      <c r="AI1" s="10" t="s">
        <v>1275</v>
      </c>
      <c r="AJ1" s="10" t="s">
        <v>1276</v>
      </c>
      <c r="AK1" s="10" t="s">
        <v>1277</v>
      </c>
      <c r="AL1" s="10" t="s">
        <v>1278</v>
      </c>
      <c r="AM1" s="10" t="s">
        <v>1279</v>
      </c>
      <c r="AN1" s="10" t="s">
        <v>1280</v>
      </c>
      <c r="AO1" s="10" t="s">
        <v>1281</v>
      </c>
      <c r="AP1" s="10" t="s">
        <v>1282</v>
      </c>
      <c r="AQ1" s="10" t="s">
        <v>1283</v>
      </c>
      <c r="AR1" s="10" t="s">
        <v>1284</v>
      </c>
      <c r="AS1" s="10" t="s">
        <v>1285</v>
      </c>
      <c r="AT1" s="10" t="s">
        <v>1286</v>
      </c>
      <c r="AU1" s="10" t="s">
        <v>1287</v>
      </c>
      <c r="AV1" s="10" t="s">
        <v>1288</v>
      </c>
      <c r="AW1" s="10" t="s">
        <v>1289</v>
      </c>
      <c r="AX1" s="10" t="s">
        <v>1290</v>
      </c>
      <c r="AY1" s="10" t="s">
        <v>1291</v>
      </c>
      <c r="AZ1" s="10" t="s">
        <v>1292</v>
      </c>
      <c r="BA1" s="10" t="s">
        <v>1293</v>
      </c>
      <c r="BB1" s="10" t="s">
        <v>1294</v>
      </c>
      <c r="BC1" s="10" t="s">
        <v>1295</v>
      </c>
      <c r="BD1" s="10" t="s">
        <v>1296</v>
      </c>
      <c r="BE1" s="10" t="s">
        <v>1297</v>
      </c>
      <c r="BF1" s="10" t="s">
        <v>1298</v>
      </c>
      <c r="BG1" s="10" t="s">
        <v>1299</v>
      </c>
      <c r="BH1" s="10" t="s">
        <v>1300</v>
      </c>
      <c r="BI1" s="10" t="s">
        <v>1301</v>
      </c>
      <c r="BJ1" s="10" t="s">
        <v>1302</v>
      </c>
      <c r="BK1" s="10" t="s">
        <v>1303</v>
      </c>
      <c r="BL1" s="10" t="s">
        <v>1304</v>
      </c>
      <c r="BM1" s="10" t="s">
        <v>1305</v>
      </c>
      <c r="BN1" s="10" t="s">
        <v>1306</v>
      </c>
      <c r="BO1" s="10" t="s">
        <v>1307</v>
      </c>
      <c r="BP1" s="10" t="s">
        <v>1308</v>
      </c>
      <c r="BQ1" s="10" t="s">
        <v>1309</v>
      </c>
      <c r="BR1" s="10" t="s">
        <v>1310</v>
      </c>
      <c r="BS1" s="10" t="s">
        <v>1311</v>
      </c>
      <c r="BT1" s="10" t="s">
        <v>1312</v>
      </c>
      <c r="BU1" s="10" t="s">
        <v>1313</v>
      </c>
      <c r="BV1" s="10" t="s">
        <v>1314</v>
      </c>
      <c r="BW1" s="10" t="s">
        <v>1315</v>
      </c>
      <c r="BX1" s="10" t="s">
        <v>1316</v>
      </c>
      <c r="BY1" s="10" t="s">
        <v>1317</v>
      </c>
      <c r="BZ1" s="10" t="s">
        <v>1318</v>
      </c>
      <c r="CA1" s="10" t="s">
        <v>1319</v>
      </c>
      <c r="CB1" s="10" t="s">
        <v>1320</v>
      </c>
      <c r="CC1" s="10" t="s">
        <v>1321</v>
      </c>
      <c r="CD1" s="10" t="s">
        <v>1322</v>
      </c>
      <c r="CE1" s="10" t="s">
        <v>1323</v>
      </c>
      <c r="CF1" s="10" t="s">
        <v>1324</v>
      </c>
      <c r="CG1" s="10" t="s">
        <v>1325</v>
      </c>
      <c r="CH1" s="10" t="s">
        <v>1326</v>
      </c>
      <c r="CI1" s="10" t="s">
        <v>1327</v>
      </c>
      <c r="CJ1" s="10" t="s">
        <v>1328</v>
      </c>
      <c r="CK1" s="10" t="s">
        <v>1329</v>
      </c>
      <c r="CL1" s="10" t="s">
        <v>1330</v>
      </c>
      <c r="CM1" s="10" t="s">
        <v>1331</v>
      </c>
      <c r="CN1" s="10" t="s">
        <v>1332</v>
      </c>
      <c r="CO1" s="10" t="s">
        <v>1333</v>
      </c>
      <c r="CP1" s="10" t="s">
        <v>1334</v>
      </c>
      <c r="CQ1" s="211" t="s">
        <v>1335</v>
      </c>
      <c r="CR1" s="211" t="s">
        <v>1336</v>
      </c>
      <c r="CS1" s="211" t="s">
        <v>1337</v>
      </c>
      <c r="CT1" s="211" t="s">
        <v>1338</v>
      </c>
      <c r="CU1" s="211" t="s">
        <v>1339</v>
      </c>
      <c r="CV1" s="211" t="s">
        <v>1340</v>
      </c>
      <c r="CW1" s="211" t="s">
        <v>1341</v>
      </c>
      <c r="CX1" s="211" t="s">
        <v>1342</v>
      </c>
      <c r="CY1" s="211" t="s">
        <v>1343</v>
      </c>
      <c r="CZ1" s="211" t="s">
        <v>1344</v>
      </c>
      <c r="DA1" s="211" t="s">
        <v>1345</v>
      </c>
      <c r="DB1" s="211" t="s">
        <v>1346</v>
      </c>
      <c r="DC1" s="211" t="s">
        <v>1347</v>
      </c>
      <c r="DD1" s="211" t="s">
        <v>1348</v>
      </c>
      <c r="DE1" s="10" t="s">
        <v>1349</v>
      </c>
      <c r="DF1" s="10" t="s">
        <v>1350</v>
      </c>
      <c r="DG1" s="10" t="s">
        <v>1351</v>
      </c>
      <c r="DH1" s="10" t="s">
        <v>1352</v>
      </c>
    </row>
    <row r="2" ht="12.6" customHeight="1" s="183" customFormat="1">
      <c r="A2" s="223" t="str">
        <f>RIGHT(data!C97,3)</f>
        <v>206</v>
      </c>
      <c r="B2" s="224" t="str">
        <f>RIGHT(data!C96,4)</f>
        <v>2022</v>
      </c>
      <c r="C2" s="16" t="s">
        <v>1169</v>
      </c>
      <c r="D2" s="222">
        <f>ROUND(data!C266,0)</f>
        <v>0</v>
      </c>
      <c r="E2" s="222">
        <f>ROUND(data!C267,0)</f>
        <v>0</v>
      </c>
      <c r="F2" s="222">
        <f>ROUND(data!C268,0)</f>
        <v>23513160</v>
      </c>
      <c r="G2" s="222">
        <f>ROUND(data!C269,0)</f>
        <v>13146281</v>
      </c>
      <c r="H2" s="222">
        <f>ROUND(data!C270,0)</f>
        <v>601279</v>
      </c>
      <c r="I2" s="222">
        <f>ROUND(data!C271,0)</f>
        <v>0</v>
      </c>
      <c r="J2" s="222">
        <f>ROUND(data!C272,0)</f>
        <v>0</v>
      </c>
      <c r="K2" s="222">
        <f>ROUND(data!C273,0)</f>
        <v>0</v>
      </c>
      <c r="L2" s="222">
        <f>ROUND(data!C274,0)</f>
        <v>0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0</v>
      </c>
      <c r="R2" s="222">
        <f>ROUND(data!C284,0)</f>
        <v>123783</v>
      </c>
      <c r="S2" s="222">
        <f>ROUND(data!C285,0)</f>
        <v>16972955</v>
      </c>
      <c r="T2" s="222">
        <f>ROUND(data!C286,0)</f>
        <v>0</v>
      </c>
      <c r="U2" s="222">
        <f>ROUND(data!C287,0)</f>
        <v>2517059</v>
      </c>
      <c r="V2" s="222">
        <f>ROUND(data!C288,0)</f>
        <v>13726553</v>
      </c>
      <c r="W2" s="222">
        <f>ROUND(data!C289,0)</f>
        <v>6589200</v>
      </c>
      <c r="X2" s="222">
        <f>ROUND(data!C290,0)</f>
        <v>5395529</v>
      </c>
      <c r="Y2" s="222">
        <f>ROUND(data!C291,0)</f>
        <v>0</v>
      </c>
      <c r="Z2" s="222">
        <f>ROUND(data!C292,0)</f>
        <v>11434762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0</v>
      </c>
      <c r="AK2" s="222">
        <f>ROUND(data!C316,0)</f>
        <v>0</v>
      </c>
      <c r="AL2" s="222">
        <f>ROUND(data!C317,0)</f>
        <v>0</v>
      </c>
      <c r="AM2" s="222">
        <f>ROUND(data!C318,0)</f>
        <v>2201469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42657006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293.92</v>
      </c>
      <c r="BL2" s="222">
        <f>ROUND(data!C358,0)</f>
        <v>34700055</v>
      </c>
      <c r="BM2" s="222">
        <f>ROUND(data!C359,0)</f>
        <v>151501258</v>
      </c>
      <c r="BN2" s="222">
        <f>ROUND(data!C363,0)</f>
        <v>102392824</v>
      </c>
      <c r="BO2" s="222">
        <f>ROUND(data!C364,0)</f>
        <v>3177508</v>
      </c>
      <c r="BP2" s="222">
        <f>ROUND(data!C365,0)</f>
        <v>-84897</v>
      </c>
      <c r="BQ2" s="222">
        <f>ROUND(data!D381,0)</f>
        <v>264688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264688</v>
      </c>
      <c r="CC2" s="222">
        <f>ROUND(data!C382,0)</f>
        <v>0</v>
      </c>
      <c r="CD2" s="222">
        <f>ROUND(data!C389,0)</f>
        <v>33727442</v>
      </c>
      <c r="CE2" s="222">
        <f>ROUND(data!C390,0)</f>
        <v>7762486</v>
      </c>
      <c r="CF2" s="222">
        <f>ROUND(data!C391,0)</f>
        <v>2732778</v>
      </c>
      <c r="CG2" s="222">
        <f>ROUND(data!C392,0)</f>
        <v>7310152</v>
      </c>
      <c r="CH2" s="222">
        <f>ROUND(data!C393,0)</f>
        <v>915793</v>
      </c>
      <c r="CI2" s="222">
        <f>ROUND(data!C394,0)</f>
        <v>14588664</v>
      </c>
      <c r="CJ2" s="222">
        <f>ROUND(data!C395,0)</f>
        <v>4555297</v>
      </c>
      <c r="CK2" s="222">
        <f>ROUND(data!C396,0)</f>
        <v>1929074</v>
      </c>
      <c r="CL2" s="222">
        <f>ROUND(data!C397,0)</f>
        <v>393839</v>
      </c>
      <c r="CM2" s="222">
        <f>ROUND(data!C398,0)</f>
        <v>769653</v>
      </c>
      <c r="CN2" s="222">
        <f>ROUND(data!C399,0)</f>
        <v>35582</v>
      </c>
      <c r="CO2" s="222">
        <f>ROUND(data!C362,0)</f>
        <v>1778408</v>
      </c>
      <c r="CP2" s="222">
        <f>ROUND(data!D415,0)</f>
        <v>261570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261570</v>
      </c>
      <c r="DE2" s="65">
        <f>ROUND(data!C419,0)</f>
        <v>0</v>
      </c>
      <c r="DF2" s="222">
        <f>ROUND(data!D420,0)</f>
        <v>-116100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1353</v>
      </c>
      <c r="B1" s="16" t="s">
        <v>1354</v>
      </c>
      <c r="C1" s="10" t="s">
        <v>1355</v>
      </c>
      <c r="D1" s="16" t="s">
        <v>1356</v>
      </c>
      <c r="E1" s="10" t="s">
        <v>1357</v>
      </c>
      <c r="F1" s="10" t="s">
        <v>1358</v>
      </c>
      <c r="G1" s="10" t="s">
        <v>1359</v>
      </c>
      <c r="H1" s="10" t="s">
        <v>1360</v>
      </c>
      <c r="I1" s="10" t="s">
        <v>1361</v>
      </c>
      <c r="J1" s="10" t="s">
        <v>1362</v>
      </c>
      <c r="K1" s="10" t="s">
        <v>1363</v>
      </c>
      <c r="L1" s="10" t="s">
        <v>1364</v>
      </c>
      <c r="M1" s="10" t="s">
        <v>1365</v>
      </c>
      <c r="N1" s="10" t="s">
        <v>1366</v>
      </c>
      <c r="O1" s="10" t="s">
        <v>1367</v>
      </c>
      <c r="P1" s="10" t="s">
        <v>1335</v>
      </c>
      <c r="Q1" s="10" t="s">
        <v>1336</v>
      </c>
      <c r="R1" s="10" t="s">
        <v>1337</v>
      </c>
      <c r="S1" s="10" t="s">
        <v>1338</v>
      </c>
      <c r="T1" s="10" t="s">
        <v>1339</v>
      </c>
      <c r="U1" s="10" t="s">
        <v>1340</v>
      </c>
      <c r="V1" s="10" t="s">
        <v>1341</v>
      </c>
      <c r="W1" s="10" t="s">
        <v>1342</v>
      </c>
      <c r="X1" s="10" t="s">
        <v>1343</v>
      </c>
      <c r="Y1" s="10" t="s">
        <v>1344</v>
      </c>
      <c r="Z1" s="10" t="s">
        <v>1345</v>
      </c>
      <c r="AA1" s="10" t="s">
        <v>1346</v>
      </c>
      <c r="AB1" s="10" t="s">
        <v>1347</v>
      </c>
      <c r="AC1" s="10" t="s">
        <v>1348</v>
      </c>
      <c r="AD1" s="10" t="s">
        <v>1368</v>
      </c>
      <c r="AE1" s="10" t="s">
        <v>1369</v>
      </c>
      <c r="AF1" s="10" t="s">
        <v>1370</v>
      </c>
      <c r="AG1" s="10" t="s">
        <v>1371</v>
      </c>
      <c r="AH1" s="10" t="s">
        <v>1372</v>
      </c>
      <c r="AI1" s="10" t="s">
        <v>1373</v>
      </c>
      <c r="AJ1" s="10" t="s">
        <v>1374</v>
      </c>
      <c r="AK1" s="10" t="s">
        <v>1375</v>
      </c>
      <c r="AM1" s="18"/>
      <c r="AN1" s="18"/>
      <c r="AO1" s="18"/>
      <c r="AP1" s="18"/>
    </row>
    <row r="2" ht="12.6" customHeight="1" s="183" customFormat="1">
      <c r="A2" s="16" t="str">
        <f>RIGHT(data!$C$97,3)</f>
        <v>206</v>
      </c>
      <c r="B2" s="224" t="str">
        <f>RIGHT(data!$C$96,4)</f>
        <v>2022</v>
      </c>
      <c r="C2" s="16" t="str">
        <f>data!C$55</f>
        <v>6010</v>
      </c>
      <c r="D2" s="16" t="s">
        <v>1169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ht="12.6" customHeight="1" s="12" customFormat="1">
      <c r="A3" s="16" t="str">
        <f>RIGHT(data!$C$97,3)</f>
        <v>206</v>
      </c>
      <c r="B3" s="224" t="str">
        <f>RIGHT(data!$C$96,4)</f>
        <v>2022</v>
      </c>
      <c r="C3" s="16" t="str">
        <f>data!D$55</f>
        <v>6030</v>
      </c>
      <c r="D3" s="16" t="s">
        <v>1169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ht="12.6" customHeight="1" s="12" customFormat="1">
      <c r="A4" s="16" t="str">
        <f>RIGHT(data!$C$97,3)</f>
        <v>206</v>
      </c>
      <c r="B4" s="224" t="str">
        <f>RIGHT(data!$C$96,4)</f>
        <v>2022</v>
      </c>
      <c r="C4" s="16" t="str">
        <f>data!E$55</f>
        <v>6070</v>
      </c>
      <c r="D4" s="16" t="s">
        <v>1169</v>
      </c>
      <c r="E4" s="222">
        <f>ROUND(data!E59,0)</f>
        <v>2145</v>
      </c>
      <c r="F4" s="212">
        <f>ROUND(data!E60,2)</f>
        <v>45.87</v>
      </c>
      <c r="G4" s="222">
        <f>ROUND(data!E61,0)</f>
        <v>6321722</v>
      </c>
      <c r="H4" s="222">
        <f>ROUND(data!E62,0)</f>
        <v>927705</v>
      </c>
      <c r="I4" s="222">
        <f>ROUND(data!E63,0)</f>
        <v>0</v>
      </c>
      <c r="J4" s="222">
        <f>ROUND(data!E64,0)</f>
        <v>262600</v>
      </c>
      <c r="K4" s="222">
        <f>ROUND(data!E65,0)</f>
        <v>0</v>
      </c>
      <c r="L4" s="222">
        <f>ROUND(data!E66,0)</f>
        <v>15796</v>
      </c>
      <c r="M4" s="66">
        <f>ROUND(data!E67,0)</f>
        <v>99574</v>
      </c>
      <c r="N4" s="222">
        <f>ROUND(data!E68,0)</f>
        <v>131055</v>
      </c>
      <c r="O4" s="222">
        <f>ROUND(data!E69,0)</f>
        <v>15633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15633</v>
      </c>
      <c r="AD4" s="222">
        <f>ROUND(data!E84,0)</f>
        <v>0</v>
      </c>
      <c r="AE4" s="222">
        <f>ROUND(data!E89,0)</f>
        <v>12804197</v>
      </c>
      <c r="AF4" s="222">
        <f>ROUND(data!E87,0)</f>
        <v>10172206</v>
      </c>
      <c r="AG4" s="222">
        <f>IF(data!E90&gt;0,ROUND(data!E90,0),0)</f>
        <v>12031</v>
      </c>
      <c r="AH4" s="222">
        <f>IF(data!E91&gt;0,ROUND(data!E91,0),0)</f>
        <v>20996</v>
      </c>
      <c r="AI4" s="222">
        <f>IF(data!E92&gt;0,ROUND(data!E92,0),0)</f>
        <v>4950</v>
      </c>
      <c r="AJ4" s="222">
        <f>IF(data!E93&gt;0,ROUND(data!E93,0),0)</f>
        <v>64353</v>
      </c>
      <c r="AK4" s="212">
        <f>IF(data!E94&gt;0,ROUND(data!E94,2),0)</f>
        <v>21.33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ht="12.6" customHeight="1" s="12" customFormat="1">
      <c r="A5" s="16" t="str">
        <f>RIGHT(data!$C$97,3)</f>
        <v>206</v>
      </c>
      <c r="B5" s="224" t="str">
        <f>RIGHT(data!$C$96,4)</f>
        <v>2022</v>
      </c>
      <c r="C5" s="16" t="str">
        <f>data!F$55</f>
        <v>6100</v>
      </c>
      <c r="D5" s="16" t="s">
        <v>1169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ht="12.6" customHeight="1" s="12" customFormat="1">
      <c r="A6" s="16" t="str">
        <f>RIGHT(data!$C$97,3)</f>
        <v>206</v>
      </c>
      <c r="B6" s="224" t="str">
        <f>RIGHT(data!$C$96,4)</f>
        <v>2022</v>
      </c>
      <c r="C6" s="16" t="str">
        <f>data!G$55</f>
        <v>6120</v>
      </c>
      <c r="D6" s="16" t="s">
        <v>1169</v>
      </c>
      <c r="E6" s="222">
        <f>ROUND(data!G59,0)</f>
        <v>2665</v>
      </c>
      <c r="F6" s="212">
        <f>ROUND(data!G60,2)</f>
        <v>16.17</v>
      </c>
      <c r="G6" s="222">
        <f>ROUND(data!G61,0)</f>
        <v>1755676</v>
      </c>
      <c r="H6" s="222">
        <f>ROUND(data!G62,0)</f>
        <v>370439</v>
      </c>
      <c r="I6" s="222">
        <f>ROUND(data!G63,0)</f>
        <v>0</v>
      </c>
      <c r="J6" s="222">
        <f>ROUND(data!G64,0)</f>
        <v>82394</v>
      </c>
      <c r="K6" s="222">
        <f>ROUND(data!G65,0)</f>
        <v>0</v>
      </c>
      <c r="L6" s="222">
        <f>ROUND(data!G66,0)</f>
        <v>1647651</v>
      </c>
      <c r="M6" s="66">
        <f>ROUND(data!G67,0)</f>
        <v>5596</v>
      </c>
      <c r="N6" s="222">
        <f>ROUND(data!G68,0)</f>
        <v>8404</v>
      </c>
      <c r="O6" s="222">
        <f>ROUND(data!G69,0)</f>
        <v>8575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8575</v>
      </c>
      <c r="AD6" s="222">
        <f>ROUND(data!G84,0)</f>
        <v>435</v>
      </c>
      <c r="AE6" s="222">
        <f>ROUND(data!G89,0)</f>
        <v>9681963</v>
      </c>
      <c r="AF6" s="222">
        <f>ROUND(data!G87,0)</f>
        <v>9681677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22986</v>
      </c>
      <c r="AK6" s="212">
        <f>IF(data!G94&gt;0,ROUND(data!G94,2),0)</f>
        <v>9.59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ht="12.6" customHeight="1" s="12" customFormat="1">
      <c r="A7" s="16" t="str">
        <f>RIGHT(data!$C$97,3)</f>
        <v>206</v>
      </c>
      <c r="B7" s="224" t="str">
        <f>RIGHT(data!$C$96,4)</f>
        <v>2022</v>
      </c>
      <c r="C7" s="16" t="str">
        <f>data!H$55</f>
        <v>6140</v>
      </c>
      <c r="D7" s="16" t="s">
        <v>1169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ht="12.6" customHeight="1" s="12" customFormat="1">
      <c r="A8" s="16" t="str">
        <f>RIGHT(data!$C$97,3)</f>
        <v>206</v>
      </c>
      <c r="B8" s="224" t="str">
        <f>RIGHT(data!$C$96,4)</f>
        <v>2022</v>
      </c>
      <c r="C8" s="16" t="str">
        <f>data!I$55</f>
        <v>6150</v>
      </c>
      <c r="D8" s="16" t="s">
        <v>1169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ht="12.6" customHeight="1" s="12" customFormat="1">
      <c r="A9" s="16" t="str">
        <f>RIGHT(data!$C$97,3)</f>
        <v>206</v>
      </c>
      <c r="B9" s="224" t="str">
        <f>RIGHT(data!$C$96,4)</f>
        <v>2022</v>
      </c>
      <c r="C9" s="16" t="str">
        <f>data!J$55</f>
        <v>6170</v>
      </c>
      <c r="D9" s="16" t="s">
        <v>1169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ht="12.6" customHeight="1" s="12" customFormat="1">
      <c r="A10" s="16" t="str">
        <f>RIGHT(data!$C$97,3)</f>
        <v>206</v>
      </c>
      <c r="B10" s="224" t="str">
        <f>RIGHT(data!$C$96,4)</f>
        <v>2022</v>
      </c>
      <c r="C10" s="16" t="str">
        <f>data!K$55</f>
        <v>6200</v>
      </c>
      <c r="D10" s="16" t="s">
        <v>1169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ht="12.6" customHeight="1" s="12" customFormat="1">
      <c r="A11" s="16" t="str">
        <f>RIGHT(data!$C$97,3)</f>
        <v>206</v>
      </c>
      <c r="B11" s="224" t="str">
        <f>RIGHT(data!$C$96,4)</f>
        <v>2022</v>
      </c>
      <c r="C11" s="16" t="str">
        <f>data!L$55</f>
        <v>6210</v>
      </c>
      <c r="D11" s="16" t="s">
        <v>1169</v>
      </c>
      <c r="E11" s="222">
        <f>ROUND(data!L59,0)</f>
        <v>3713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1676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4528418</v>
      </c>
      <c r="AF11" s="222">
        <f>ROUND(data!L87,0)</f>
        <v>4529638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ht="12.6" customHeight="1" s="12" customFormat="1">
      <c r="A12" s="16" t="str">
        <f>RIGHT(data!$C$97,3)</f>
        <v>206</v>
      </c>
      <c r="B12" s="224" t="str">
        <f>RIGHT(data!$C$96,4)</f>
        <v>2022</v>
      </c>
      <c r="C12" s="16" t="str">
        <f>data!M$55</f>
        <v>6330</v>
      </c>
      <c r="D12" s="16" t="s">
        <v>1169</v>
      </c>
      <c r="E12" s="222">
        <f>ROUND(data!M59,0)</f>
        <v>0</v>
      </c>
      <c r="F12" s="212">
        <f>ROUND(data!M60,2)</f>
        <v>0.3</v>
      </c>
      <c r="G12" s="222">
        <f>ROUND(data!M61,0)</f>
        <v>31547</v>
      </c>
      <c r="H12" s="222">
        <f>ROUND(data!M62,0)</f>
        <v>10565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ht="12.6" customHeight="1" s="12" customFormat="1">
      <c r="A13" s="16" t="str">
        <f>RIGHT(data!$C$97,3)</f>
        <v>206</v>
      </c>
      <c r="B13" s="224" t="str">
        <f>RIGHT(data!$C$96,4)</f>
        <v>2022</v>
      </c>
      <c r="C13" s="16" t="str">
        <f>data!N$55</f>
        <v>6400</v>
      </c>
      <c r="D13" s="16" t="s">
        <v>1169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570199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ht="12.6" customHeight="1" s="12" customFormat="1">
      <c r="A14" s="16" t="str">
        <f>RIGHT(data!$C$97,3)</f>
        <v>206</v>
      </c>
      <c r="B14" s="224" t="str">
        <f>RIGHT(data!$C$96,4)</f>
        <v>2022</v>
      </c>
      <c r="C14" s="16" t="str">
        <f>data!O$55</f>
        <v>7010</v>
      </c>
      <c r="D14" s="16" t="s">
        <v>1169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ht="12.6" customHeight="1" s="12" customFormat="1">
      <c r="A15" s="16" t="str">
        <f>RIGHT(data!$C$97,3)</f>
        <v>206</v>
      </c>
      <c r="B15" s="224" t="str">
        <f>RIGHT(data!$C$96,4)</f>
        <v>2022</v>
      </c>
      <c r="C15" s="16" t="str">
        <f>data!P$55</f>
        <v>7020</v>
      </c>
      <c r="D15" s="16" t="s">
        <v>1169</v>
      </c>
      <c r="E15" s="222">
        <f>ROUND(data!P59,0)</f>
        <v>62375</v>
      </c>
      <c r="F15" s="212">
        <f>ROUND(data!P60,2)</f>
        <v>7.68</v>
      </c>
      <c r="G15" s="222">
        <f>ROUND(data!P61,0)</f>
        <v>782446</v>
      </c>
      <c r="H15" s="222">
        <f>ROUND(data!P62,0)</f>
        <v>237246</v>
      </c>
      <c r="I15" s="222">
        <f>ROUND(data!P63,0)</f>
        <v>0</v>
      </c>
      <c r="J15" s="222">
        <f>ROUND(data!P64,0)</f>
        <v>618094</v>
      </c>
      <c r="K15" s="222">
        <f>ROUND(data!P65,0)</f>
        <v>0</v>
      </c>
      <c r="L15" s="222">
        <f>ROUND(data!P66,0)</f>
        <v>13269</v>
      </c>
      <c r="M15" s="66">
        <f>ROUND(data!P67,0)</f>
        <v>315669</v>
      </c>
      <c r="N15" s="222">
        <f>ROUND(data!P68,0)</f>
        <v>0</v>
      </c>
      <c r="O15" s="222">
        <f>ROUND(data!P69,0)</f>
        <v>14598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14598</v>
      </c>
      <c r="AD15" s="222">
        <f>ROUND(data!P84,0)</f>
        <v>-2514</v>
      </c>
      <c r="AE15" s="222">
        <f>ROUND(data!P89,0)</f>
        <v>9103254</v>
      </c>
      <c r="AF15" s="222">
        <f>ROUND(data!P87,0)</f>
        <v>365147</v>
      </c>
      <c r="AG15" s="222">
        <f>IF(data!P90&gt;0,ROUND(data!P90,0),0)</f>
        <v>3224</v>
      </c>
      <c r="AH15" s="222">
        <f>IF(data!P91&gt;0,ROUND(data!P91,0),0)</f>
        <v>0</v>
      </c>
      <c r="AI15" s="222">
        <f>IF(data!P92&gt;0,ROUND(data!P92,0),0)</f>
        <v>1521</v>
      </c>
      <c r="AJ15" s="222">
        <f>IF(data!P93&gt;0,ROUND(data!P93,0),0)</f>
        <v>10542</v>
      </c>
      <c r="AK15" s="212">
        <f>IF(data!P94&gt;0,ROUND(data!P94,2),0)</f>
        <v>2.11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ht="12.6" customHeight="1" s="12" customFormat="1">
      <c r="A16" s="16" t="str">
        <f>RIGHT(data!$C$97,3)</f>
        <v>206</v>
      </c>
      <c r="B16" s="224" t="str">
        <f>RIGHT(data!$C$96,4)</f>
        <v>2022</v>
      </c>
      <c r="C16" s="16" t="str">
        <f>data!Q$55</f>
        <v>7030</v>
      </c>
      <c r="D16" s="16" t="s">
        <v>1169</v>
      </c>
      <c r="E16" s="222">
        <f>ROUND(data!Q59,0)</f>
        <v>67362</v>
      </c>
      <c r="F16" s="212">
        <f>ROUND(data!Q60,2)</f>
        <v>2.82</v>
      </c>
      <c r="G16" s="222">
        <f>ROUND(data!Q61,0)</f>
        <v>356561</v>
      </c>
      <c r="H16" s="222">
        <f>ROUND(data!Q62,0)</f>
        <v>90447</v>
      </c>
      <c r="I16" s="222">
        <f>ROUND(data!Q63,0)</f>
        <v>0</v>
      </c>
      <c r="J16" s="222">
        <f>ROUND(data!Q64,0)</f>
        <v>4714</v>
      </c>
      <c r="K16" s="222">
        <f>ROUND(data!Q65,0)</f>
        <v>500</v>
      </c>
      <c r="L16" s="222">
        <f>ROUND(data!Q66,0)</f>
        <v>3</v>
      </c>
      <c r="M16" s="66">
        <f>ROUND(data!Q67,0)</f>
        <v>49657</v>
      </c>
      <c r="N16" s="222">
        <f>ROUND(data!Q68,0)</f>
        <v>0</v>
      </c>
      <c r="O16" s="222">
        <f>ROUND(data!Q69,0)</f>
        <v>59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59</v>
      </c>
      <c r="AD16" s="222">
        <f>ROUND(data!Q84,0)</f>
        <v>0</v>
      </c>
      <c r="AE16" s="222">
        <f>ROUND(data!Q89,0)</f>
        <v>543483</v>
      </c>
      <c r="AF16" s="222">
        <f>ROUND(data!Q87,0)</f>
        <v>27792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3581</v>
      </c>
      <c r="AK16" s="212">
        <f>IF(data!Q94&gt;0,ROUND(data!Q94,2),0)</f>
        <v>2.82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ht="12.6" customHeight="1" s="12" customFormat="1">
      <c r="A17" s="16" t="str">
        <f>RIGHT(data!$C$97,3)</f>
        <v>206</v>
      </c>
      <c r="B17" s="224" t="str">
        <f>RIGHT(data!$C$96,4)</f>
        <v>2022</v>
      </c>
      <c r="C17" s="16" t="str">
        <f>data!R$55</f>
        <v>7040</v>
      </c>
      <c r="D17" s="16" t="s">
        <v>1169</v>
      </c>
      <c r="E17" s="222">
        <f>ROUND(data!R59,0)</f>
        <v>57498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402430</v>
      </c>
      <c r="J17" s="222">
        <f>ROUND(data!R64,0)</f>
        <v>13319</v>
      </c>
      <c r="K17" s="222">
        <f>ROUND(data!R65,0)</f>
        <v>0</v>
      </c>
      <c r="L17" s="222">
        <f>ROUND(data!R66,0)</f>
        <v>12</v>
      </c>
      <c r="M17" s="66">
        <f>ROUND(data!R67,0)</f>
        <v>196</v>
      </c>
      <c r="N17" s="222">
        <f>ROUND(data!R68,0)</f>
        <v>0</v>
      </c>
      <c r="O17" s="222">
        <f>ROUND(data!R69,0)</f>
        <v>129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129</v>
      </c>
      <c r="AD17" s="222">
        <f>ROUND(data!R84,0)</f>
        <v>0</v>
      </c>
      <c r="AE17" s="222">
        <f>ROUND(data!R89,0)</f>
        <v>2174304</v>
      </c>
      <c r="AF17" s="222">
        <f>ROUND(data!R87,0)</f>
        <v>90860</v>
      </c>
      <c r="AG17" s="222">
        <f>IF(data!R90&gt;0,ROUND(data!R90,0),0)</f>
        <v>37</v>
      </c>
      <c r="AH17" s="222">
        <f>IF(data!R91&gt;0,ROUND(data!R91,0),0)</f>
        <v>0</v>
      </c>
      <c r="AI17" s="222">
        <f>IF(data!R92&gt;0,ROUND(data!R92,0),0)</f>
        <v>17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ht="12.6" customHeight="1" s="12" customFormat="1">
      <c r="A18" s="16" t="str">
        <f>RIGHT(data!$C$97,3)</f>
        <v>206</v>
      </c>
      <c r="B18" s="224" t="str">
        <f>RIGHT(data!$C$96,4)</f>
        <v>2022</v>
      </c>
      <c r="C18" s="16" t="str">
        <f>data!S$55</f>
        <v>7050</v>
      </c>
      <c r="D18" s="16" t="s">
        <v>1169</v>
      </c>
      <c r="E18" s="222"/>
      <c r="F18" s="212">
        <f>ROUND(data!S60,2)</f>
        <v>2.13</v>
      </c>
      <c r="G18" s="222">
        <f>ROUND(data!S61,0)</f>
        <v>104549</v>
      </c>
      <c r="H18" s="222">
        <f>ROUND(data!S62,0)</f>
        <v>45203</v>
      </c>
      <c r="I18" s="222">
        <f>ROUND(data!S63,0)</f>
        <v>0</v>
      </c>
      <c r="J18" s="222">
        <f>ROUND(data!S64,0)</f>
        <v>54643</v>
      </c>
      <c r="K18" s="222">
        <f>ROUND(data!S65,0)</f>
        <v>0</v>
      </c>
      <c r="L18" s="222">
        <f>ROUND(data!S66,0)</f>
        <v>8530</v>
      </c>
      <c r="M18" s="66">
        <f>ROUND(data!S67,0)</f>
        <v>40918</v>
      </c>
      <c r="N18" s="222">
        <f>ROUND(data!S68,0)</f>
        <v>0</v>
      </c>
      <c r="O18" s="222">
        <f>ROUND(data!S69,0)</f>
        <v>1302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1302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2737</v>
      </c>
      <c r="AH18" s="222">
        <f>IF(data!S91&gt;0,ROUND(data!S91,0),0)</f>
        <v>0</v>
      </c>
      <c r="AI18" s="222">
        <f>IF(data!S92&gt;0,ROUND(data!S92,0),0)</f>
        <v>961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ht="12.6" customHeight="1" s="12" customFormat="1">
      <c r="A19" s="16" t="str">
        <f>RIGHT(data!$C$97,3)</f>
        <v>206</v>
      </c>
      <c r="B19" s="224" t="str">
        <f>RIGHT(data!$C$96,4)</f>
        <v>2022</v>
      </c>
      <c r="C19" s="16" t="str">
        <f>data!T$55</f>
        <v>7060</v>
      </c>
      <c r="D19" s="16" t="s">
        <v>1169</v>
      </c>
      <c r="E19" s="222"/>
      <c r="F19" s="212">
        <f>ROUND(data!T60,2)</f>
        <v>7.4</v>
      </c>
      <c r="G19" s="222">
        <f>ROUND(data!T61,0)</f>
        <v>788697</v>
      </c>
      <c r="H19" s="222">
        <f>ROUND(data!T62,0)</f>
        <v>224272</v>
      </c>
      <c r="I19" s="222">
        <f>ROUND(data!T63,0)</f>
        <v>0</v>
      </c>
      <c r="J19" s="222">
        <f>ROUND(data!T64,0)</f>
        <v>52072</v>
      </c>
      <c r="K19" s="222">
        <f>ROUND(data!T65,0)</f>
        <v>0</v>
      </c>
      <c r="L19" s="222">
        <f>ROUND(data!T66,0)</f>
        <v>18564</v>
      </c>
      <c r="M19" s="66">
        <f>ROUND(data!T67,0)</f>
        <v>0</v>
      </c>
      <c r="N19" s="222">
        <f>ROUND(data!T68,0)</f>
        <v>500</v>
      </c>
      <c r="O19" s="222">
        <f>ROUND(data!T69,0)</f>
        <v>431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431</v>
      </c>
      <c r="AD19" s="222">
        <f>ROUND(data!T84,0)</f>
        <v>0</v>
      </c>
      <c r="AE19" s="222">
        <f>ROUND(data!T89,0)</f>
        <v>1915709</v>
      </c>
      <c r="AF19" s="222">
        <f>ROUND(data!T87,0)</f>
        <v>3899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5.29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ht="12.6" customHeight="1" s="12" customFormat="1">
      <c r="A20" s="16" t="str">
        <f>RIGHT(data!$C$97,3)</f>
        <v>206</v>
      </c>
      <c r="B20" s="224" t="str">
        <f>RIGHT(data!$C$96,4)</f>
        <v>2022</v>
      </c>
      <c r="C20" s="16" t="str">
        <f>data!U$55</f>
        <v>7070</v>
      </c>
      <c r="D20" s="16" t="s">
        <v>1169</v>
      </c>
      <c r="E20" s="222">
        <f>ROUND(data!U59,0)</f>
        <v>99970</v>
      </c>
      <c r="F20" s="212">
        <f>ROUND(data!U60,2)</f>
        <v>10.02</v>
      </c>
      <c r="G20" s="222">
        <f>ROUND(data!U61,0)</f>
        <v>865881</v>
      </c>
      <c r="H20" s="222">
        <f>ROUND(data!U62,0)</f>
        <v>229219</v>
      </c>
      <c r="I20" s="222">
        <f>ROUND(data!U63,0)</f>
        <v>0</v>
      </c>
      <c r="J20" s="222">
        <f>ROUND(data!U64,0)</f>
        <v>61961</v>
      </c>
      <c r="K20" s="222">
        <f>ROUND(data!U65,0)</f>
        <v>0</v>
      </c>
      <c r="L20" s="222">
        <f>ROUND(data!U66,0)</f>
        <v>1020034</v>
      </c>
      <c r="M20" s="66">
        <f>ROUND(data!U67,0)</f>
        <v>7302</v>
      </c>
      <c r="N20" s="222">
        <f>ROUND(data!U68,0)</f>
        <v>0</v>
      </c>
      <c r="O20" s="222">
        <f>ROUND(data!U69,0)</f>
        <v>6883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6883</v>
      </c>
      <c r="AD20" s="222">
        <f>ROUND(data!U84,0)</f>
        <v>0</v>
      </c>
      <c r="AE20" s="222">
        <f>ROUND(data!U89,0)</f>
        <v>14198939</v>
      </c>
      <c r="AF20" s="222">
        <f>ROUND(data!U87,0)</f>
        <v>1660727</v>
      </c>
      <c r="AG20" s="222">
        <f>IF(data!U90&gt;0,ROUND(data!U90,0),0)</f>
        <v>989</v>
      </c>
      <c r="AH20" s="222">
        <f>IF(data!U91&gt;0,ROUND(data!U91,0),0)</f>
        <v>0</v>
      </c>
      <c r="AI20" s="222">
        <f>IF(data!U92&gt;0,ROUND(data!U92,0),0)</f>
        <v>407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ht="12.6" customHeight="1" s="12" customFormat="1">
      <c r="A21" s="16" t="str">
        <f>RIGHT(data!$C$97,3)</f>
        <v>206</v>
      </c>
      <c r="B21" s="224" t="str">
        <f>RIGHT(data!$C$96,4)</f>
        <v>2022</v>
      </c>
      <c r="C21" s="16" t="str">
        <f>data!V$55</f>
        <v>7110</v>
      </c>
      <c r="D21" s="16" t="s">
        <v>1169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ht="12.6" customHeight="1" s="12" customFormat="1">
      <c r="A22" s="16" t="str">
        <f>RIGHT(data!$C$97,3)</f>
        <v>206</v>
      </c>
      <c r="B22" s="224" t="str">
        <f>RIGHT(data!$C$96,4)</f>
        <v>2022</v>
      </c>
      <c r="C22" s="16" t="str">
        <f>data!W$55</f>
        <v>7120</v>
      </c>
      <c r="D22" s="16" t="s">
        <v>1169</v>
      </c>
      <c r="E22" s="222">
        <f>ROUND(data!W59,0)</f>
        <v>1225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18528</v>
      </c>
      <c r="K22" s="222">
        <f>ROUND(data!W65,0)</f>
        <v>0</v>
      </c>
      <c r="L22" s="222">
        <f>ROUND(data!W66,0)</f>
        <v>210359</v>
      </c>
      <c r="M22" s="66">
        <f>ROUND(data!W67,0)</f>
        <v>484930</v>
      </c>
      <c r="N22" s="222">
        <f>ROUND(data!W68,0)</f>
        <v>0</v>
      </c>
      <c r="O22" s="222">
        <f>ROUND(data!W69,0)</f>
        <v>102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102</v>
      </c>
      <c r="AD22" s="222">
        <f>ROUND(data!W84,0)</f>
        <v>0</v>
      </c>
      <c r="AE22" s="222">
        <f>ROUND(data!W89,0)</f>
        <v>4607413</v>
      </c>
      <c r="AF22" s="222">
        <f>ROUND(data!W87,0)</f>
        <v>287003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ht="12.6" customHeight="1" s="12" customFormat="1">
      <c r="A23" s="16" t="str">
        <f>RIGHT(data!$C$97,3)</f>
        <v>206</v>
      </c>
      <c r="B23" s="224" t="str">
        <f>RIGHT(data!$C$96,4)</f>
        <v>2022</v>
      </c>
      <c r="C23" s="16" t="str">
        <f>data!X$55</f>
        <v>7130</v>
      </c>
      <c r="D23" s="16" t="s">
        <v>1169</v>
      </c>
      <c r="E23" s="222">
        <f>ROUND(data!X59,0)</f>
        <v>7536</v>
      </c>
      <c r="F23" s="212">
        <f>ROUND(data!X60,2)</f>
        <v>2.36</v>
      </c>
      <c r="G23" s="222">
        <f>ROUND(data!X61,0)</f>
        <v>275580</v>
      </c>
      <c r="H23" s="222">
        <f>ROUND(data!X62,0)</f>
        <v>97985</v>
      </c>
      <c r="I23" s="222">
        <f>ROUND(data!X63,0)</f>
        <v>0</v>
      </c>
      <c r="J23" s="222">
        <f>ROUND(data!X64,0)</f>
        <v>80892</v>
      </c>
      <c r="K23" s="222">
        <f>ROUND(data!X65,0)</f>
        <v>0</v>
      </c>
      <c r="L23" s="222">
        <f>ROUND(data!X66,0)</f>
        <v>3758</v>
      </c>
      <c r="M23" s="66">
        <f>ROUND(data!X67,0)</f>
        <v>3523</v>
      </c>
      <c r="N23" s="222">
        <f>ROUND(data!X68,0)</f>
        <v>0</v>
      </c>
      <c r="O23" s="222">
        <f>ROUND(data!X69,0)</f>
        <v>626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626</v>
      </c>
      <c r="AD23" s="222">
        <f>ROUND(data!X84,0)</f>
        <v>1041</v>
      </c>
      <c r="AE23" s="222">
        <f>ROUND(data!X89,0)</f>
        <v>25058531</v>
      </c>
      <c r="AF23" s="222">
        <f>ROUND(data!X87,0)</f>
        <v>1209013</v>
      </c>
      <c r="AG23" s="222">
        <f>IF(data!X90&gt;0,ROUND(data!X90,0),0)</f>
        <v>555</v>
      </c>
      <c r="AH23" s="222">
        <f>IF(data!X91&gt;0,ROUND(data!X91,0),0)</f>
        <v>0</v>
      </c>
      <c r="AI23" s="222">
        <f>IF(data!X92&gt;0,ROUND(data!X92,0),0)</f>
        <v>228</v>
      </c>
      <c r="AJ23" s="222">
        <f>IF(data!X93&gt;0,ROUND(data!X93,0),0)</f>
        <v>0</v>
      </c>
      <c r="AK23" s="212">
        <f>IF(data!X94&gt;0,ROUND(data!X94,2),0)</f>
        <v>0.01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ht="12.6" customHeight="1" s="12" customFormat="1">
      <c r="A24" s="16" t="str">
        <f>RIGHT(data!$C$97,3)</f>
        <v>206</v>
      </c>
      <c r="B24" s="224" t="str">
        <f>RIGHT(data!$C$96,4)</f>
        <v>2022</v>
      </c>
      <c r="C24" s="16" t="str">
        <f>data!Y$55</f>
        <v>7140</v>
      </c>
      <c r="D24" s="16" t="s">
        <v>1169</v>
      </c>
      <c r="E24" s="222">
        <f>ROUND(data!Y59,0)</f>
        <v>16594</v>
      </c>
      <c r="F24" s="212">
        <f>ROUND(data!Y60,2)</f>
        <v>10.89</v>
      </c>
      <c r="G24" s="222">
        <f>ROUND(data!Y61,0)</f>
        <v>1305686</v>
      </c>
      <c r="H24" s="222">
        <f>ROUND(data!Y62,0)</f>
        <v>281935</v>
      </c>
      <c r="I24" s="222">
        <f>ROUND(data!Y63,0)</f>
        <v>5655</v>
      </c>
      <c r="J24" s="222">
        <f>ROUND(data!Y64,0)</f>
        <v>94343</v>
      </c>
      <c r="K24" s="222">
        <f>ROUND(data!Y65,0)</f>
        <v>0</v>
      </c>
      <c r="L24" s="222">
        <f>ROUND(data!Y66,0)</f>
        <v>22148</v>
      </c>
      <c r="M24" s="66">
        <f>ROUND(data!Y67,0)</f>
        <v>298923</v>
      </c>
      <c r="N24" s="222">
        <f>ROUND(data!Y68,0)</f>
        <v>0</v>
      </c>
      <c r="O24" s="222">
        <f>ROUND(data!Y69,0)</f>
        <v>5772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5772</v>
      </c>
      <c r="AD24" s="222">
        <f>ROUND(data!Y84,0)</f>
        <v>0</v>
      </c>
      <c r="AE24" s="222">
        <f>ROUND(data!Y89,0)</f>
        <v>9999414</v>
      </c>
      <c r="AF24" s="222">
        <f>ROUND(data!Y87,0)</f>
        <v>571263</v>
      </c>
      <c r="AG24" s="222">
        <f>IF(data!Y90&gt;0,ROUND(data!Y90,0),0)</f>
        <v>6229</v>
      </c>
      <c r="AH24" s="222">
        <f>IF(data!Y91&gt;0,ROUND(data!Y91,0),0)</f>
        <v>7642</v>
      </c>
      <c r="AI24" s="222">
        <f>IF(data!Y92&gt;0,ROUND(data!Y92,0),0)</f>
        <v>2563</v>
      </c>
      <c r="AJ24" s="222">
        <f>IF(data!Y93&gt;0,ROUND(data!Y93,0),0)</f>
        <v>32852</v>
      </c>
      <c r="AK24" s="212">
        <f>IF(data!Y94&gt;0,ROUND(data!Y94,2),0)</f>
        <v>0.06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ht="12.6" customHeight="1" s="12" customFormat="1">
      <c r="A25" s="16" t="str">
        <f>RIGHT(data!$C$97,3)</f>
        <v>206</v>
      </c>
      <c r="B25" s="224" t="str">
        <f>RIGHT(data!$C$96,4)</f>
        <v>2022</v>
      </c>
      <c r="C25" s="16" t="str">
        <f>data!Z$55</f>
        <v>7150</v>
      </c>
      <c r="D25" s="16" t="s">
        <v>1169</v>
      </c>
      <c r="E25" s="222">
        <f>ROUND(data!Z59,0)</f>
        <v>5086</v>
      </c>
      <c r="F25" s="212">
        <f>ROUND(data!Z60,2)</f>
        <v>8.13</v>
      </c>
      <c r="G25" s="222">
        <f>ROUND(data!Z61,0)</f>
        <v>871586</v>
      </c>
      <c r="H25" s="222">
        <f>ROUND(data!Z62,0)</f>
        <v>224214</v>
      </c>
      <c r="I25" s="222">
        <f>ROUND(data!Z63,0)</f>
        <v>442515</v>
      </c>
      <c r="J25" s="222">
        <f>ROUND(data!Z64,0)</f>
        <v>31090</v>
      </c>
      <c r="K25" s="222">
        <f>ROUND(data!Z65,0)</f>
        <v>0</v>
      </c>
      <c r="L25" s="222">
        <f>ROUND(data!Z66,0)</f>
        <v>322890</v>
      </c>
      <c r="M25" s="66">
        <f>ROUND(data!Z67,0)</f>
        <v>99281</v>
      </c>
      <c r="N25" s="222">
        <f>ROUND(data!Z68,0)</f>
        <v>0</v>
      </c>
      <c r="O25" s="222">
        <f>ROUND(data!Z69,0)</f>
        <v>11664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11664</v>
      </c>
      <c r="AD25" s="222">
        <f>ROUND(data!Z84,0)</f>
        <v>0</v>
      </c>
      <c r="AE25" s="222">
        <f>ROUND(data!Z89,0)</f>
        <v>11616633</v>
      </c>
      <c r="AF25" s="222">
        <f>ROUND(data!Z87,0)</f>
        <v>104461</v>
      </c>
      <c r="AG25" s="222">
        <f>IF(data!Z90&gt;0,ROUND(data!Z90,0),0)</f>
        <v>5547</v>
      </c>
      <c r="AH25" s="222">
        <f>IF(data!Z91&gt;0,ROUND(data!Z91,0),0)</f>
        <v>0</v>
      </c>
      <c r="AI25" s="222">
        <f>IF(data!Z92&gt;0,ROUND(data!Z92,0),0)</f>
        <v>2282</v>
      </c>
      <c r="AJ25" s="222">
        <f>IF(data!Z93&gt;0,ROUND(data!Z93,0),0)</f>
        <v>10203</v>
      </c>
      <c r="AK25" s="212">
        <f>IF(data!Z94&gt;0,ROUND(data!Z94,2),0)</f>
        <v>1.42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ht="12.6" customHeight="1" s="12" customFormat="1">
      <c r="A26" s="16" t="str">
        <f>RIGHT(data!$C$97,3)</f>
        <v>206</v>
      </c>
      <c r="B26" s="224" t="str">
        <f>RIGHT(data!$C$96,4)</f>
        <v>2022</v>
      </c>
      <c r="C26" s="16" t="str">
        <f>data!AA$55</f>
        <v>7160</v>
      </c>
      <c r="D26" s="16" t="s">
        <v>1169</v>
      </c>
      <c r="E26" s="222">
        <f>ROUND(data!AA59,0)</f>
        <v>352</v>
      </c>
      <c r="F26" s="212">
        <f>ROUND(data!AA60,2)</f>
        <v>1.11</v>
      </c>
      <c r="G26" s="222">
        <f>ROUND(data!AA61,0)</f>
        <v>122407</v>
      </c>
      <c r="H26" s="222">
        <f>ROUND(data!AA62,0)</f>
        <v>36686</v>
      </c>
      <c r="I26" s="222">
        <f>ROUND(data!AA63,0)</f>
        <v>0</v>
      </c>
      <c r="J26" s="222">
        <f>ROUND(data!AA64,0)</f>
        <v>37477</v>
      </c>
      <c r="K26" s="222">
        <f>ROUND(data!AA65,0)</f>
        <v>0</v>
      </c>
      <c r="L26" s="222">
        <f>ROUND(data!AA66,0)</f>
        <v>7289</v>
      </c>
      <c r="M26" s="66">
        <f>ROUND(data!AA67,0)</f>
        <v>58653</v>
      </c>
      <c r="N26" s="222">
        <f>ROUND(data!AA68,0)</f>
        <v>0</v>
      </c>
      <c r="O26" s="222">
        <f>ROUND(data!AA69,0)</f>
        <v>42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42</v>
      </c>
      <c r="AD26" s="222">
        <f>ROUND(data!AA84,0)</f>
        <v>0</v>
      </c>
      <c r="AE26" s="222">
        <f>ROUND(data!AA89,0)</f>
        <v>1403628</v>
      </c>
      <c r="AF26" s="222">
        <f>ROUND(data!AA87,0)</f>
        <v>59620</v>
      </c>
      <c r="AG26" s="222">
        <f>IF(data!AA90&gt;0,ROUND(data!AA90,0),0)</f>
        <v>1163</v>
      </c>
      <c r="AH26" s="222">
        <f>IF(data!AA91&gt;0,ROUND(data!AA91,0),0)</f>
        <v>0</v>
      </c>
      <c r="AI26" s="222">
        <f>IF(data!AA92&gt;0,ROUND(data!AA92,0),0)</f>
        <v>479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ht="12.6" customHeight="1" s="12" customFormat="1">
      <c r="A27" s="16" t="str">
        <f>RIGHT(data!$C$97,3)</f>
        <v>206</v>
      </c>
      <c r="B27" s="224" t="str">
        <f>RIGHT(data!$C$96,4)</f>
        <v>2022</v>
      </c>
      <c r="C27" s="16" t="str">
        <f>data!AB$55</f>
        <v>7170</v>
      </c>
      <c r="D27" s="16" t="s">
        <v>1169</v>
      </c>
      <c r="E27" s="222"/>
      <c r="F27" s="212">
        <f>ROUND(data!AB60,2)</f>
        <v>7.78</v>
      </c>
      <c r="G27" s="222">
        <f>ROUND(data!AB61,0)</f>
        <v>939518</v>
      </c>
      <c r="H27" s="222">
        <f>ROUND(data!AB62,0)</f>
        <v>225641</v>
      </c>
      <c r="I27" s="222">
        <f>ROUND(data!AB63,0)</f>
        <v>0</v>
      </c>
      <c r="J27" s="222">
        <f>ROUND(data!AB64,0)</f>
        <v>4170630</v>
      </c>
      <c r="K27" s="222">
        <f>ROUND(data!AB65,0)</f>
        <v>0</v>
      </c>
      <c r="L27" s="222">
        <f>ROUND(data!AB66,0)</f>
        <v>45811</v>
      </c>
      <c r="M27" s="66">
        <f>ROUND(data!AB67,0)</f>
        <v>35935</v>
      </c>
      <c r="N27" s="222">
        <f>ROUND(data!AB68,0)</f>
        <v>98638</v>
      </c>
      <c r="O27" s="222">
        <f>ROUND(data!AB69,0)</f>
        <v>67582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67582</v>
      </c>
      <c r="AD27" s="222">
        <f>ROUND(data!AB84,0)</f>
        <v>10</v>
      </c>
      <c r="AE27" s="222">
        <f>ROUND(data!AB89,0)</f>
        <v>16371191</v>
      </c>
      <c r="AF27" s="222">
        <f>ROUND(data!AB87,0)</f>
        <v>2239970</v>
      </c>
      <c r="AG27" s="222">
        <f>IF(data!AB90&gt;0,ROUND(data!AB90,0),0)</f>
        <v>1269</v>
      </c>
      <c r="AH27" s="222">
        <f>IF(data!AB91&gt;0,ROUND(data!AB91,0),0)</f>
        <v>0</v>
      </c>
      <c r="AI27" s="222">
        <f>IF(data!AB92&gt;0,ROUND(data!AB92,0),0)</f>
        <v>446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ht="12.6" customHeight="1" s="12" customFormat="1">
      <c r="A28" s="16" t="str">
        <f>RIGHT(data!$C$97,3)</f>
        <v>206</v>
      </c>
      <c r="B28" s="224" t="str">
        <f>RIGHT(data!$C$96,4)</f>
        <v>2022</v>
      </c>
      <c r="C28" s="16" t="str">
        <f>data!AC$55</f>
        <v>7180</v>
      </c>
      <c r="D28" s="16" t="s">
        <v>1169</v>
      </c>
      <c r="E28" s="222">
        <f>ROUND(data!AC59,0)</f>
        <v>10896</v>
      </c>
      <c r="F28" s="212">
        <f>ROUND(data!AC60,2)</f>
        <v>8.37</v>
      </c>
      <c r="G28" s="222">
        <f>ROUND(data!AC61,0)</f>
        <v>870512</v>
      </c>
      <c r="H28" s="222">
        <f>ROUND(data!AC62,0)</f>
        <v>232975</v>
      </c>
      <c r="I28" s="222">
        <f>ROUND(data!AC63,0)</f>
        <v>0</v>
      </c>
      <c r="J28" s="222">
        <f>ROUND(data!AC64,0)</f>
        <v>63297</v>
      </c>
      <c r="K28" s="222">
        <f>ROUND(data!AC65,0)</f>
        <v>0</v>
      </c>
      <c r="L28" s="222">
        <f>ROUND(data!AC66,0)</f>
        <v>712</v>
      </c>
      <c r="M28" s="66">
        <f>ROUND(data!AC67,0)</f>
        <v>26147</v>
      </c>
      <c r="N28" s="222">
        <f>ROUND(data!AC68,0)</f>
        <v>0</v>
      </c>
      <c r="O28" s="222">
        <f>ROUND(data!AC69,0)</f>
        <v>2940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2940</v>
      </c>
      <c r="AD28" s="222">
        <f>ROUND(data!AC84,0)</f>
        <v>0</v>
      </c>
      <c r="AE28" s="222">
        <f>ROUND(data!AC89,0)</f>
        <v>3120928</v>
      </c>
      <c r="AF28" s="222">
        <f>ROUND(data!AC87,0)</f>
        <v>819952</v>
      </c>
      <c r="AG28" s="222">
        <f>IF(data!AC90&gt;0,ROUND(data!AC90,0),0)</f>
        <v>932</v>
      </c>
      <c r="AH28" s="222">
        <f>IF(data!AC91&gt;0,ROUND(data!AC91,0),0)</f>
        <v>0</v>
      </c>
      <c r="AI28" s="222">
        <f>IF(data!AC92&gt;0,ROUND(data!AC92,0),0)</f>
        <v>327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ht="12.6" customHeight="1" s="12" customFormat="1">
      <c r="A29" s="16" t="str">
        <f>RIGHT(data!$C$97,3)</f>
        <v>206</v>
      </c>
      <c r="B29" s="224" t="str">
        <f>RIGHT(data!$C$96,4)</f>
        <v>2022</v>
      </c>
      <c r="C29" s="16" t="str">
        <f>data!AD$55</f>
        <v>7190</v>
      </c>
      <c r="D29" s="16" t="s">
        <v>1169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ht="12.6" customHeight="1" s="12" customFormat="1">
      <c r="A30" s="16" t="str">
        <f>RIGHT(data!$C$97,3)</f>
        <v>206</v>
      </c>
      <c r="B30" s="224" t="str">
        <f>RIGHT(data!$C$96,4)</f>
        <v>2022</v>
      </c>
      <c r="C30" s="16" t="str">
        <f>data!AE$55</f>
        <v>7200</v>
      </c>
      <c r="D30" s="16" t="s">
        <v>1169</v>
      </c>
      <c r="E30" s="222">
        <f>ROUND(data!AE59,0)</f>
        <v>26436</v>
      </c>
      <c r="F30" s="212">
        <f>ROUND(data!AE60,2)</f>
        <v>10.43</v>
      </c>
      <c r="G30" s="222">
        <f>ROUND(data!AE61,0)</f>
        <v>1012417</v>
      </c>
      <c r="H30" s="222">
        <f>ROUND(data!AE62,0)</f>
        <v>262387</v>
      </c>
      <c r="I30" s="222">
        <f>ROUND(data!AE63,0)</f>
        <v>0</v>
      </c>
      <c r="J30" s="222">
        <f>ROUND(data!AE64,0)</f>
        <v>9822</v>
      </c>
      <c r="K30" s="222">
        <f>ROUND(data!AE65,0)</f>
        <v>13066</v>
      </c>
      <c r="L30" s="222">
        <f>ROUND(data!AE66,0)</f>
        <v>23603</v>
      </c>
      <c r="M30" s="66">
        <f>ROUND(data!AE67,0)</f>
        <v>30252</v>
      </c>
      <c r="N30" s="222">
        <f>ROUND(data!AE68,0)</f>
        <v>13278</v>
      </c>
      <c r="O30" s="222">
        <f>ROUND(data!AE69,0)</f>
        <v>3314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3314</v>
      </c>
      <c r="AD30" s="222">
        <f>ROUND(data!AE84,0)</f>
        <v>0</v>
      </c>
      <c r="AE30" s="222">
        <f>ROUND(data!AE89,0)</f>
        <v>3996105</v>
      </c>
      <c r="AF30" s="222">
        <f>ROUND(data!AE87,0)</f>
        <v>1503854</v>
      </c>
      <c r="AG30" s="222">
        <f>IF(data!AE90&gt;0,ROUND(data!AE90,0),0)</f>
        <v>4292</v>
      </c>
      <c r="AH30" s="222">
        <f>IF(data!AE91&gt;0,ROUND(data!AE91,0),0)</f>
        <v>0</v>
      </c>
      <c r="AI30" s="222">
        <f>IF(data!AE92&gt;0,ROUND(data!AE92,0),0)</f>
        <v>1507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ht="12.6" customHeight="1" s="12" customFormat="1">
      <c r="A31" s="16" t="str">
        <f>RIGHT(data!$C$97,3)</f>
        <v>206</v>
      </c>
      <c r="B31" s="224" t="str">
        <f>RIGHT(data!$C$96,4)</f>
        <v>2022</v>
      </c>
      <c r="C31" s="16" t="str">
        <f>data!AF$55</f>
        <v>7220</v>
      </c>
      <c r="D31" s="16" t="s">
        <v>1169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ht="12.6" customHeight="1" s="12" customFormat="1">
      <c r="A32" s="16" t="str">
        <f>RIGHT(data!$C$97,3)</f>
        <v>206</v>
      </c>
      <c r="B32" s="224" t="str">
        <f>RIGHT(data!$C$96,4)</f>
        <v>2022</v>
      </c>
      <c r="C32" s="16" t="str">
        <f>data!AG$55</f>
        <v>7230</v>
      </c>
      <c r="D32" s="16" t="s">
        <v>1169</v>
      </c>
      <c r="E32" s="222">
        <f>ROUND(data!AG59,0)</f>
        <v>12940</v>
      </c>
      <c r="F32" s="212">
        <f>ROUND(data!AG60,2)</f>
        <v>25.44</v>
      </c>
      <c r="G32" s="222">
        <f>ROUND(data!AG61,0)</f>
        <v>3136911</v>
      </c>
      <c r="H32" s="222">
        <f>ROUND(data!AG62,0)</f>
        <v>674125</v>
      </c>
      <c r="I32" s="222">
        <f>ROUND(data!AG63,0)</f>
        <v>1155269</v>
      </c>
      <c r="J32" s="222">
        <f>ROUND(data!AG64,0)</f>
        <v>475504</v>
      </c>
      <c r="K32" s="222">
        <f>ROUND(data!AG65,0)</f>
        <v>0</v>
      </c>
      <c r="L32" s="222">
        <f>ROUND(data!AG66,0)</f>
        <v>45897</v>
      </c>
      <c r="M32" s="66">
        <f>ROUND(data!AG67,0)</f>
        <v>73614</v>
      </c>
      <c r="N32" s="222">
        <f>ROUND(data!AG68,0)</f>
        <v>144</v>
      </c>
      <c r="O32" s="222">
        <f>ROUND(data!AG69,0)</f>
        <v>2661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2661</v>
      </c>
      <c r="AD32" s="222">
        <f>ROUND(data!AG84,0)</f>
        <v>0</v>
      </c>
      <c r="AE32" s="222">
        <f>ROUND(data!AG89,0)</f>
        <v>35628450</v>
      </c>
      <c r="AF32" s="222">
        <f>ROUND(data!AG87,0)</f>
        <v>1372008</v>
      </c>
      <c r="AG32" s="222">
        <f>IF(data!AG90&gt;0,ROUND(data!AG90,0),0)</f>
        <v>7624</v>
      </c>
      <c r="AH32" s="222">
        <f>IF(data!AG91&gt;0,ROUND(data!AG91,0),0)</f>
        <v>938</v>
      </c>
      <c r="AI32" s="222">
        <f>IF(data!AG92&gt;0,ROUND(data!AG92,0),0)</f>
        <v>3596</v>
      </c>
      <c r="AJ32" s="222">
        <f>IF(data!AG93&gt;0,ROUND(data!AG93,0),0)</f>
        <v>69487</v>
      </c>
      <c r="AK32" s="212">
        <f>IF(data!AG94&gt;0,ROUND(data!AG94,2),0)</f>
        <v>17.4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ht="12.6" customHeight="1" s="12" customFormat="1">
      <c r="A33" s="16" t="str">
        <f>RIGHT(data!$C$97,3)</f>
        <v>206</v>
      </c>
      <c r="B33" s="224" t="str">
        <f>RIGHT(data!$C$96,4)</f>
        <v>2022</v>
      </c>
      <c r="C33" s="16" t="str">
        <f>data!AH$55</f>
        <v>7240</v>
      </c>
      <c r="D33" s="16" t="s">
        <v>1169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ht="12.6" customHeight="1" s="12" customFormat="1">
      <c r="A34" s="16" t="str">
        <f>RIGHT(data!$C$97,3)</f>
        <v>206</v>
      </c>
      <c r="B34" s="224" t="str">
        <f>RIGHT(data!$C$96,4)</f>
        <v>2022</v>
      </c>
      <c r="C34" s="16" t="str">
        <f>data!AI$55</f>
        <v>7250</v>
      </c>
      <c r="D34" s="16" t="s">
        <v>1169</v>
      </c>
      <c r="E34" s="222">
        <f>ROUND(data!AI59,0)</f>
        <v>1357</v>
      </c>
      <c r="F34" s="212">
        <f>ROUND(data!AI60,2)</f>
        <v>3.76</v>
      </c>
      <c r="G34" s="222">
        <f>ROUND(data!AI61,0)</f>
        <v>443701</v>
      </c>
      <c r="H34" s="222">
        <f>ROUND(data!AI62,0)</f>
        <v>113238</v>
      </c>
      <c r="I34" s="222">
        <f>ROUND(data!AI63,0)</f>
        <v>0</v>
      </c>
      <c r="J34" s="222">
        <f>ROUND(data!AI64,0)</f>
        <v>61238</v>
      </c>
      <c r="K34" s="222">
        <f>ROUND(data!AI65,0)</f>
        <v>0</v>
      </c>
      <c r="L34" s="222">
        <f>ROUND(data!AI66,0)</f>
        <v>4</v>
      </c>
      <c r="M34" s="66">
        <f>ROUND(data!AI67,0)</f>
        <v>2814</v>
      </c>
      <c r="N34" s="222">
        <f>ROUND(data!AI68,0)</f>
        <v>0</v>
      </c>
      <c r="O34" s="222">
        <f>ROUND(data!AI69,0)</f>
        <v>615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615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4769</v>
      </c>
      <c r="AK34" s="212">
        <f>IF(data!AI94&gt;0,ROUND(data!AI94,2),0)</f>
        <v>2.7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ht="12.6" customHeight="1" s="12" customFormat="1">
      <c r="A35" s="16" t="str">
        <f>RIGHT(data!$C$97,3)</f>
        <v>206</v>
      </c>
      <c r="B35" s="224" t="str">
        <f>RIGHT(data!$C$96,4)</f>
        <v>2022</v>
      </c>
      <c r="C35" s="16" t="str">
        <f>data!AJ$55</f>
        <v>7260</v>
      </c>
      <c r="D35" s="16" t="s">
        <v>1169</v>
      </c>
      <c r="E35" s="222">
        <f>ROUND(data!AJ59,0)</f>
        <v>58441</v>
      </c>
      <c r="F35" s="212">
        <f>ROUND(data!AJ60,2)</f>
        <v>55.79</v>
      </c>
      <c r="G35" s="222">
        <f>ROUND(data!AJ61,0)</f>
        <v>8025448</v>
      </c>
      <c r="H35" s="222">
        <f>ROUND(data!AJ62,0)</f>
        <v>1810380</v>
      </c>
      <c r="I35" s="222">
        <f>ROUND(data!AJ63,0)</f>
        <v>0</v>
      </c>
      <c r="J35" s="222">
        <f>ROUND(data!AJ64,0)</f>
        <v>662464</v>
      </c>
      <c r="K35" s="222">
        <f>ROUND(data!AJ65,0)</f>
        <v>16383</v>
      </c>
      <c r="L35" s="222">
        <f>ROUND(data!AJ66,0)</f>
        <v>68526</v>
      </c>
      <c r="M35" s="66">
        <f>ROUND(data!AJ67,0)</f>
        <v>259473</v>
      </c>
      <c r="N35" s="222">
        <f>ROUND(data!AJ68,0)</f>
        <v>145562</v>
      </c>
      <c r="O35" s="222">
        <f>ROUND(data!AJ69,0)</f>
        <v>71255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71255</v>
      </c>
      <c r="AD35" s="222">
        <f>ROUND(data!AJ84,0)</f>
        <v>35347</v>
      </c>
      <c r="AE35" s="222">
        <f>ROUND(data!AJ89,0)</f>
        <v>19448752</v>
      </c>
      <c r="AF35" s="222">
        <f>ROUND(data!AJ87,0)</f>
        <v>966</v>
      </c>
      <c r="AG35" s="222">
        <f>IF(data!AJ90&gt;0,ROUND(data!AJ90,0),0)</f>
        <v>12680</v>
      </c>
      <c r="AH35" s="222">
        <f>IF(data!AJ91&gt;0,ROUND(data!AJ91,0),0)</f>
        <v>0</v>
      </c>
      <c r="AI35" s="222">
        <f>IF(data!AJ92&gt;0,ROUND(data!AJ92,0),0)</f>
        <v>4722</v>
      </c>
      <c r="AJ35" s="222">
        <f>IF(data!AJ93&gt;0,ROUND(data!AJ93,0),0)</f>
        <v>3005</v>
      </c>
      <c r="AK35" s="212">
        <f>IF(data!AJ94&gt;0,ROUND(data!AJ94,2),0)</f>
        <v>6.18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ht="12.6" customHeight="1" s="12" customFormat="1">
      <c r="A36" s="16" t="str">
        <f>RIGHT(data!$C$97,3)</f>
        <v>206</v>
      </c>
      <c r="B36" s="224" t="str">
        <f>RIGHT(data!$C$96,4)</f>
        <v>2022</v>
      </c>
      <c r="C36" s="16" t="str">
        <f>data!AK$55</f>
        <v>7310</v>
      </c>
      <c r="D36" s="16" t="s">
        <v>1169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ht="12.6" customHeight="1" s="12" customFormat="1">
      <c r="A37" s="16" t="str">
        <f>RIGHT(data!$C$97,3)</f>
        <v>206</v>
      </c>
      <c r="B37" s="224" t="str">
        <f>RIGHT(data!$C$96,4)</f>
        <v>2022</v>
      </c>
      <c r="C37" s="16" t="str">
        <f>data!AL$55</f>
        <v>7320</v>
      </c>
      <c r="D37" s="16" t="s">
        <v>1169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ht="12.6" customHeight="1" s="12" customFormat="1">
      <c r="A38" s="16" t="str">
        <f>RIGHT(data!$C$97,3)</f>
        <v>206</v>
      </c>
      <c r="B38" s="224" t="str">
        <f>RIGHT(data!$C$96,4)</f>
        <v>2022</v>
      </c>
      <c r="C38" s="16" t="str">
        <f>data!AM$55</f>
        <v>7330</v>
      </c>
      <c r="D38" s="16" t="s">
        <v>1169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ht="12.6" customHeight="1" s="12" customFormat="1">
      <c r="A39" s="16" t="str">
        <f>RIGHT(data!$C$97,3)</f>
        <v>206</v>
      </c>
      <c r="B39" s="224" t="str">
        <f>RIGHT(data!$C$96,4)</f>
        <v>2022</v>
      </c>
      <c r="C39" s="16" t="str">
        <f>data!AN$55</f>
        <v>7340</v>
      </c>
      <c r="D39" s="16" t="s">
        <v>1169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ht="12.6" customHeight="1" s="12" customFormat="1">
      <c r="A40" s="16" t="str">
        <f>RIGHT(data!$C$97,3)</f>
        <v>206</v>
      </c>
      <c r="B40" s="224" t="str">
        <f>RIGHT(data!$C$96,4)</f>
        <v>2022</v>
      </c>
      <c r="C40" s="16" t="str">
        <f>data!AO$55</f>
        <v>7350</v>
      </c>
      <c r="D40" s="16" t="s">
        <v>1169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ht="12.6" customHeight="1" s="12" customFormat="1">
      <c r="A41" s="16" t="str">
        <f>RIGHT(data!$C$97,3)</f>
        <v>206</v>
      </c>
      <c r="B41" s="224" t="str">
        <f>RIGHT(data!$C$96,4)</f>
        <v>2022</v>
      </c>
      <c r="C41" s="16" t="str">
        <f>data!AP$55</f>
        <v>7380</v>
      </c>
      <c r="D41" s="16" t="s">
        <v>1169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22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ht="12.6" customHeight="1" s="12" customFormat="1">
      <c r="A42" s="16" t="str">
        <f>RIGHT(data!$C$97,3)</f>
        <v>206</v>
      </c>
      <c r="B42" s="224" t="str">
        <f>RIGHT(data!$C$96,4)</f>
        <v>2022</v>
      </c>
      <c r="C42" s="16" t="str">
        <f>data!AQ$55</f>
        <v>7390</v>
      </c>
      <c r="D42" s="16" t="s">
        <v>1169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ht="12.6" customHeight="1" s="12" customFormat="1">
      <c r="A43" s="16" t="str">
        <f>RIGHT(data!$C$97,3)</f>
        <v>206</v>
      </c>
      <c r="B43" s="224" t="str">
        <f>RIGHT(data!$C$96,4)</f>
        <v>2022</v>
      </c>
      <c r="C43" s="16" t="str">
        <f>data!AR$55</f>
        <v>7400</v>
      </c>
      <c r="D43" s="16" t="s">
        <v>1169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ht="12.6" customHeight="1" s="12" customFormat="1">
      <c r="A44" s="16" t="str">
        <f>RIGHT(data!$C$97,3)</f>
        <v>206</v>
      </c>
      <c r="B44" s="224" t="str">
        <f>RIGHT(data!$C$96,4)</f>
        <v>2022</v>
      </c>
      <c r="C44" s="16" t="str">
        <f>data!AS$55</f>
        <v>7410</v>
      </c>
      <c r="D44" s="16" t="s">
        <v>1169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ht="12.6" customHeight="1" s="12" customFormat="1">
      <c r="A45" s="16" t="str">
        <f>RIGHT(data!$C$97,3)</f>
        <v>206</v>
      </c>
      <c r="B45" s="224" t="str">
        <f>RIGHT(data!$C$96,4)</f>
        <v>2022</v>
      </c>
      <c r="C45" s="16" t="str">
        <f>data!AT$55</f>
        <v>7420</v>
      </c>
      <c r="D45" s="16" t="s">
        <v>1169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ht="12.6" customHeight="1" s="12" customFormat="1">
      <c r="A46" s="16" t="str">
        <f>RIGHT(data!$C$97,3)</f>
        <v>206</v>
      </c>
      <c r="B46" s="224" t="str">
        <f>RIGHT(data!$C$96,4)</f>
        <v>2022</v>
      </c>
      <c r="C46" s="16" t="str">
        <f>data!AU$55</f>
        <v>7430</v>
      </c>
      <c r="D46" s="16" t="s">
        <v>1169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ht="12.6" customHeight="1" s="12" customFormat="1">
      <c r="A47" s="16" t="str">
        <f>RIGHT(data!$C$97,3)</f>
        <v>206</v>
      </c>
      <c r="B47" s="224" t="str">
        <f>RIGHT(data!$C$96,4)</f>
        <v>2022</v>
      </c>
      <c r="C47" s="16" t="str">
        <f>data!AV$55</f>
        <v>7490</v>
      </c>
      <c r="D47" s="16" t="s">
        <v>1169</v>
      </c>
      <c r="E47" s="222"/>
      <c r="F47" s="212">
        <f>ROUND(data!AV60,2)</f>
        <v>0</v>
      </c>
      <c r="G47" s="222">
        <f>ROUND(data!AV61,0)</f>
        <v>94</v>
      </c>
      <c r="H47" s="222">
        <f>ROUND(data!AV62,0)</f>
        <v>87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ht="12.6" customHeight="1" s="12" customFormat="1">
      <c r="A48" s="16" t="str">
        <f>RIGHT(data!$C$97,3)</f>
        <v>206</v>
      </c>
      <c r="B48" s="224" t="str">
        <f>RIGHT(data!$C$96,4)</f>
        <v>2022</v>
      </c>
      <c r="C48" s="16" t="str">
        <f>data!AW$55</f>
        <v>8200</v>
      </c>
      <c r="D48" s="16" t="s">
        <v>1169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ht="12.6" customHeight="1" s="12" customFormat="1">
      <c r="A49" s="16" t="str">
        <f>RIGHT(data!$C$97,3)</f>
        <v>206</v>
      </c>
      <c r="B49" s="224" t="str">
        <f>RIGHT(data!$C$96,4)</f>
        <v>2022</v>
      </c>
      <c r="C49" s="16" t="str">
        <f>data!AX$55</f>
        <v>8310</v>
      </c>
      <c r="D49" s="16" t="s">
        <v>1169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ht="12.6" customHeight="1" s="12" customFormat="1">
      <c r="A50" s="16" t="str">
        <f>RIGHT(data!$C$97,3)</f>
        <v>206</v>
      </c>
      <c r="B50" s="224" t="str">
        <f>RIGHT(data!$C$96,4)</f>
        <v>2022</v>
      </c>
      <c r="C50" s="16" t="str">
        <f>data!AY$55</f>
        <v>8320</v>
      </c>
      <c r="D50" s="16" t="s">
        <v>1169</v>
      </c>
      <c r="E50" s="222">
        <f>ROUND(data!AY59,0)</f>
        <v>29576</v>
      </c>
      <c r="F50" s="212">
        <f>ROUND(data!AY60,2)</f>
        <v>10.38</v>
      </c>
      <c r="G50" s="222">
        <f>ROUND(data!AY61,0)</f>
        <v>535222</v>
      </c>
      <c r="H50" s="222">
        <f>ROUND(data!AY62,0)</f>
        <v>204667</v>
      </c>
      <c r="I50" s="222">
        <f>ROUND(data!AY63,0)</f>
        <v>0</v>
      </c>
      <c r="J50" s="222">
        <f>ROUND(data!AY64,0)</f>
        <v>24821</v>
      </c>
      <c r="K50" s="222">
        <f>ROUND(data!AY65,0)</f>
        <v>0</v>
      </c>
      <c r="L50" s="222">
        <f>ROUND(data!AY66,0)</f>
        <v>397525</v>
      </c>
      <c r="M50" s="66">
        <f>ROUND(data!AY67,0)</f>
        <v>45466</v>
      </c>
      <c r="N50" s="222">
        <f>ROUND(data!AY68,0)</f>
        <v>0</v>
      </c>
      <c r="O50" s="222">
        <f>ROUND(data!AY69,0)</f>
        <v>98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98</v>
      </c>
      <c r="AD50" s="222">
        <f>ROUND(data!AY84,0)</f>
        <v>1116</v>
      </c>
      <c r="AE50" s="222"/>
      <c r="AF50" s="222"/>
      <c r="AG50" s="222">
        <f>IF(data!AY90&gt;0,ROUND(data!AY90,0),0)</f>
        <v>5566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ht="12.6" customHeight="1" s="12" customFormat="1">
      <c r="A51" s="16" t="str">
        <f>RIGHT(data!$C$97,3)</f>
        <v>206</v>
      </c>
      <c r="B51" s="224" t="str">
        <f>RIGHT(data!$C$96,4)</f>
        <v>2022</v>
      </c>
      <c r="C51" s="16" t="str">
        <f>data!AZ$55</f>
        <v>8330</v>
      </c>
      <c r="D51" s="16" t="s">
        <v>1169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ht="12.6" customHeight="1" s="12" customFormat="1">
      <c r="A52" s="16" t="str">
        <f>RIGHT(data!$C$97,3)</f>
        <v>206</v>
      </c>
      <c r="B52" s="224" t="str">
        <f>RIGHT(data!$C$96,4)</f>
        <v>2022</v>
      </c>
      <c r="C52" s="16" t="str">
        <f>data!BA$55</f>
        <v>8350</v>
      </c>
      <c r="D52" s="16" t="s">
        <v>1169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5214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980</v>
      </c>
      <c r="AH52" s="222">
        <f>IFERROR(IF(data!BA$91&gt;0,ROUND(data!BA$91,0),0),0)</f>
        <v>0</v>
      </c>
      <c r="AI52" s="222">
        <f>IFERROR(IF(data!BA$92&gt;0,ROUND(data!BA$92,0),0),0)</f>
        <v>118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ht="12.6" customHeight="1" s="12" customFormat="1">
      <c r="A53" s="16" t="str">
        <f>RIGHT(data!$C$97,3)</f>
        <v>206</v>
      </c>
      <c r="B53" s="224" t="str">
        <f>RIGHT(data!$C$96,4)</f>
        <v>2022</v>
      </c>
      <c r="C53" s="16" t="str">
        <f>data!BB$55</f>
        <v>8360</v>
      </c>
      <c r="D53" s="16" t="s">
        <v>1169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ht="12.6" customHeight="1" s="12" customFormat="1">
      <c r="A54" s="16" t="str">
        <f>RIGHT(data!$C$97,3)</f>
        <v>206</v>
      </c>
      <c r="B54" s="224" t="str">
        <f>RIGHT(data!$C$96,4)</f>
        <v>2022</v>
      </c>
      <c r="C54" s="16" t="str">
        <f>data!BC$55</f>
        <v>8370</v>
      </c>
      <c r="D54" s="16" t="s">
        <v>1169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ht="12.6" customHeight="1" s="12" customFormat="1">
      <c r="A55" s="16" t="str">
        <f>RIGHT(data!$C$97,3)</f>
        <v>206</v>
      </c>
      <c r="B55" s="224" t="str">
        <f>RIGHT(data!$C$96,4)</f>
        <v>2022</v>
      </c>
      <c r="C55" s="16" t="str">
        <f>data!BD$55</f>
        <v>8420</v>
      </c>
      <c r="D55" s="16" t="s">
        <v>1169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34841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6546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ht="12.6" customHeight="1" s="12" customFormat="1">
      <c r="A56" s="16" t="str">
        <f>RIGHT(data!$C$97,3)</f>
        <v>206</v>
      </c>
      <c r="B56" s="224" t="str">
        <f>RIGHT(data!$C$96,4)</f>
        <v>2022</v>
      </c>
      <c r="C56" s="16" t="str">
        <f>data!BE$55</f>
        <v>8430</v>
      </c>
      <c r="D56" s="16" t="s">
        <v>1169</v>
      </c>
      <c r="E56" s="222">
        <f>ROUND(data!BE59,0)</f>
        <v>147934</v>
      </c>
      <c r="F56" s="212">
        <f>ROUND(data!BE60,2)</f>
        <v>9.21</v>
      </c>
      <c r="G56" s="222">
        <f>ROUND(data!BE61,0)</f>
        <v>705087</v>
      </c>
      <c r="H56" s="222">
        <f>ROUND(data!BE62,0)</f>
        <v>158965</v>
      </c>
      <c r="I56" s="222">
        <f>ROUND(data!BE63,0)</f>
        <v>0</v>
      </c>
      <c r="J56" s="222">
        <f>ROUND(data!BE64,0)</f>
        <v>125927</v>
      </c>
      <c r="K56" s="222">
        <f>ROUND(data!BE65,0)</f>
        <v>803075</v>
      </c>
      <c r="L56" s="222">
        <f>ROUND(data!BE66,0)</f>
        <v>2320026</v>
      </c>
      <c r="M56" s="66">
        <f>ROUND(data!BE67,0)</f>
        <v>221833</v>
      </c>
      <c r="N56" s="222">
        <f>ROUND(data!BE68,0)</f>
        <v>1021109</v>
      </c>
      <c r="O56" s="222">
        <f>ROUND(data!BE69,0)</f>
        <v>2568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2568</v>
      </c>
      <c r="AD56" s="222">
        <f>ROUND(data!BE84,0)</f>
        <v>207362</v>
      </c>
      <c r="AE56" s="222"/>
      <c r="AF56" s="222"/>
      <c r="AG56" s="222">
        <f>IF(data!BE90&gt;0,ROUND(data!BE90,0),0)</f>
        <v>39941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ht="12.6" customHeight="1" s="12" customFormat="1">
      <c r="A57" s="16" t="str">
        <f>RIGHT(data!$C$97,3)</f>
        <v>206</v>
      </c>
      <c r="B57" s="224" t="str">
        <f>RIGHT(data!$C$96,4)</f>
        <v>2022</v>
      </c>
      <c r="C57" s="16" t="str">
        <f>data!BF$55</f>
        <v>8460</v>
      </c>
      <c r="D57" s="16" t="s">
        <v>1169</v>
      </c>
      <c r="E57" s="222"/>
      <c r="F57" s="212">
        <f>ROUND(data!BF60,2)</f>
        <v>13.39</v>
      </c>
      <c r="G57" s="222">
        <f>ROUND(data!BF61,0)</f>
        <v>581989</v>
      </c>
      <c r="H57" s="222">
        <f>ROUND(data!BF62,0)</f>
        <v>234914</v>
      </c>
      <c r="I57" s="222">
        <f>ROUND(data!BF63,0)</f>
        <v>0</v>
      </c>
      <c r="J57" s="222">
        <f>ROUND(data!BF64,0)</f>
        <v>130876</v>
      </c>
      <c r="K57" s="222">
        <f>ROUND(data!BF65,0)</f>
        <v>82769</v>
      </c>
      <c r="L57" s="222">
        <f>ROUND(data!BF66,0)</f>
        <v>45776</v>
      </c>
      <c r="M57" s="66">
        <f>ROUND(data!BF67,0)</f>
        <v>6434</v>
      </c>
      <c r="N57" s="222">
        <f>ROUND(data!BF68,0)</f>
        <v>0</v>
      </c>
      <c r="O57" s="222">
        <f>ROUND(data!BF69,0)</f>
        <v>73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73</v>
      </c>
      <c r="AD57" s="222">
        <f>ROUND(data!BF84,0)</f>
        <v>1004</v>
      </c>
      <c r="AE57" s="222"/>
      <c r="AF57" s="222"/>
      <c r="AG57" s="222">
        <f>IF(data!BF90&gt;0,ROUND(data!BF90,0),0)</f>
        <v>1209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ht="12.6" customHeight="1" s="12" customFormat="1">
      <c r="A58" s="16" t="str">
        <f>RIGHT(data!$C$97,3)</f>
        <v>206</v>
      </c>
      <c r="B58" s="224" t="str">
        <f>RIGHT(data!$C$96,4)</f>
        <v>2022</v>
      </c>
      <c r="C58" s="16" t="str">
        <f>data!BG$55</f>
        <v>8470</v>
      </c>
      <c r="D58" s="16" t="s">
        <v>1169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ht="12.6" customHeight="1" s="12" customFormat="1">
      <c r="A59" s="16" t="str">
        <f>RIGHT(data!$C$97,3)</f>
        <v>206</v>
      </c>
      <c r="B59" s="224" t="str">
        <f>RIGHT(data!$C$96,4)</f>
        <v>2022</v>
      </c>
      <c r="C59" s="16" t="str">
        <f>data!BH$55</f>
        <v>8480</v>
      </c>
      <c r="D59" s="16" t="s">
        <v>1169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ht="12.6" customHeight="1" s="12" customFormat="1">
      <c r="A60" s="16" t="str">
        <f>RIGHT(data!$C$97,3)</f>
        <v>206</v>
      </c>
      <c r="B60" s="224" t="str">
        <f>RIGHT(data!$C$96,4)</f>
        <v>2022</v>
      </c>
      <c r="C60" s="16" t="str">
        <f>data!BI$55</f>
        <v>8490</v>
      </c>
      <c r="D60" s="16" t="s">
        <v>1169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16336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3069</v>
      </c>
      <c r="AH60" s="222">
        <f>IFERROR(IF(data!BI$91&gt;0,ROUND(data!BI$91,0),0),0)</f>
        <v>0</v>
      </c>
      <c r="AI60" s="222">
        <f>IFERROR(IF(data!BI$92&gt;0,ROUND(data!BI$92,0),0),0)</f>
        <v>370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ht="12.6" customHeight="1" s="12" customFormat="1">
      <c r="A61" s="16" t="str">
        <f>RIGHT(data!$C$97,3)</f>
        <v>206</v>
      </c>
      <c r="B61" s="224" t="str">
        <f>RIGHT(data!$C$96,4)</f>
        <v>2022</v>
      </c>
      <c r="C61" s="16" t="str">
        <f>data!BJ$55</f>
        <v>8510</v>
      </c>
      <c r="D61" s="16" t="s">
        <v>1169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ht="12.6" customHeight="1" s="12" customFormat="1">
      <c r="A62" s="16" t="str">
        <f>RIGHT(data!$C$97,3)</f>
        <v>206</v>
      </c>
      <c r="B62" s="224" t="str">
        <f>RIGHT(data!$C$96,4)</f>
        <v>2022</v>
      </c>
      <c r="C62" s="16" t="str">
        <f>data!BK$55</f>
        <v>8530</v>
      </c>
      <c r="D62" s="16" t="s">
        <v>1169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ht="12.6" customHeight="1" s="12" customFormat="1">
      <c r="A63" s="16" t="str">
        <f>RIGHT(data!$C$97,3)</f>
        <v>206</v>
      </c>
      <c r="B63" s="224" t="str">
        <f>RIGHT(data!$C$96,4)</f>
        <v>2022</v>
      </c>
      <c r="C63" s="16" t="str">
        <f>data!BL$55</f>
        <v>8560</v>
      </c>
      <c r="D63" s="16" t="s">
        <v>1169</v>
      </c>
      <c r="E63" s="222"/>
      <c r="F63" s="212">
        <f>ROUND(data!BL60,2)</f>
        <v>2.24</v>
      </c>
      <c r="G63" s="222">
        <f>ROUND(data!BL61,0)</f>
        <v>122555</v>
      </c>
      <c r="H63" s="222">
        <f>ROUND(data!BL62,0)</f>
        <v>45307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ht="12.6" customHeight="1" s="12" customFormat="1">
      <c r="A64" s="16" t="str">
        <f>RIGHT(data!$C$97,3)</f>
        <v>206</v>
      </c>
      <c r="B64" s="224" t="str">
        <f>RIGHT(data!$C$96,4)</f>
        <v>2022</v>
      </c>
      <c r="C64" s="16" t="str">
        <f>data!BM$55</f>
        <v>8590</v>
      </c>
      <c r="D64" s="16" t="s">
        <v>1169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ht="12.6" customHeight="1" s="12" customFormat="1">
      <c r="A65" s="16" t="str">
        <f>RIGHT(data!$C$97,3)</f>
        <v>206</v>
      </c>
      <c r="B65" s="224" t="str">
        <f>RIGHT(data!$C$96,4)</f>
        <v>2022</v>
      </c>
      <c r="C65" s="16" t="str">
        <f>data!BN$55</f>
        <v>8610</v>
      </c>
      <c r="D65" s="16" t="s">
        <v>1169</v>
      </c>
      <c r="E65" s="222"/>
      <c r="F65" s="212">
        <f>ROUND(data!BN60,2)</f>
        <v>16.87</v>
      </c>
      <c r="G65" s="222">
        <f>ROUND(data!BN61,0)</f>
        <v>1774733</v>
      </c>
      <c r="H65" s="222">
        <f>ROUND(data!BN62,0)</f>
        <v>479634</v>
      </c>
      <c r="I65" s="222">
        <f>ROUND(data!BN63,0)</f>
        <v>100000</v>
      </c>
      <c r="J65" s="222">
        <f>ROUND(data!BN64,0)</f>
        <v>11369</v>
      </c>
      <c r="K65" s="222">
        <f>ROUND(data!BN65,0)</f>
        <v>0</v>
      </c>
      <c r="L65" s="222">
        <f>ROUND(data!BN66,0)</f>
        <v>8410378</v>
      </c>
      <c r="M65" s="66">
        <f>ROUND(data!BN67,0)</f>
        <v>2111092</v>
      </c>
      <c r="N65" s="222">
        <f>ROUND(data!BN68,0)</f>
        <v>411067</v>
      </c>
      <c r="O65" s="222">
        <f>ROUND(data!BN69,0)</f>
        <v>37445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37445</v>
      </c>
      <c r="AD65" s="222">
        <f>ROUND(data!BN84,0)</f>
        <v>44797</v>
      </c>
      <c r="AE65" s="222"/>
      <c r="AF65" s="222"/>
      <c r="AG65" s="222">
        <f>IF(data!BN90&gt;0,ROUND(data!BN90,0),0)</f>
        <v>21426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ht="12.6" customHeight="1" s="12" customFormat="1">
      <c r="A66" s="16" t="str">
        <f>RIGHT(data!$C$97,3)</f>
        <v>206</v>
      </c>
      <c r="B66" s="224" t="str">
        <f>RIGHT(data!$C$96,4)</f>
        <v>2022</v>
      </c>
      <c r="C66" s="16" t="str">
        <f>data!BO$55</f>
        <v>8620</v>
      </c>
      <c r="D66" s="16" t="s">
        <v>1169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ht="12.6" customHeight="1" s="12" customFormat="1">
      <c r="A67" s="16" t="str">
        <f>RIGHT(data!$C$97,3)</f>
        <v>206</v>
      </c>
      <c r="B67" s="224" t="str">
        <f>RIGHT(data!$C$96,4)</f>
        <v>2022</v>
      </c>
      <c r="C67" s="16" t="str">
        <f>data!BP$55</f>
        <v>8630</v>
      </c>
      <c r="D67" s="16" t="s">
        <v>1169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ht="12.6" customHeight="1" s="12" customFormat="1">
      <c r="A68" s="16" t="str">
        <f>RIGHT(data!$C$97,3)</f>
        <v>206</v>
      </c>
      <c r="B68" s="224" t="str">
        <f>RIGHT(data!$C$96,4)</f>
        <v>2022</v>
      </c>
      <c r="C68" s="16" t="str">
        <f>data!BQ$55</f>
        <v>8640</v>
      </c>
      <c r="D68" s="16" t="s">
        <v>1169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ht="12.6" customHeight="1" s="12" customFormat="1">
      <c r="A69" s="16" t="str">
        <f>RIGHT(data!$C$97,3)</f>
        <v>206</v>
      </c>
      <c r="B69" s="224" t="str">
        <f>RIGHT(data!$C$96,4)</f>
        <v>2022</v>
      </c>
      <c r="C69" s="16" t="str">
        <f>data!BR$55</f>
        <v>8650</v>
      </c>
      <c r="D69" s="16" t="s">
        <v>1169</v>
      </c>
      <c r="E69" s="222"/>
      <c r="F69" s="212">
        <f>ROUND(data!BR60,2)</f>
        <v>0.07</v>
      </c>
      <c r="G69" s="222">
        <f>ROUND(data!BR61,0)</f>
        <v>10812</v>
      </c>
      <c r="H69" s="222">
        <f>ROUND(data!BR62,0)</f>
        <v>2393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3457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650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ht="12.6" customHeight="1" s="12" customFormat="1">
      <c r="A70" s="16" t="str">
        <f>RIGHT(data!$C$97,3)</f>
        <v>206</v>
      </c>
      <c r="B70" s="224" t="str">
        <f>RIGHT(data!$C$96,4)</f>
        <v>2022</v>
      </c>
      <c r="C70" s="16" t="str">
        <f>data!BS$55</f>
        <v>8660</v>
      </c>
      <c r="D70" s="16" t="s">
        <v>1169</v>
      </c>
      <c r="E70" s="222"/>
      <c r="F70" s="212">
        <f>ROUND(data!BS60,2)</f>
        <v>0.77</v>
      </c>
      <c r="G70" s="222">
        <f>ROUND(data!BS61,0)</f>
        <v>57660</v>
      </c>
      <c r="H70" s="222">
        <f>ROUND(data!BS62,0)</f>
        <v>20131</v>
      </c>
      <c r="I70" s="222">
        <f>ROUND(data!BS63,0)</f>
        <v>0</v>
      </c>
      <c r="J70" s="222">
        <f>ROUND(data!BS64,0)</f>
        <v>242</v>
      </c>
      <c r="K70" s="222">
        <f>ROUND(data!BS65,0)</f>
        <v>0</v>
      </c>
      <c r="L70" s="222">
        <f>ROUND(data!BS66,0)</f>
        <v>107</v>
      </c>
      <c r="M70" s="66">
        <f>ROUND(data!BS67,0)</f>
        <v>12291</v>
      </c>
      <c r="N70" s="222">
        <f>ROUND(data!BS68,0)</f>
        <v>0</v>
      </c>
      <c r="O70" s="222">
        <f>ROUND(data!BS69,0)</f>
        <v>264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264</v>
      </c>
      <c r="AD70" s="222">
        <f>ROUND(data!BS84,0)</f>
        <v>0</v>
      </c>
      <c r="AE70" s="222"/>
      <c r="AF70" s="222"/>
      <c r="AG70" s="222">
        <f>IF(data!BS90&gt;0,ROUND(data!BS90,0),0)</f>
        <v>2309</v>
      </c>
      <c r="AH70" s="222">
        <f>IFERROR(IF(data!BS$91&gt;0,ROUND(data!BS$91,0),0),0)</f>
        <v>0</v>
      </c>
      <c r="AI70" s="222">
        <f>IFERROR(IF(data!BS$92&gt;0,ROUND(data!BS$92,0),0),0)</f>
        <v>278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ht="12.6" customHeight="1" s="12" customFormat="1">
      <c r="A71" s="16" t="str">
        <f>RIGHT(data!$C$97,3)</f>
        <v>206</v>
      </c>
      <c r="B71" s="224" t="str">
        <f>RIGHT(data!$C$96,4)</f>
        <v>2022</v>
      </c>
      <c r="C71" s="16" t="str">
        <f>data!BT$55</f>
        <v>8670</v>
      </c>
      <c r="D71" s="16" t="s">
        <v>1169</v>
      </c>
      <c r="E71" s="222"/>
      <c r="F71" s="212">
        <f>ROUND(data!BT60,2)</f>
        <v>0.62</v>
      </c>
      <c r="G71" s="222">
        <f>ROUND(data!BT61,0)</f>
        <v>47756</v>
      </c>
      <c r="H71" s="222">
        <f>ROUND(data!BT62,0)</f>
        <v>22256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2594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2594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ht="12.6" customHeight="1" s="12" customFormat="1">
      <c r="A72" s="16" t="str">
        <f>RIGHT(data!$C$97,3)</f>
        <v>206</v>
      </c>
      <c r="B72" s="224" t="str">
        <f>RIGHT(data!$C$96,4)</f>
        <v>2022</v>
      </c>
      <c r="C72" s="16" t="str">
        <f>data!BU$55</f>
        <v>8680</v>
      </c>
      <c r="D72" s="16" t="s">
        <v>1169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ht="12.6" customHeight="1" s="12" customFormat="1">
      <c r="A73" s="16" t="str">
        <f>RIGHT(data!$C$97,3)</f>
        <v>206</v>
      </c>
      <c r="B73" s="224" t="str">
        <f>RIGHT(data!$C$96,4)</f>
        <v>2022</v>
      </c>
      <c r="C73" s="16" t="str">
        <f>data!BV$55</f>
        <v>8690</v>
      </c>
      <c r="D73" s="16" t="s">
        <v>1169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ht="12.6" customHeight="1" s="12" customFormat="1">
      <c r="A74" s="16" t="str">
        <f>RIGHT(data!$C$97,3)</f>
        <v>206</v>
      </c>
      <c r="B74" s="224" t="str">
        <f>RIGHT(data!$C$96,4)</f>
        <v>2022</v>
      </c>
      <c r="C74" s="16" t="str">
        <f>data!BW$55</f>
        <v>8700</v>
      </c>
      <c r="D74" s="16" t="s">
        <v>1169</v>
      </c>
      <c r="E74" s="222"/>
      <c r="F74" s="212">
        <f>ROUND(data!BW60,2)</f>
        <v>0.49</v>
      </c>
      <c r="G74" s="222">
        <f>ROUND(data!BW61,0)</f>
        <v>73064</v>
      </c>
      <c r="H74" s="222">
        <f>ROUND(data!BW62,0)</f>
        <v>7319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15668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2944</v>
      </c>
      <c r="AH74" s="222">
        <f>IF(data!BW91&gt;0,ROUND(data!BW91,0),0)</f>
        <v>0</v>
      </c>
      <c r="AI74" s="222">
        <f>IF(data!BW92&gt;0,ROUND(data!BW92,0),0)</f>
        <v>355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ht="12.6" customHeight="1" s="12" customFormat="1">
      <c r="A75" s="16" t="str">
        <f>RIGHT(data!$C$97,3)</f>
        <v>206</v>
      </c>
      <c r="B75" s="224" t="str">
        <f>RIGHT(data!$C$96,4)</f>
        <v>2022</v>
      </c>
      <c r="C75" s="16" t="str">
        <f>data!BX$55</f>
        <v>8710</v>
      </c>
      <c r="D75" s="16" t="s">
        <v>1169</v>
      </c>
      <c r="E75" s="222"/>
      <c r="F75" s="212">
        <f>ROUND(data!BX60,2)</f>
        <v>4.79</v>
      </c>
      <c r="G75" s="222">
        <f>ROUND(data!BX61,0)</f>
        <v>534896</v>
      </c>
      <c r="H75" s="222">
        <f>ROUND(data!BX62,0)</f>
        <v>127681</v>
      </c>
      <c r="I75" s="222">
        <f>ROUND(data!BX63,0)</f>
        <v>56710</v>
      </c>
      <c r="J75" s="222">
        <f>ROUND(data!BX64,0)</f>
        <v>181461</v>
      </c>
      <c r="K75" s="222">
        <f>ROUND(data!BX65,0)</f>
        <v>0</v>
      </c>
      <c r="L75" s="222">
        <f>ROUND(data!BX66,0)</f>
        <v>3474</v>
      </c>
      <c r="M75" s="66">
        <f>ROUND(data!BX67,0)</f>
        <v>0</v>
      </c>
      <c r="N75" s="222">
        <f>ROUND(data!BX68,0)</f>
        <v>99317</v>
      </c>
      <c r="O75" s="222">
        <f>ROUND(data!BX69,0)</f>
        <v>593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593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ht="12.6" customHeight="1" s="12" customFormat="1">
      <c r="A76" s="16" t="str">
        <f>RIGHT(data!$C$97,3)</f>
        <v>206</v>
      </c>
      <c r="B76" s="224" t="str">
        <f>RIGHT(data!$C$96,4)</f>
        <v>2022</v>
      </c>
      <c r="C76" s="16" t="str">
        <f>data!BY$55</f>
        <v>8720</v>
      </c>
      <c r="D76" s="16" t="s">
        <v>1169</v>
      </c>
      <c r="E76" s="222"/>
      <c r="F76" s="212">
        <f>ROUND(data!BY60,2)</f>
        <v>7.03</v>
      </c>
      <c r="G76" s="222">
        <f>ROUND(data!BY61,0)</f>
        <v>1021699</v>
      </c>
      <c r="H76" s="222">
        <f>ROUND(data!BY62,0)</f>
        <v>272800</v>
      </c>
      <c r="I76" s="222">
        <f>ROUND(data!BY63,0)</f>
        <v>0</v>
      </c>
      <c r="J76" s="222">
        <f>ROUND(data!BY64,0)</f>
        <v>3282</v>
      </c>
      <c r="K76" s="222">
        <f>ROUND(data!BY65,0)</f>
        <v>0</v>
      </c>
      <c r="L76" s="222">
        <f>ROUND(data!BY66,0)</f>
        <v>0</v>
      </c>
      <c r="M76" s="66">
        <f>ROUND(data!BY67,0)</f>
        <v>30306</v>
      </c>
      <c r="N76" s="222">
        <f>ROUND(data!BY68,0)</f>
        <v>0</v>
      </c>
      <c r="O76" s="222">
        <f>ROUND(data!BY69,0)</f>
        <v>3672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3672</v>
      </c>
      <c r="AD76" s="222">
        <f>ROUND(data!BY84,0)</f>
        <v>0</v>
      </c>
      <c r="AE76" s="222"/>
      <c r="AF76" s="222"/>
      <c r="AG76" s="222">
        <f>IF(data!BY90&gt;0,ROUND(data!BY90,0),0)</f>
        <v>518</v>
      </c>
      <c r="AH76" s="222">
        <f>IF(data!BY91&gt;0,ROUND(data!BY91,0),0)</f>
        <v>0</v>
      </c>
      <c r="AI76" s="222">
        <f>IF(data!BY92&gt;0,ROUND(data!BY92,0),0)</f>
        <v>62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ht="12.6" customHeight="1" s="12" customFormat="1">
      <c r="A77" s="16" t="str">
        <f>RIGHT(data!$C$97,3)</f>
        <v>206</v>
      </c>
      <c r="B77" s="224" t="str">
        <f>RIGHT(data!$C$96,4)</f>
        <v>2022</v>
      </c>
      <c r="C77" s="16" t="str">
        <f>data!BZ$55</f>
        <v>8730</v>
      </c>
      <c r="D77" s="16" t="s">
        <v>1169</v>
      </c>
      <c r="E77" s="222"/>
      <c r="F77" s="212">
        <f>ROUND(data!BZ60,2)</f>
        <v>1.59</v>
      </c>
      <c r="G77" s="222">
        <f>ROUND(data!BZ61,0)</f>
        <v>251027</v>
      </c>
      <c r="H77" s="222">
        <f>ROUND(data!BZ62,0)</f>
        <v>91671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78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78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ht="12.6" customHeight="1" s="12" customFormat="1">
      <c r="A78" s="16" t="str">
        <f>RIGHT(data!$C$97,3)</f>
        <v>206</v>
      </c>
      <c r="B78" s="224" t="str">
        <f>RIGHT(data!$C$96,4)</f>
        <v>2022</v>
      </c>
      <c r="C78" s="16" t="str">
        <f>data!CA$55</f>
        <v>8740</v>
      </c>
      <c r="D78" s="16" t="s">
        <v>1169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ht="12.6" customHeight="1" s="12" customFormat="1">
      <c r="A79" s="16" t="str">
        <f>RIGHT(data!$C$97,3)</f>
        <v>206</v>
      </c>
      <c r="B79" s="224" t="str">
        <f>RIGHT(data!$C$96,4)</f>
        <v>2022</v>
      </c>
      <c r="C79" s="16" t="str">
        <f>data!CB$55</f>
        <v>8770</v>
      </c>
      <c r="D79" s="16" t="s">
        <v>1169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ht="12.6" customHeight="1" s="12" customFormat="1">
      <c r="A80" s="16" t="str">
        <f>RIGHT(data!$C$97,3)</f>
        <v>206</v>
      </c>
      <c r="B80" s="224" t="str">
        <f>RIGHT(data!$C$96,4)</f>
        <v>2022</v>
      </c>
      <c r="C80" s="16" t="str">
        <f>data!CC$55</f>
        <v>8790</v>
      </c>
      <c r="D80" s="16" t="s">
        <v>1169</v>
      </c>
      <c r="E80" s="222"/>
      <c r="F80" s="212">
        <f>ROUND(data!CC60,2)</f>
        <v>0</v>
      </c>
      <c r="G80" s="222">
        <f>ROUND(data!CC61,0)</f>
        <v>0</v>
      </c>
      <c r="H80" s="222">
        <f>ROUND(data!CC62,0)</f>
        <v>0</v>
      </c>
      <c r="I80" s="222">
        <f>ROUND(data!CC63,0)</f>
        <v>0</v>
      </c>
      <c r="J80" s="222">
        <f>ROUND(data!CC64,0)</f>
        <v>-22931</v>
      </c>
      <c r="K80" s="222">
        <f>ROUND(data!CC65,0)</f>
        <v>0</v>
      </c>
      <c r="L80" s="222">
        <f>ROUND(data!CC66,0)</f>
        <v>-65150</v>
      </c>
      <c r="M80" s="66">
        <f>ROUND(data!CC67,0)</f>
        <v>159902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9987</v>
      </c>
      <c r="AE80" s="222"/>
      <c r="AF80" s="222"/>
      <c r="AG80" s="222">
        <f>IF(data!CC90&gt;0,ROUND(data!CC90,0),0)</f>
        <v>3466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customWidth="1" style="12"/>
    <col min="2" max="3" width="10.77734375" customWidth="1" style="12"/>
    <col min="4" max="4" width="2.77734375" customWidth="1" style="12"/>
    <col min="5" max="6" width="10.77734375" customWidth="1" style="12"/>
    <col min="7" max="7" width="2.77734375" customWidth="1" style="12"/>
    <col min="8" max="8" width="10.77734375" customWidth="1" style="12"/>
    <col min="9" max="10" width="8.77734375" customWidth="1" style="12"/>
    <col min="11" max="11" width="2.77734375" customWidth="1" style="12"/>
    <col min="12" max="13" width="10.77734375" customWidth="1" style="12"/>
    <col min="14" max="16384" width="10.77734375" customWidth="1" style="12"/>
  </cols>
  <sheetData>
    <row r="1">
      <c r="J1" s="108" t="s">
        <v>699</v>
      </c>
    </row>
    <row r="2">
      <c r="B2" s="109"/>
      <c r="C2" s="110"/>
      <c r="D2" s="110"/>
      <c r="E2" s="110"/>
      <c r="F2" s="110"/>
      <c r="G2" s="110"/>
      <c r="H2" s="110"/>
      <c r="I2" s="110"/>
      <c r="J2" s="111"/>
    </row>
    <row r="3">
      <c r="B3" s="112"/>
      <c r="F3" s="10" t="s">
        <v>700</v>
      </c>
      <c r="G3" s="10"/>
      <c r="J3" s="113"/>
    </row>
    <row r="4">
      <c r="B4" s="112"/>
      <c r="F4" s="10" t="s">
        <v>701</v>
      </c>
      <c r="G4" s="10"/>
      <c r="J4" s="113"/>
    </row>
    <row r="5">
      <c r="B5" s="112"/>
      <c r="J5" s="113"/>
    </row>
    <row r="6">
      <c r="B6" s="114"/>
      <c r="C6" s="115"/>
      <c r="D6" s="115"/>
      <c r="E6" s="115"/>
      <c r="F6" s="115"/>
      <c r="G6" s="115"/>
      <c r="H6" s="115"/>
      <c r="I6" s="115"/>
      <c r="J6" s="116"/>
    </row>
    <row r="7">
      <c r="B7" s="112"/>
      <c r="J7" s="113"/>
    </row>
    <row r="8">
      <c r="B8" s="112"/>
      <c r="F8" s="10" t="s">
        <v>702</v>
      </c>
      <c r="G8" s="10"/>
      <c r="J8" s="113"/>
    </row>
    <row r="9">
      <c r="B9" s="109"/>
      <c r="C9" s="110"/>
      <c r="D9" s="110"/>
      <c r="E9" s="110"/>
      <c r="F9" s="117" t="s">
        <v>703</v>
      </c>
      <c r="G9" s="117"/>
      <c r="H9" s="110"/>
      <c r="I9" s="110"/>
      <c r="J9" s="111"/>
    </row>
    <row r="10">
      <c r="B10" s="112"/>
      <c r="F10" s="10" t="s">
        <v>704</v>
      </c>
      <c r="G10" s="10"/>
      <c r="J10" s="113"/>
    </row>
    <row r="11">
      <c r="B11" s="112"/>
      <c r="F11" s="10"/>
      <c r="G11" s="10"/>
      <c r="J11" s="113"/>
    </row>
    <row r="12">
      <c r="B12" s="112"/>
      <c r="F12" s="10" t="s">
        <v>705</v>
      </c>
      <c r="G12" s="10"/>
      <c r="J12" s="113"/>
    </row>
    <row r="13">
      <c r="B13" s="112"/>
      <c r="F13" s="10" t="s">
        <v>706</v>
      </c>
      <c r="G13" s="10"/>
      <c r="J13" s="113"/>
    </row>
    <row r="14">
      <c r="B14" s="114"/>
      <c r="C14" s="115"/>
      <c r="D14" s="115"/>
      <c r="E14" s="115"/>
      <c r="F14" s="115"/>
      <c r="G14" s="115"/>
      <c r="H14" s="115"/>
      <c r="I14" s="115"/>
      <c r="J14" s="116"/>
    </row>
    <row r="15">
      <c r="B15" s="112"/>
      <c r="J15" s="113"/>
    </row>
    <row r="16">
      <c r="B16" s="112"/>
      <c r="F16" s="12" t="s">
        <v>707</v>
      </c>
      <c r="J16" s="113"/>
    </row>
    <row r="17">
      <c r="B17" s="109"/>
      <c r="C17" s="118" t="s">
        <v>708</v>
      </c>
      <c r="D17" s="118"/>
      <c r="E17" s="110" t="str">
        <f>+data!C98</f>
        <v>PeaceHealth United General Medical Center</v>
      </c>
      <c r="F17" s="117"/>
      <c r="G17" s="117"/>
      <c r="H17" s="110"/>
      <c r="I17" s="110"/>
      <c r="J17" s="111"/>
    </row>
    <row r="18">
      <c r="B18" s="112"/>
      <c r="C18" s="66" t="s">
        <v>709</v>
      </c>
      <c r="D18" s="66"/>
      <c r="E18" s="12" t="str">
        <f>+"H-"&amp;data!C97</f>
        <v>H-206</v>
      </c>
      <c r="F18" s="10"/>
      <c r="G18" s="10"/>
      <c r="J18" s="113"/>
    </row>
    <row r="19">
      <c r="B19" s="112"/>
      <c r="C19" s="66" t="s">
        <v>710</v>
      </c>
      <c r="D19" s="66"/>
      <c r="E19" s="12" t="str">
        <f>+data!C99</f>
        <v>2000 Hospital Drive</v>
      </c>
      <c r="F19" s="10"/>
      <c r="G19" s="10"/>
      <c r="J19" s="113"/>
    </row>
    <row r="20">
      <c r="B20" s="112"/>
      <c r="C20" s="66" t="s">
        <v>711</v>
      </c>
      <c r="D20" s="66"/>
      <c r="E20" s="12" t="str">
        <f>+data!C100</f>
        <v>Sedro-Woolley</v>
      </c>
      <c r="F20" s="10"/>
      <c r="G20" s="10"/>
      <c r="J20" s="113"/>
    </row>
    <row r="21">
      <c r="B21" s="112"/>
      <c r="C21" s="66" t="s">
        <v>712</v>
      </c>
      <c r="D21" s="66"/>
      <c r="E21" s="12" t="str">
        <f>+data!C101</f>
        <v>WA</v>
      </c>
      <c r="F21" s="10"/>
      <c r="G21" s="10"/>
      <c r="J21" s="113"/>
    </row>
    <row r="22">
      <c r="B22" s="114"/>
      <c r="C22" s="115"/>
      <c r="D22" s="115"/>
      <c r="E22" s="115"/>
      <c r="F22" s="115"/>
      <c r="G22" s="115"/>
      <c r="H22" s="115"/>
      <c r="I22" s="115"/>
      <c r="J22" s="116"/>
    </row>
    <row r="23">
      <c r="B23" s="112"/>
      <c r="J23" s="113"/>
    </row>
    <row r="24">
      <c r="B24" s="112"/>
      <c r="J24" s="113"/>
    </row>
    <row r="25">
      <c r="B25" s="112"/>
      <c r="J25" s="113"/>
    </row>
    <row r="26">
      <c r="B26" s="119"/>
      <c r="C26" s="120"/>
      <c r="D26" s="120"/>
      <c r="E26" s="120"/>
      <c r="F26" s="121" t="s">
        <v>713</v>
      </c>
      <c r="G26" s="120"/>
      <c r="H26" s="120"/>
      <c r="I26" s="120"/>
      <c r="J26" s="122"/>
    </row>
    <row r="27">
      <c r="B27" s="123" t="s">
        <v>714</v>
      </c>
      <c r="C27" s="124"/>
      <c r="D27" s="124"/>
      <c r="E27" s="124"/>
      <c r="F27" s="124"/>
      <c r="G27" s="124"/>
      <c r="H27" s="124"/>
      <c r="I27" s="124"/>
      <c r="J27" s="125"/>
    </row>
    <row r="28">
      <c r="B28" s="112" t="str">
        <f>+"by the Department of Health for the fiscal year ended "&amp;data!C96&amp;"."</f>
        <v>by the Department of Health for the fiscal year ended 06/30/2022.</v>
      </c>
      <c r="J28" s="113"/>
    </row>
    <row r="29">
      <c r="B29" s="112" t="s">
        <v>715</v>
      </c>
      <c r="J29" s="113"/>
    </row>
    <row r="30">
      <c r="B30" s="126" t="s">
        <v>716</v>
      </c>
      <c r="C30" s="127"/>
      <c r="D30" s="127"/>
      <c r="E30" s="127"/>
      <c r="F30" s="127"/>
      <c r="G30" s="127"/>
      <c r="H30" s="127"/>
      <c r="I30" s="127"/>
      <c r="J30" s="128"/>
    </row>
    <row r="31">
      <c r="B31" s="123"/>
      <c r="C31" s="124"/>
      <c r="D31" s="124"/>
      <c r="E31" s="124"/>
      <c r="F31" s="124"/>
      <c r="G31" s="124"/>
      <c r="H31" s="124"/>
      <c r="I31" s="124"/>
      <c r="J31" s="125"/>
    </row>
    <row r="32">
      <c r="B32" s="112"/>
      <c r="J32" s="113"/>
    </row>
    <row r="33">
      <c r="B33" s="129" t="s">
        <v>248</v>
      </c>
      <c r="C33" s="127"/>
      <c r="D33" s="127"/>
      <c r="E33" s="127"/>
      <c r="F33" s="127"/>
      <c r="G33" s="127"/>
      <c r="H33" s="127"/>
      <c r="I33" s="127"/>
      <c r="J33" s="128"/>
    </row>
    <row r="34">
      <c r="B34" s="119" t="s">
        <v>717</v>
      </c>
      <c r="C34" s="120"/>
      <c r="D34" s="120"/>
      <c r="E34" s="120"/>
      <c r="F34" s="121"/>
      <c r="G34" s="120"/>
      <c r="H34" s="120"/>
      <c r="I34" s="120"/>
      <c r="J34" s="122"/>
    </row>
    <row r="35">
      <c r="B35" s="119" t="s">
        <v>718</v>
      </c>
      <c r="C35" s="120"/>
      <c r="D35" s="120"/>
      <c r="E35" s="120"/>
      <c r="F35" s="121"/>
      <c r="G35" s="120"/>
      <c r="H35" s="120"/>
      <c r="I35" s="120"/>
      <c r="J35" s="122"/>
    </row>
    <row r="36">
      <c r="B36" s="119" t="s">
        <v>719</v>
      </c>
      <c r="C36" s="120"/>
      <c r="D36" s="120"/>
      <c r="E36" s="120"/>
      <c r="F36" s="121"/>
      <c r="G36" s="120"/>
      <c r="H36" s="120"/>
      <c r="I36" s="120"/>
      <c r="J36" s="122"/>
    </row>
    <row r="37">
      <c r="B37" s="123"/>
      <c r="C37" s="124"/>
      <c r="D37" s="124"/>
      <c r="E37" s="124"/>
      <c r="F37" s="124"/>
      <c r="G37" s="124"/>
      <c r="H37" s="124"/>
      <c r="I37" s="124"/>
      <c r="J37" s="125"/>
    </row>
    <row r="38">
      <c r="B38" s="112"/>
      <c r="J38" s="113"/>
    </row>
    <row r="39">
      <c r="B39" s="129" t="s">
        <v>248</v>
      </c>
      <c r="C39" s="127"/>
      <c r="D39" s="127"/>
      <c r="E39" s="127"/>
      <c r="F39" s="127"/>
      <c r="G39" s="127"/>
      <c r="H39" s="127"/>
      <c r="I39" s="127"/>
      <c r="J39" s="128"/>
    </row>
    <row r="40">
      <c r="B40" s="119" t="s">
        <v>720</v>
      </c>
      <c r="C40" s="120"/>
      <c r="D40" s="120"/>
      <c r="E40" s="120"/>
      <c r="F40" s="121"/>
      <c r="G40" s="120"/>
      <c r="H40" s="120"/>
      <c r="I40" s="120"/>
      <c r="J40" s="122"/>
    </row>
    <row r="41">
      <c r="B41" s="119" t="s">
        <v>718</v>
      </c>
      <c r="C41" s="120"/>
      <c r="D41" s="120"/>
      <c r="E41" s="120"/>
      <c r="F41" s="121"/>
      <c r="G41" s="120"/>
      <c r="H41" s="120"/>
      <c r="I41" s="120"/>
      <c r="J41" s="122"/>
    </row>
    <row r="42">
      <c r="B42" s="130" t="s">
        <v>719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46.3320312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7" t="s">
        <v>721</v>
      </c>
    </row>
    <row r="3">
      <c r="A3" s="67"/>
    </row>
    <row r="4">
      <c r="A4" s="163" t="s">
        <v>722</v>
      </c>
    </row>
    <row r="5">
      <c r="A5" s="163" t="s">
        <v>723</v>
      </c>
    </row>
    <row r="6">
      <c r="A6" s="163" t="s">
        <v>724</v>
      </c>
    </row>
    <row r="7">
      <c r="A7" s="163"/>
    </row>
    <row r="8">
      <c r="A8" s="2" t="s">
        <v>725</v>
      </c>
    </row>
    <row r="9">
      <c r="A9" s="163" t="s">
        <v>27</v>
      </c>
    </row>
    <row r="12">
      <c r="A12" s="1" t="str">
        <f>data!C97</f>
        <v>206</v>
      </c>
      <c r="B12" s="275" t="str">
        <f>RIGHT('Prior Year'!C97,4)</f>
      </c>
      <c r="C12" s="275" t="str">
        <f>RIGHT(data!C96,4)</f>
        <v>2022</v>
      </c>
      <c r="D12" s="1" t="str">
        <f>RIGHT('Prior Year'!C97,4)</f>
      </c>
      <c r="E12" s="275" t="str">
        <f>RIGHT(data!C96,4)</f>
        <v>2022</v>
      </c>
      <c r="F12" s="1" t="str">
        <f>RIGHT('Prior Year'!C97,4)</f>
      </c>
      <c r="G12" s="275" t="str">
        <f>RIGHT(data!C96,4)</f>
        <v>2022</v>
      </c>
      <c r="H12" s="3"/>
    </row>
    <row r="13">
      <c r="A13" s="2"/>
      <c r="B13" s="275" t="s">
        <v>726</v>
      </c>
      <c r="C13" s="275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>
      <c r="A14" s="1" t="s">
        <v>730</v>
      </c>
      <c r="B14" s="275" t="s">
        <v>365</v>
      </c>
      <c r="C14" s="275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8" t="s">
        <v>735</v>
      </c>
    </row>
    <row r="15">
      <c r="A15" s="1" t="s">
        <v>736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ref="F15:F59" t="shared" si="0">IF(B15=0,"",IF(D15=0,"",B15/D15))</f>
      </c>
      <c r="G15" s="238" t="str">
        <f ref="G15:G29" t="shared" si="1">IF(C15=0,"",IF(E15=0,"",C15/E15))</f>
      </c>
      <c r="H15" s="6" t="str">
        <f ref="H15:H59" t="shared" si="2">IF(B15=0,"",IF(C15=0,"",IF(D15=0,"",IF(E15=0,"",IF(G15/F15-1&lt;-0.25,G15/F15-1,IF(G15/F15-1&gt;0.25,G15/F15-1,""))))))</f>
      </c>
      <c r="I15" s="275" t="str">
        <f ref="I15:I46" t="shared" si="3">IF(H15&gt;ABS(25%),"Please provide explanation for the fluctuation noted here","")</f>
        <v>Please provide explanation for the fluctuation noted here</v>
      </c>
      <c r="M15" s="7"/>
    </row>
    <row r="16">
      <c r="A16" s="1" t="s">
        <v>737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</c>
      <c r="G16" s="238" t="str">
        <f t="shared" si="1"/>
      </c>
      <c r="H16" s="6" t="str">
        <f t="shared" si="2"/>
      </c>
      <c r="I16" s="275" t="str">
        <f t="shared" si="3"/>
        <v>Please provide explanation for the fluctuation noted here</v>
      </c>
      <c r="M16" s="7"/>
    </row>
    <row r="17">
      <c r="A17" s="1" t="s">
        <v>738</v>
      </c>
      <c r="B17" s="275">
        <f>'Prior Year'!E86</f>
        <v>0</v>
      </c>
      <c r="C17" s="275">
        <f>data!E85</f>
        <v>7774085.7300000014</v>
      </c>
      <c r="D17" s="275">
        <f>'Prior Year'!E60</f>
        <v>0</v>
      </c>
      <c r="E17" s="1">
        <f>data!E59</f>
        <v>2145</v>
      </c>
      <c r="F17" s="238" t="str">
        <f t="shared" si="0"/>
      </c>
      <c r="G17" s="238">
        <f t="shared" si="1"/>
        <v>3624.2823916083921</v>
      </c>
      <c r="H17" s="6" t="str">
        <f t="shared" si="2"/>
      </c>
      <c r="I17" s="275" t="str">
        <f t="shared" si="3"/>
        <v>Please provide explanation for the fluctuation noted here</v>
      </c>
      <c r="M17" s="7"/>
    </row>
    <row r="18">
      <c r="A18" s="1" t="s">
        <v>739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</c>
      <c r="G18" s="238" t="str">
        <f t="shared" si="1"/>
      </c>
      <c r="H18" s="6" t="str">
        <f t="shared" si="2"/>
      </c>
      <c r="I18" s="275" t="str">
        <f t="shared" si="3"/>
        <v>Please provide explanation for the fluctuation noted here</v>
      </c>
      <c r="M18" s="7"/>
    </row>
    <row r="19">
      <c r="A19" s="1" t="s">
        <v>740</v>
      </c>
      <c r="B19" s="275">
        <f>'Prior Year'!G86</f>
        <v>0</v>
      </c>
      <c r="C19" s="275">
        <f>data!G85</f>
        <v>3878299.86</v>
      </c>
      <c r="D19" s="275">
        <f>'Prior Year'!G60</f>
        <v>0</v>
      </c>
      <c r="E19" s="1">
        <f>data!G59</f>
        <v>2665</v>
      </c>
      <c r="F19" s="238" t="str">
        <f t="shared" si="0"/>
      </c>
      <c r="G19" s="238">
        <f t="shared" si="1"/>
        <v>1455.2719924953096</v>
      </c>
      <c r="H19" s="6" t="str">
        <f t="shared" si="2"/>
      </c>
      <c r="I19" s="275" t="str">
        <f t="shared" si="3"/>
        <v>Please provide explanation for the fluctuation noted here</v>
      </c>
      <c r="M19" s="7"/>
    </row>
    <row r="20">
      <c r="A20" s="1" t="s">
        <v>741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</c>
      <c r="G20" s="238" t="str">
        <f t="shared" si="1"/>
      </c>
      <c r="H20" s="6" t="str">
        <f t="shared" si="2"/>
      </c>
      <c r="I20" s="275" t="str">
        <f t="shared" si="3"/>
        <v>Please provide explanation for the fluctuation noted here</v>
      </c>
      <c r="M20" s="7"/>
    </row>
    <row r="21">
      <c r="A21" s="1" t="s">
        <v>742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</c>
      <c r="G21" s="238" t="str">
        <f t="shared" si="1"/>
      </c>
      <c r="H21" s="6" t="str">
        <f t="shared" si="2"/>
      </c>
      <c r="I21" s="275" t="str">
        <f t="shared" si="3"/>
        <v>Please provide explanation for the fluctuation noted here</v>
      </c>
      <c r="M21" s="7"/>
    </row>
    <row r="22">
      <c r="A22" s="1" t="s">
        <v>743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</c>
      <c r="G22" s="238" t="str">
        <f t="shared" si="1"/>
      </c>
      <c r="H22" s="6" t="str">
        <f t="shared" si="2"/>
      </c>
      <c r="I22" s="275" t="str">
        <f t="shared" si="3"/>
        <v>Please provide explanation for the fluctuation noted here</v>
      </c>
      <c r="M22" s="7"/>
    </row>
    <row r="23">
      <c r="A23" s="1" t="s">
        <v>744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</c>
      <c r="G23" s="238" t="str">
        <f t="shared" si="1"/>
      </c>
      <c r="H23" s="6" t="str">
        <f t="shared" si="2"/>
      </c>
      <c r="I23" s="275" t="str">
        <f t="shared" si="3"/>
        <v>Please provide explanation for the fluctuation noted here</v>
      </c>
      <c r="M23" s="7"/>
    </row>
    <row r="24">
      <c r="A24" s="1" t="s">
        <v>745</v>
      </c>
      <c r="B24" s="275">
        <f>'Prior Year'!L86</f>
        <v>0</v>
      </c>
      <c r="C24" s="275">
        <f>data!L85</f>
        <v>1675.5</v>
      </c>
      <c r="D24" s="275">
        <f>'Prior Year'!L60</f>
        <v>0</v>
      </c>
      <c r="E24" s="1">
        <f>data!L59</f>
        <v>3713</v>
      </c>
      <c r="F24" s="238" t="str">
        <f t="shared" si="0"/>
      </c>
      <c r="G24" s="238">
        <f t="shared" si="1"/>
        <v>0.4512523565849717</v>
      </c>
      <c r="H24" s="6" t="str">
        <f t="shared" si="2"/>
      </c>
      <c r="I24" s="275" t="str">
        <f t="shared" si="3"/>
        <v>Please provide explanation for the fluctuation noted here</v>
      </c>
      <c r="M24" s="7"/>
    </row>
    <row r="25">
      <c r="A25" s="1" t="s">
        <v>746</v>
      </c>
      <c r="B25" s="275">
        <f>'Prior Year'!M86</f>
        <v>0</v>
      </c>
      <c r="C25" s="275">
        <f>data!M85</f>
        <v>42111.740000000005</v>
      </c>
      <c r="D25" s="275">
        <f>'Prior Year'!M60</f>
        <v>0</v>
      </c>
      <c r="E25" s="1">
        <f>data!M59</f>
        <v>0</v>
      </c>
      <c r="F25" s="238" t="str">
        <f t="shared" si="0"/>
      </c>
      <c r="G25" s="238" t="str">
        <f t="shared" si="1"/>
      </c>
      <c r="H25" s="6" t="str">
        <f t="shared" si="2"/>
      </c>
      <c r="I25" s="275" t="str">
        <f t="shared" si="3"/>
        <v>Please provide explanation for the fluctuation noted here</v>
      </c>
      <c r="M25" s="7"/>
    </row>
    <row r="26">
      <c r="A26" s="1" t="s">
        <v>747</v>
      </c>
      <c r="B26" s="1">
        <f>'Prior Year'!N86</f>
        <v>0</v>
      </c>
      <c r="C26" s="275">
        <f>data!N85</f>
        <v>570198.88</v>
      </c>
      <c r="D26" s="275">
        <f>'Prior Year'!N60</f>
        <v>0</v>
      </c>
      <c r="E26" s="1">
        <f>data!N59</f>
        <v>0</v>
      </c>
      <c r="F26" s="238" t="str">
        <f t="shared" si="0"/>
      </c>
      <c r="G26" s="238" t="str">
        <f t="shared" si="1"/>
      </c>
      <c r="H26" s="6" t="str">
        <f t="shared" si="2"/>
      </c>
      <c r="I26" s="275" t="str">
        <f t="shared" si="3"/>
        <v>Please provide explanation for the fluctuation noted here</v>
      </c>
      <c r="M26" s="7"/>
    </row>
    <row r="27">
      <c r="A27" s="1" t="s">
        <v>748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</c>
      <c r="G27" s="238" t="str">
        <f t="shared" si="1"/>
      </c>
      <c r="H27" s="6" t="str">
        <f t="shared" si="2"/>
      </c>
      <c r="I27" s="275" t="str">
        <f t="shared" si="3"/>
        <v>Please provide explanation for the fluctuation noted here</v>
      </c>
      <c r="M27" s="7"/>
    </row>
    <row r="28">
      <c r="A28" s="1" t="s">
        <v>749</v>
      </c>
      <c r="B28" s="275">
        <f>'Prior Year'!P86</f>
        <v>0</v>
      </c>
      <c r="C28" s="275">
        <f>data!P85</f>
        <v>1983835.24</v>
      </c>
      <c r="D28" s="275">
        <f>'Prior Year'!P60</f>
        <v>0</v>
      </c>
      <c r="E28" s="1">
        <f>data!P59</f>
        <v>62375</v>
      </c>
      <c r="F28" s="238" t="str">
        <f t="shared" si="0"/>
      </c>
      <c r="G28" s="238">
        <f t="shared" si="1"/>
        <v>31.80497378757515</v>
      </c>
      <c r="H28" s="6" t="str">
        <f t="shared" si="2"/>
      </c>
      <c r="I28" s="275" t="str">
        <f t="shared" si="3"/>
        <v>Please provide explanation for the fluctuation noted here</v>
      </c>
      <c r="M28" s="7"/>
    </row>
    <row r="29">
      <c r="A29" s="1" t="s">
        <v>750</v>
      </c>
      <c r="B29" s="275">
        <f>'Prior Year'!Q86</f>
        <v>0</v>
      </c>
      <c r="C29" s="275">
        <f>data!Q85</f>
        <v>501941.93</v>
      </c>
      <c r="D29" s="275">
        <f>'Prior Year'!Q60</f>
        <v>0</v>
      </c>
      <c r="E29" s="1">
        <f>data!Q59</f>
        <v>67362</v>
      </c>
      <c r="F29" s="238" t="str">
        <f t="shared" si="0"/>
      </c>
      <c r="G29" s="238">
        <f t="shared" si="1"/>
        <v>7.4514107360232771</v>
      </c>
      <c r="H29" s="6" t="str">
        <f t="shared" si="2"/>
      </c>
      <c r="I29" s="275" t="str">
        <f t="shared" si="3"/>
        <v>Please provide explanation for the fluctuation noted here</v>
      </c>
      <c r="M29" s="7"/>
    </row>
    <row r="30">
      <c r="A30" s="1" t="s">
        <v>751</v>
      </c>
      <c r="B30" s="275">
        <f>'Prior Year'!R86</f>
        <v>0</v>
      </c>
      <c r="C30" s="275">
        <f>data!R85</f>
        <v>416086.39</v>
      </c>
      <c r="D30" s="275">
        <f>'Prior Year'!R60</f>
        <v>0</v>
      </c>
      <c r="E30" s="1">
        <f>data!R59</f>
        <v>57498</v>
      </c>
      <c r="F30" s="238" t="str">
        <f t="shared" si="0"/>
      </c>
      <c r="G30" s="238">
        <f>IFERROR(IF(C30=0,"",IF(E30=0,"",C30/E30)),"")</f>
        <v>7.2365367491043173</v>
      </c>
      <c r="H30" s="6" t="str">
        <f t="shared" si="2"/>
      </c>
      <c r="I30" s="275" t="str">
        <f t="shared" si="3"/>
        <v>Please provide explanation for the fluctuation noted here</v>
      </c>
      <c r="M30" s="7"/>
    </row>
    <row r="31">
      <c r="A31" s="1" t="s">
        <v>752</v>
      </c>
      <c r="B31" s="275">
        <f>'Prior Year'!S86</f>
        <v>0</v>
      </c>
      <c r="C31" s="275">
        <f>data!S85</f>
        <v>255145.42</v>
      </c>
      <c r="D31" s="275" t="s">
        <v>317</v>
      </c>
      <c r="E31" s="4" t="s">
        <v>317</v>
      </c>
      <c r="F31" s="238" t="str">
        <f t="shared" si="0"/>
      </c>
      <c r="G31" s="238" t="str">
        <f ref="G31:G32" t="shared" si="4">IFERROR(IF(C31=0,"",IF(E31=0,"",C31/E31)),"")</f>
      </c>
      <c r="H31" s="6" t="str">
        <f t="shared" si="2"/>
      </c>
      <c r="I31" s="275" t="str">
        <f t="shared" si="3"/>
        <v>Please provide explanation for the fluctuation noted here</v>
      </c>
      <c r="M31" s="7"/>
    </row>
    <row r="32">
      <c r="A32" s="1" t="s">
        <v>753</v>
      </c>
      <c r="B32" s="275">
        <f>'Prior Year'!T86</f>
        <v>0</v>
      </c>
      <c r="C32" s="275">
        <f>data!T85</f>
        <v>1084535.37</v>
      </c>
      <c r="D32" s="275" t="s">
        <v>317</v>
      </c>
      <c r="E32" s="4" t="s">
        <v>317</v>
      </c>
      <c r="F32" s="238" t="str">
        <f t="shared" si="0"/>
      </c>
      <c r="G32" s="238" t="str">
        <f t="shared" si="4"/>
      </c>
      <c r="H32" s="6" t="str">
        <f t="shared" si="2"/>
      </c>
      <c r="I32" s="275" t="str">
        <f t="shared" si="3"/>
        <v>Please provide explanation for the fluctuation noted here</v>
      </c>
      <c r="M32" s="7"/>
    </row>
    <row r="33">
      <c r="A33" s="1" t="s">
        <v>754</v>
      </c>
      <c r="B33" s="275">
        <f>'Prior Year'!U86</f>
        <v>0</v>
      </c>
      <c r="C33" s="275">
        <f>data!U85</f>
        <v>2191280.41</v>
      </c>
      <c r="D33" s="275">
        <f>'Prior Year'!U60</f>
        <v>0</v>
      </c>
      <c r="E33" s="1">
        <f>data!U59</f>
        <v>99970</v>
      </c>
      <c r="F33" s="238" t="str">
        <f t="shared" si="0"/>
      </c>
      <c r="G33" s="238">
        <f ref="G33:G69" t="shared" si="5">IF(C33=0,"",IF(E33=0,"",C33/E33))</f>
        <v>21.919379913974193</v>
      </c>
      <c r="H33" s="6" t="str">
        <f t="shared" si="2"/>
      </c>
      <c r="I33" s="275" t="str">
        <f t="shared" si="3"/>
        <v>Please provide explanation for the fluctuation noted here</v>
      </c>
      <c r="M33" s="7"/>
    </row>
    <row r="34">
      <c r="A34" s="1" t="s">
        <v>755</v>
      </c>
      <c r="B34" s="275">
        <f>'Prior Year'!V86</f>
        <v>0</v>
      </c>
      <c r="C34" s="275">
        <f>data!V85</f>
        <v>0</v>
      </c>
      <c r="D34" s="275">
        <f>'Prior Year'!V60</f>
        <v>0</v>
      </c>
      <c r="E34" s="1">
        <f>data!V59</f>
        <v>0</v>
      </c>
      <c r="F34" s="238" t="str">
        <f t="shared" si="0"/>
      </c>
      <c r="G34" s="238" t="str">
        <f t="shared" si="5"/>
      </c>
      <c r="H34" s="6" t="str">
        <f t="shared" si="2"/>
      </c>
      <c r="I34" s="275" t="str">
        <f t="shared" si="3"/>
        <v>Please provide explanation for the fluctuation noted here</v>
      </c>
      <c r="M34" s="7"/>
    </row>
    <row r="35">
      <c r="A35" s="1" t="s">
        <v>756</v>
      </c>
      <c r="B35" s="275">
        <f>'Prior Year'!W86</f>
        <v>0</v>
      </c>
      <c r="C35" s="275">
        <f>data!W85</f>
        <v>713918.99</v>
      </c>
      <c r="D35" s="275">
        <f>'Prior Year'!W60</f>
        <v>0</v>
      </c>
      <c r="E35" s="1">
        <f>data!W59</f>
        <v>1225</v>
      </c>
      <c r="F35" s="238" t="str">
        <f t="shared" si="0"/>
      </c>
      <c r="G35" s="238">
        <f t="shared" si="5"/>
        <v>582.791012244898</v>
      </c>
      <c r="H35" s="6" t="str">
        <f t="shared" si="2"/>
      </c>
      <c r="I35" s="275" t="str">
        <f t="shared" si="3"/>
        <v>Please provide explanation for the fluctuation noted here</v>
      </c>
      <c r="M35" s="7"/>
    </row>
    <row r="36">
      <c r="A36" s="1" t="s">
        <v>757</v>
      </c>
      <c r="B36" s="275">
        <f>'Prior Year'!X86</f>
        <v>0</v>
      </c>
      <c r="C36" s="275">
        <f>data!X85</f>
        <v>461323.10000000003</v>
      </c>
      <c r="D36" s="275">
        <f>'Prior Year'!X60</f>
        <v>0</v>
      </c>
      <c r="E36" s="1">
        <f>data!X59</f>
        <v>7536</v>
      </c>
      <c r="F36" s="238" t="str">
        <f t="shared" si="0"/>
      </c>
      <c r="G36" s="238">
        <f t="shared" si="5"/>
        <v>61.215910297239922</v>
      </c>
      <c r="H36" s="6" t="str">
        <f t="shared" si="2"/>
      </c>
      <c r="I36" s="275" t="str">
        <f t="shared" si="3"/>
        <v>Please provide explanation for the fluctuation noted here</v>
      </c>
      <c r="M36" s="7"/>
    </row>
    <row r="37">
      <c r="A37" s="1" t="s">
        <v>758</v>
      </c>
      <c r="B37" s="275">
        <f>'Prior Year'!Y86</f>
        <v>0</v>
      </c>
      <c r="C37" s="275">
        <f>data!Y85</f>
        <v>2014461.9000000001</v>
      </c>
      <c r="D37" s="275">
        <f>'Prior Year'!Y60</f>
        <v>0</v>
      </c>
      <c r="E37" s="1">
        <f>data!Y59</f>
        <v>16594</v>
      </c>
      <c r="F37" s="238" t="str">
        <f t="shared" si="0"/>
      </c>
      <c r="G37" s="238">
        <f t="shared" si="5"/>
        <v>121.39700494154515</v>
      </c>
      <c r="H37" s="6" t="str">
        <f t="shared" si="2"/>
      </c>
      <c r="I37" s="275" t="str">
        <f t="shared" si="3"/>
        <v>Please provide explanation for the fluctuation noted here</v>
      </c>
      <c r="M37" s="7"/>
    </row>
    <row r="38">
      <c r="A38" s="1" t="s">
        <v>759</v>
      </c>
      <c r="B38" s="275">
        <f>'Prior Year'!Z86</f>
        <v>0</v>
      </c>
      <c r="C38" s="275">
        <f>data!Z85</f>
        <v>2003241.06</v>
      </c>
      <c r="D38" s="275">
        <f>'Prior Year'!Z60</f>
        <v>0</v>
      </c>
      <c r="E38" s="1">
        <f>data!Z59</f>
        <v>5086</v>
      </c>
      <c r="F38" s="238" t="str">
        <f t="shared" si="0"/>
      </c>
      <c r="G38" s="238">
        <f t="shared" si="5"/>
        <v>393.87358631537558</v>
      </c>
      <c r="H38" s="6" t="str">
        <f t="shared" si="2"/>
      </c>
      <c r="I38" s="275" t="str">
        <f t="shared" si="3"/>
        <v>Please provide explanation for the fluctuation noted here</v>
      </c>
      <c r="M38" s="7"/>
    </row>
    <row r="39">
      <c r="A39" s="1" t="s">
        <v>760</v>
      </c>
      <c r="B39" s="275">
        <f>'Prior Year'!AA86</f>
        <v>0</v>
      </c>
      <c r="C39" s="275">
        <f>data!AA85</f>
        <v>262553.21</v>
      </c>
      <c r="D39" s="275">
        <f>'Prior Year'!AA60</f>
        <v>0</v>
      </c>
      <c r="E39" s="1">
        <f>data!AA59</f>
        <v>352</v>
      </c>
      <c r="F39" s="238" t="str">
        <f t="shared" si="0"/>
      </c>
      <c r="G39" s="238">
        <f t="shared" si="5"/>
        <v>745.88980113636364</v>
      </c>
      <c r="H39" s="6" t="str">
        <f t="shared" si="2"/>
      </c>
      <c r="I39" s="275" t="str">
        <f t="shared" si="3"/>
        <v>Please provide explanation for the fluctuation noted here</v>
      </c>
      <c r="M39" s="7"/>
    </row>
    <row r="40">
      <c r="A40" s="1" t="s">
        <v>761</v>
      </c>
      <c r="B40" s="275">
        <f>'Prior Year'!AB86</f>
        <v>0</v>
      </c>
      <c r="C40" s="275">
        <f>data!AB85</f>
        <v>5583744.9100000011</v>
      </c>
      <c r="D40" s="275" t="s">
        <v>317</v>
      </c>
      <c r="E40" s="4" t="s">
        <v>317</v>
      </c>
      <c r="F40" s="238" t="str">
        <f t="shared" si="0"/>
      </c>
      <c r="G40" s="238" t="str">
        <f>IFERROR(IF(C40=0,"",IF(E40=0,"",C40/E40)),"")</f>
      </c>
      <c r="H40" s="6" t="str">
        <f t="shared" si="2"/>
      </c>
      <c r="I40" s="275" t="str">
        <f t="shared" si="3"/>
        <v>Please provide explanation for the fluctuation noted here</v>
      </c>
      <c r="M40" s="7"/>
    </row>
    <row r="41">
      <c r="A41" s="1" t="s">
        <v>762</v>
      </c>
      <c r="B41" s="275">
        <f>'Prior Year'!AC86</f>
        <v>0</v>
      </c>
      <c r="C41" s="275">
        <f>data!AC85</f>
        <v>1196583.3699999999</v>
      </c>
      <c r="D41" s="275">
        <f>'Prior Year'!AC60</f>
        <v>0</v>
      </c>
      <c r="E41" s="1">
        <f>data!AC59</f>
        <v>10896</v>
      </c>
      <c r="F41" s="238" t="str">
        <f t="shared" si="0"/>
      </c>
      <c r="G41" s="238">
        <f t="shared" si="5"/>
        <v>109.81859122613803</v>
      </c>
      <c r="H41" s="6" t="str">
        <f t="shared" si="2"/>
      </c>
      <c r="I41" s="275" t="str">
        <f t="shared" si="3"/>
        <v>Please provide explanation for the fluctuation noted here</v>
      </c>
      <c r="M41" s="7"/>
    </row>
    <row r="42">
      <c r="A42" s="1" t="s">
        <v>763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</c>
      <c r="G42" s="238" t="str">
        <f t="shared" si="5"/>
      </c>
      <c r="H42" s="6" t="str">
        <f t="shared" si="2"/>
      </c>
      <c r="I42" s="275" t="str">
        <f t="shared" si="3"/>
        <v>Please provide explanation for the fluctuation noted here</v>
      </c>
      <c r="M42" s="7"/>
    </row>
    <row r="43">
      <c r="A43" s="1" t="s">
        <v>764</v>
      </c>
      <c r="B43" s="275">
        <f>'Prior Year'!AE86</f>
        <v>0</v>
      </c>
      <c r="C43" s="275">
        <f>data!AE85</f>
        <v>1368138.9000000001</v>
      </c>
      <c r="D43" s="275">
        <f>'Prior Year'!AE60</f>
        <v>0</v>
      </c>
      <c r="E43" s="1">
        <f>data!AE59</f>
        <v>26436</v>
      </c>
      <c r="F43" s="238" t="str">
        <f t="shared" si="0"/>
      </c>
      <c r="G43" s="238">
        <f t="shared" si="5"/>
        <v>51.752871084884255</v>
      </c>
      <c r="H43" s="6" t="str">
        <f t="shared" si="2"/>
      </c>
      <c r="I43" s="275" t="str">
        <f t="shared" si="3"/>
        <v>Please provide explanation for the fluctuation noted here</v>
      </c>
      <c r="M43" s="7"/>
    </row>
    <row r="44">
      <c r="A44" s="1" t="s">
        <v>765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</c>
      <c r="G44" s="238" t="str">
        <f t="shared" si="5"/>
      </c>
      <c r="H44" s="6" t="str">
        <f t="shared" si="2"/>
      </c>
      <c r="I44" s="275" t="str">
        <f t="shared" si="3"/>
        <v>Please provide explanation for the fluctuation noted here</v>
      </c>
      <c r="M44" s="7"/>
    </row>
    <row r="45">
      <c r="A45" s="1" t="s">
        <v>766</v>
      </c>
      <c r="B45" s="275">
        <f>'Prior Year'!AG86</f>
        <v>0</v>
      </c>
      <c r="C45" s="275">
        <f>data!AG85</f>
        <v>5564124.12</v>
      </c>
      <c r="D45" s="275">
        <f>'Prior Year'!AG60</f>
        <v>0</v>
      </c>
      <c r="E45" s="1">
        <f>data!AG59</f>
        <v>12940</v>
      </c>
      <c r="F45" s="238" t="str">
        <f t="shared" si="0"/>
      </c>
      <c r="G45" s="238">
        <f t="shared" si="5"/>
        <v>429.99413601236478</v>
      </c>
      <c r="H45" s="6" t="str">
        <f t="shared" si="2"/>
      </c>
      <c r="I45" s="275" t="str">
        <f t="shared" si="3"/>
        <v>Please provide explanation for the fluctuation noted here</v>
      </c>
      <c r="M45" s="7"/>
    </row>
    <row r="46">
      <c r="A46" s="1" t="s">
        <v>767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</c>
      <c r="G46" s="238" t="str">
        <f t="shared" si="5"/>
      </c>
      <c r="H46" s="6" t="str">
        <f t="shared" si="2"/>
      </c>
      <c r="I46" s="275" t="str">
        <f t="shared" si="3"/>
        <v>Please provide explanation for the fluctuation noted here</v>
      </c>
      <c r="M46" s="7"/>
    </row>
    <row r="47">
      <c r="A47" s="1" t="s">
        <v>768</v>
      </c>
      <c r="B47" s="275">
        <f>'Prior Year'!AI86</f>
        <v>0</v>
      </c>
      <c r="C47" s="275">
        <f>data!AI85</f>
        <v>621609.1</v>
      </c>
      <c r="D47" s="275">
        <f>'Prior Year'!AI60</f>
        <v>0</v>
      </c>
      <c r="E47" s="1">
        <f>data!AI59</f>
        <v>1357</v>
      </c>
      <c r="F47" s="238" t="str">
        <f t="shared" si="0"/>
      </c>
      <c r="G47" s="238">
        <f t="shared" si="5"/>
        <v>458.07597641857035</v>
      </c>
      <c r="H47" s="6" t="str">
        <f t="shared" si="2"/>
      </c>
      <c r="I47" s="275" t="str">
        <f ref="I47:I78" t="shared" si="6">IF(H47&gt;ABS(25%),"Please provide explanation for the fluctuation noted here","")</f>
        <v>Please provide explanation for the fluctuation noted here</v>
      </c>
      <c r="M47" s="7"/>
    </row>
    <row r="48">
      <c r="A48" s="1" t="s">
        <v>769</v>
      </c>
      <c r="B48" s="275">
        <f>'Prior Year'!AJ86</f>
        <v>0</v>
      </c>
      <c r="C48" s="275">
        <f>data!AJ85</f>
        <v>11024144.129999999</v>
      </c>
      <c r="D48" s="275">
        <f>'Prior Year'!AJ60</f>
        <v>0</v>
      </c>
      <c r="E48" s="1">
        <f>data!AJ59</f>
        <v>58441</v>
      </c>
      <c r="F48" s="238" t="str">
        <f t="shared" si="0"/>
      </c>
      <c r="G48" s="238">
        <f t="shared" si="5"/>
        <v>188.63715764617305</v>
      </c>
      <c r="H48" s="6" t="str">
        <f t="shared" si="2"/>
      </c>
      <c r="I48" s="275" t="str">
        <f t="shared" si="6"/>
        <v>Please provide explanation for the fluctuation noted here</v>
      </c>
      <c r="M48" s="7"/>
    </row>
    <row r="49">
      <c r="A49" s="1" t="s">
        <v>770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</c>
      <c r="G49" s="238" t="str">
        <f t="shared" si="5"/>
      </c>
      <c r="H49" s="6" t="str">
        <f t="shared" si="2"/>
      </c>
      <c r="I49" s="275" t="str">
        <f t="shared" si="6"/>
        <v>Please provide explanation for the fluctuation noted here</v>
      </c>
      <c r="M49" s="7"/>
    </row>
    <row r="50">
      <c r="A50" s="1" t="s">
        <v>771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</c>
      <c r="G50" s="238" t="str">
        <f t="shared" si="5"/>
      </c>
      <c r="H50" s="6" t="str">
        <f t="shared" si="2"/>
      </c>
      <c r="I50" s="275" t="str">
        <f t="shared" si="6"/>
        <v>Please provide explanation for the fluctuation noted here</v>
      </c>
      <c r="M50" s="7"/>
    </row>
    <row r="51">
      <c r="A51" s="1" t="s">
        <v>772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</c>
      <c r="G51" s="238" t="str">
        <f t="shared" si="5"/>
      </c>
      <c r="H51" s="6" t="str">
        <f t="shared" si="2"/>
      </c>
      <c r="I51" s="275" t="str">
        <f t="shared" si="6"/>
        <v>Please provide explanation for the fluctuation noted here</v>
      </c>
      <c r="M51" s="7"/>
    </row>
    <row r="52">
      <c r="A52" s="1" t="s">
        <v>773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</c>
      <c r="G52" s="238" t="str">
        <f t="shared" si="5"/>
      </c>
      <c r="H52" s="6" t="str">
        <f t="shared" si="2"/>
      </c>
      <c r="I52" s="275" t="str">
        <f t="shared" si="6"/>
        <v>Please provide explanation for the fluctuation noted here</v>
      </c>
      <c r="M52" s="7"/>
    </row>
    <row r="53">
      <c r="A53" s="1" t="s">
        <v>774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</c>
      <c r="G53" s="238" t="str">
        <f t="shared" si="5"/>
      </c>
      <c r="H53" s="6" t="str">
        <f t="shared" si="2"/>
      </c>
      <c r="I53" s="275" t="str">
        <f t="shared" si="6"/>
        <v>Please provide explanation for the fluctuation noted here</v>
      </c>
      <c r="M53" s="7"/>
    </row>
    <row r="54">
      <c r="A54" s="1" t="s">
        <v>775</v>
      </c>
      <c r="B54" s="275">
        <f>'Prior Year'!AP86</f>
        <v>0</v>
      </c>
      <c r="C54" s="275">
        <f>data!AP85</f>
        <v>21.96</v>
      </c>
      <c r="D54" s="275">
        <f>'Prior Year'!AP60</f>
        <v>0</v>
      </c>
      <c r="E54" s="1">
        <f>data!AP59</f>
        <v>0</v>
      </c>
      <c r="F54" s="238" t="str">
        <f t="shared" si="0"/>
      </c>
      <c r="G54" s="238" t="str">
        <f t="shared" si="5"/>
      </c>
      <c r="H54" s="6" t="str">
        <f t="shared" si="2"/>
      </c>
      <c r="I54" s="275" t="str">
        <f t="shared" si="6"/>
        <v>Please provide explanation for the fluctuation noted here</v>
      </c>
      <c r="M54" s="7"/>
    </row>
    <row r="55">
      <c r="A55" s="1" t="s">
        <v>776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</c>
      <c r="G55" s="238" t="str">
        <f t="shared" si="5"/>
      </c>
      <c r="H55" s="6" t="str">
        <f t="shared" si="2"/>
      </c>
      <c r="I55" s="275" t="str">
        <f t="shared" si="6"/>
        <v>Please provide explanation for the fluctuation noted here</v>
      </c>
      <c r="M55" s="7"/>
    </row>
    <row r="56">
      <c r="A56" s="1" t="s">
        <v>777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</c>
      <c r="G56" s="238" t="str">
        <f t="shared" si="5"/>
      </c>
      <c r="H56" s="6" t="str">
        <f t="shared" si="2"/>
      </c>
      <c r="I56" s="275" t="str">
        <f t="shared" si="6"/>
        <v>Please provide explanation for the fluctuation noted here</v>
      </c>
      <c r="M56" s="7"/>
    </row>
    <row r="57">
      <c r="A57" s="1" t="s">
        <v>778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</c>
      <c r="G57" s="238" t="str">
        <f t="shared" si="5"/>
      </c>
      <c r="H57" s="6" t="str">
        <f t="shared" si="2"/>
      </c>
      <c r="I57" s="275" t="str">
        <f t="shared" si="6"/>
        <v>Please provide explanation for the fluctuation noted here</v>
      </c>
      <c r="M57" s="7"/>
    </row>
    <row r="58">
      <c r="A58" s="1" t="s">
        <v>779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</c>
      <c r="G58" s="238" t="str">
        <f t="shared" si="5"/>
      </c>
      <c r="H58" s="6" t="str">
        <f t="shared" si="2"/>
      </c>
      <c r="I58" s="275" t="str">
        <f t="shared" si="6"/>
        <v>Please provide explanation for the fluctuation noted here</v>
      </c>
      <c r="M58" s="7"/>
    </row>
    <row r="59">
      <c r="A59" s="1" t="s">
        <v>780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</c>
      <c r="G59" s="238" t="str">
        <f t="shared" si="5"/>
      </c>
      <c r="H59" s="6" t="str">
        <f t="shared" si="2"/>
      </c>
      <c r="I59" s="275" t="str">
        <f t="shared" si="6"/>
        <v>Please provide explanation for the fluctuation noted here</v>
      </c>
      <c r="M59" s="7"/>
    </row>
    <row r="60">
      <c r="A60" s="1" t="s">
        <v>781</v>
      </c>
      <c r="B60" s="275">
        <f>'Prior Year'!AV86</f>
        <v>0</v>
      </c>
      <c r="C60" s="275">
        <f>data!AV85</f>
        <v>181.49</v>
      </c>
      <c r="D60" s="275" t="s">
        <v>317</v>
      </c>
      <c r="E60" s="4" t="s">
        <v>317</v>
      </c>
      <c r="F60" s="238"/>
      <c r="G60" s="238"/>
      <c r="H60" s="6"/>
      <c r="I60" s="275" t="str">
        <f t="shared" si="6"/>
      </c>
      <c r="M60" s="7"/>
    </row>
    <row r="61">
      <c r="A61" s="1" t="s">
        <v>782</v>
      </c>
      <c r="B61" s="275">
        <f>'Prior Year'!AW86</f>
        <v>0</v>
      </c>
      <c r="C61" s="275">
        <f>data!AW85</f>
        <v>0</v>
      </c>
      <c r="D61" s="275" t="s">
        <v>317</v>
      </c>
      <c r="E61" s="4" t="s">
        <v>317</v>
      </c>
      <c r="F61" s="238"/>
      <c r="G61" s="238"/>
      <c r="H61" s="6"/>
      <c r="I61" s="275" t="str">
        <f t="shared" si="6"/>
      </c>
      <c r="M61" s="7"/>
    </row>
    <row r="62">
      <c r="A62" s="1" t="s">
        <v>783</v>
      </c>
      <c r="B62" s="275">
        <f>'Prior Year'!AX86</f>
        <v>0</v>
      </c>
      <c r="C62" s="275">
        <f>data!AX85</f>
        <v>0</v>
      </c>
      <c r="D62" s="275" t="s">
        <v>317</v>
      </c>
      <c r="E62" s="4" t="s">
        <v>317</v>
      </c>
      <c r="F62" s="238"/>
      <c r="G62" s="238"/>
      <c r="H62" s="6"/>
      <c r="I62" s="275" t="str">
        <f t="shared" si="6"/>
      </c>
      <c r="M62" s="7"/>
    </row>
    <row r="63">
      <c r="A63" s="1" t="s">
        <v>784</v>
      </c>
      <c r="B63" s="275">
        <f>'Prior Year'!AY86</f>
        <v>0</v>
      </c>
      <c r="C63" s="275">
        <f>data!AY85</f>
        <v>1206682.68</v>
      </c>
      <c r="D63" s="275">
        <f>'Prior Year'!AY60</f>
        <v>0</v>
      </c>
      <c r="E63" s="1">
        <f>data!AY59</f>
        <v>29576</v>
      </c>
      <c r="F63" s="238" t="str">
        <f>IF(B63=0,"",IF(D63=0,"",B63/D63))</f>
      </c>
      <c r="G63" s="238">
        <f t="shared" si="5"/>
        <v>40.799387341087368</v>
      </c>
      <c r="H63" s="6" t="str">
        <f>IF(B63=0,"",IF(C63=0,"",IF(D63=0,"",IF(E63=0,"",IF(G63/F63-1&lt;-0.25,G63/F63-1,IF(G63/F63-1&gt;0.25,G63/F63-1,""))))))</f>
      </c>
      <c r="I63" s="275" t="str">
        <f t="shared" si="6"/>
        <v>Please provide explanation for the fluctuation noted here</v>
      </c>
      <c r="M63" s="7"/>
    </row>
    <row r="64">
      <c r="A64" s="1" t="s">
        <v>785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</c>
      <c r="G64" s="238" t="str">
        <f t="shared" si="5"/>
      </c>
      <c r="H64" s="6" t="str">
        <f>IF(B64=0,"",IF(C64=0,"",IF(D64=0,"",IF(E64=0,"",IF(G64/F64-1&lt;-0.25,G64/F64-1,IF(G64/F64-1&gt;0.25,G64/F64-1,""))))))</f>
      </c>
      <c r="I64" s="275" t="str">
        <f t="shared" si="6"/>
        <v>Please provide explanation for the fluctuation noted here</v>
      </c>
      <c r="M64" s="7"/>
    </row>
    <row r="65">
      <c r="A65" s="1" t="s">
        <v>786</v>
      </c>
      <c r="B65" s="275">
        <f>'Prior Year'!BA86</f>
        <v>0</v>
      </c>
      <c r="C65" s="275">
        <f>data!BA85</f>
        <v>5214</v>
      </c>
      <c r="D65" s="275">
        <f>'Prior Year'!BA60</f>
        <v>0</v>
      </c>
      <c r="E65" s="1">
        <f>data!BA59</f>
        <v>0</v>
      </c>
      <c r="F65" s="238" t="str">
        <f>IF(B65=0,"",IF(D65=0,"",B65/D65))</f>
      </c>
      <c r="G65" s="238" t="str">
        <f t="shared" si="5"/>
      </c>
      <c r="H65" s="6" t="str">
        <f>IF(B65=0,"",IF(C65=0,"",IF(D65=0,"",IF(E65=0,"",IF(G65/F65-1&lt;-0.25,G65/F65-1,IF(G65/F65-1&gt;0.25,G65/F65-1,""))))))</f>
      </c>
      <c r="I65" s="275" t="str">
        <f t="shared" si="6"/>
        <v>Please provide explanation for the fluctuation noted here</v>
      </c>
      <c r="M65" s="7"/>
    </row>
    <row r="66">
      <c r="A66" s="1" t="s">
        <v>787</v>
      </c>
      <c r="B66" s="275">
        <f>'Prior Year'!BB86</f>
        <v>0</v>
      </c>
      <c r="C66" s="275">
        <f>data!BB85</f>
        <v>0</v>
      </c>
      <c r="D66" s="275" t="s">
        <v>317</v>
      </c>
      <c r="E66" s="4" t="s">
        <v>317</v>
      </c>
      <c r="F66" s="238"/>
      <c r="G66" s="238" t="str">
        <f ref="G66:G68" t="shared" si="7">IFERROR(IF(C66=0,"",IF(E66=0,"",C66/E66)),"")</f>
      </c>
      <c r="H66" s="6"/>
      <c r="I66" s="275" t="str">
        <f t="shared" si="6"/>
      </c>
      <c r="M66" s="7"/>
    </row>
    <row r="67">
      <c r="A67" s="1" t="s">
        <v>788</v>
      </c>
      <c r="B67" s="275">
        <f>'Prior Year'!BC86</f>
        <v>0</v>
      </c>
      <c r="C67" s="275">
        <f>data!BC85</f>
        <v>0</v>
      </c>
      <c r="D67" s="275" t="s">
        <v>317</v>
      </c>
      <c r="E67" s="4" t="s">
        <v>317</v>
      </c>
      <c r="F67" s="238"/>
      <c r="G67" s="238" t="str">
        <f t="shared" si="7"/>
      </c>
      <c r="H67" s="6"/>
      <c r="I67" s="275" t="str">
        <f t="shared" si="6"/>
      </c>
      <c r="M67" s="7"/>
    </row>
    <row r="68">
      <c r="A68" s="1" t="s">
        <v>789</v>
      </c>
      <c r="B68" s="275">
        <f>'Prior Year'!BD86</f>
        <v>0</v>
      </c>
      <c r="C68" s="275">
        <f>data!BD85</f>
        <v>34841</v>
      </c>
      <c r="D68" s="275" t="s">
        <v>317</v>
      </c>
      <c r="E68" s="4" t="s">
        <v>317</v>
      </c>
      <c r="F68" s="238"/>
      <c r="G68" s="238" t="str">
        <f t="shared" si="7"/>
      </c>
      <c r="H68" s="6"/>
      <c r="I68" s="275" t="str">
        <f t="shared" si="6"/>
      </c>
      <c r="M68" s="7"/>
    </row>
    <row r="69">
      <c r="A69" s="1" t="s">
        <v>790</v>
      </c>
      <c r="B69" s="275">
        <f>'Prior Year'!BE86</f>
        <v>0</v>
      </c>
      <c r="C69" s="275">
        <f>data!BE85</f>
        <v>5151228.5299999993</v>
      </c>
      <c r="D69" s="275">
        <f>'Prior Year'!BE60</f>
        <v>0</v>
      </c>
      <c r="E69" s="1">
        <f>data!BE59</f>
        <v>147934.19000000006</v>
      </c>
      <c r="F69" s="238" t="str">
        <f>IF(B69=0,"",IF(D69=0,"",B69/D69))</f>
      </c>
      <c r="G69" s="238">
        <f t="shared" si="5"/>
        <v>34.821081793194644</v>
      </c>
      <c r="H69" s="6" t="str">
        <f>IF(B69=0,"",IF(C69=0,"",IF(D69=0,"",IF(E69=0,"",IF(G69/F69-1&lt;-0.25,G69/F69-1,IF(G69/F69-1&gt;0.25,G69/F69-1,""))))))</f>
      </c>
      <c r="I69" s="275" t="str">
        <f t="shared" si="6"/>
        <v>Please provide explanation for the fluctuation noted here</v>
      </c>
      <c r="M69" s="7"/>
    </row>
    <row r="70">
      <c r="A70" s="1" t="s">
        <v>791</v>
      </c>
      <c r="B70" s="275">
        <f>'Prior Year'!BF86</f>
        <v>0</v>
      </c>
      <c r="C70" s="275">
        <f>data!BF85</f>
        <v>1081826.99</v>
      </c>
      <c r="D70" s="275" t="s">
        <v>317</v>
      </c>
      <c r="E70" s="4" t="s">
        <v>317</v>
      </c>
      <c r="F70" s="238" t="str">
        <f ref="F70:F94" t="shared" si="8">IFERROR(IF(B70=0,"",IF(D70=0,"",B70/D70)),"")</f>
      </c>
      <c r="G70" s="238" t="str">
        <f ref="G70:G94" t="shared" si="9">IFERROR(IF(C70=0,"",IF(E70=0,"",C70/E70)),"")</f>
      </c>
      <c r="H70" s="6" t="str">
        <f ref="H70:H94" t="shared" si="10">IFERROR(IF(B70=0,"",IF(C70=0,"",IF(D70=0,"",IF(E70=0,"",IF(G70/F70-1&lt;-0.25,G70/F70-1,IF(G70/F70-1&gt;0.25,G70/F70-1,"")))))),"")</f>
      </c>
      <c r="I70" s="275" t="str">
        <f t="shared" si="6"/>
        <v>Please provide explanation for the fluctuation noted here</v>
      </c>
      <c r="M70" s="7"/>
    </row>
    <row r="71">
      <c r="A71" s="1" t="s">
        <v>792</v>
      </c>
      <c r="B71" s="275">
        <f>'Prior Year'!BG86</f>
        <v>0</v>
      </c>
      <c r="C71" s="275">
        <f>data!BG85</f>
        <v>0</v>
      </c>
      <c r="D71" s="275" t="s">
        <v>317</v>
      </c>
      <c r="E71" s="4" t="s">
        <v>317</v>
      </c>
      <c r="F71" s="238" t="str">
        <f t="shared" si="8"/>
      </c>
      <c r="G71" s="238" t="str">
        <f t="shared" si="9"/>
      </c>
      <c r="H71" s="6" t="str">
        <f t="shared" si="10"/>
      </c>
      <c r="I71" s="275" t="str">
        <f t="shared" si="6"/>
        <v>Please provide explanation for the fluctuation noted here</v>
      </c>
      <c r="M71" s="7"/>
    </row>
    <row r="72">
      <c r="A72" s="1" t="s">
        <v>793</v>
      </c>
      <c r="B72" s="275">
        <f>'Prior Year'!BH86</f>
        <v>0</v>
      </c>
      <c r="C72" s="275">
        <f>data!BH85</f>
        <v>0</v>
      </c>
      <c r="D72" s="275" t="s">
        <v>317</v>
      </c>
      <c r="E72" s="4" t="s">
        <v>317</v>
      </c>
      <c r="F72" s="238" t="str">
        <f t="shared" si="8"/>
      </c>
      <c r="G72" s="238" t="str">
        <f t="shared" si="9"/>
      </c>
      <c r="H72" s="6" t="str">
        <f t="shared" si="10"/>
      </c>
      <c r="I72" s="275" t="str">
        <f t="shared" si="6"/>
        <v>Please provide explanation for the fluctuation noted here</v>
      </c>
      <c r="M72" s="7"/>
    </row>
    <row r="73">
      <c r="A73" s="1" t="s">
        <v>794</v>
      </c>
      <c r="B73" s="275">
        <f>'Prior Year'!BI86</f>
        <v>0</v>
      </c>
      <c r="C73" s="275">
        <f>data!BI85</f>
        <v>16336</v>
      </c>
      <c r="D73" s="275" t="s">
        <v>317</v>
      </c>
      <c r="E73" s="4" t="s">
        <v>317</v>
      </c>
      <c r="F73" s="238" t="str">
        <f t="shared" si="8"/>
      </c>
      <c r="G73" s="238" t="str">
        <f t="shared" si="9"/>
      </c>
      <c r="H73" s="6" t="str">
        <f t="shared" si="10"/>
      </c>
      <c r="I73" s="275" t="str">
        <f t="shared" si="6"/>
        <v>Please provide explanation for the fluctuation noted here</v>
      </c>
      <c r="M73" s="7"/>
    </row>
    <row r="74">
      <c r="A74" s="1" t="s">
        <v>795</v>
      </c>
      <c r="B74" s="275">
        <f>'Prior Year'!BJ86</f>
        <v>0</v>
      </c>
      <c r="C74" s="275">
        <f>data!BJ85</f>
        <v>0</v>
      </c>
      <c r="D74" s="275" t="s">
        <v>317</v>
      </c>
      <c r="E74" s="4" t="s">
        <v>317</v>
      </c>
      <c r="F74" s="238" t="str">
        <f t="shared" si="8"/>
      </c>
      <c r="G74" s="238" t="str">
        <f t="shared" si="9"/>
      </c>
      <c r="H74" s="6" t="str">
        <f t="shared" si="10"/>
      </c>
      <c r="I74" s="275" t="str">
        <f t="shared" si="6"/>
        <v>Please provide explanation for the fluctuation noted here</v>
      </c>
      <c r="M74" s="7"/>
    </row>
    <row r="75">
      <c r="A75" s="1" t="s">
        <v>796</v>
      </c>
      <c r="B75" s="275">
        <f>'Prior Year'!BK86</f>
        <v>0</v>
      </c>
      <c r="C75" s="275">
        <f>data!BK85</f>
        <v>0</v>
      </c>
      <c r="D75" s="275" t="s">
        <v>317</v>
      </c>
      <c r="E75" s="4" t="s">
        <v>317</v>
      </c>
      <c r="F75" s="238" t="str">
        <f t="shared" si="8"/>
      </c>
      <c r="G75" s="238" t="str">
        <f t="shared" si="9"/>
      </c>
      <c r="H75" s="6" t="str">
        <f t="shared" si="10"/>
      </c>
      <c r="I75" s="275" t="str">
        <f t="shared" si="6"/>
        <v>Please provide explanation for the fluctuation noted here</v>
      </c>
      <c r="M75" s="7"/>
    </row>
    <row r="76">
      <c r="A76" s="1" t="s">
        <v>797</v>
      </c>
      <c r="B76" s="275">
        <f>'Prior Year'!BL86</f>
        <v>0</v>
      </c>
      <c r="C76" s="275">
        <f>data!BL85</f>
        <v>167862.12</v>
      </c>
      <c r="D76" s="275" t="s">
        <v>317</v>
      </c>
      <c r="E76" s="4" t="s">
        <v>317</v>
      </c>
      <c r="F76" s="238" t="str">
        <f t="shared" si="8"/>
      </c>
      <c r="G76" s="238" t="str">
        <f t="shared" si="9"/>
      </c>
      <c r="H76" s="6" t="str">
        <f t="shared" si="10"/>
      </c>
      <c r="I76" s="275" t="str">
        <f t="shared" si="6"/>
        <v>Please provide explanation for the fluctuation noted here</v>
      </c>
      <c r="M76" s="7"/>
    </row>
    <row r="77">
      <c r="A77" s="1" t="s">
        <v>798</v>
      </c>
      <c r="B77" s="275">
        <f>'Prior Year'!BM86</f>
        <v>0</v>
      </c>
      <c r="C77" s="275">
        <f>data!BM85</f>
        <v>0</v>
      </c>
      <c r="D77" s="275" t="s">
        <v>317</v>
      </c>
      <c r="E77" s="4" t="s">
        <v>317</v>
      </c>
      <c r="F77" s="238" t="str">
        <f t="shared" si="8"/>
      </c>
      <c r="G77" s="238" t="str">
        <f t="shared" si="9"/>
      </c>
      <c r="H77" s="6" t="str">
        <f t="shared" si="10"/>
      </c>
      <c r="I77" s="275" t="str">
        <f t="shared" si="6"/>
        <v>Please provide explanation for the fluctuation noted here</v>
      </c>
      <c r="M77" s="7"/>
    </row>
    <row r="78">
      <c r="A78" s="1" t="s">
        <v>799</v>
      </c>
      <c r="B78" s="275">
        <f>'Prior Year'!BN86</f>
        <v>0</v>
      </c>
      <c r="C78" s="275">
        <f>data!BN85</f>
        <v>13290920.840000002</v>
      </c>
      <c r="D78" s="275" t="s">
        <v>317</v>
      </c>
      <c r="E78" s="4" t="s">
        <v>317</v>
      </c>
      <c r="F78" s="238" t="str">
        <f t="shared" si="8"/>
      </c>
      <c r="G78" s="238" t="str">
        <f t="shared" si="9"/>
      </c>
      <c r="H78" s="6" t="str">
        <f t="shared" si="10"/>
      </c>
      <c r="I78" s="275" t="str">
        <f t="shared" si="6"/>
        <v>Please provide explanation for the fluctuation noted here</v>
      </c>
      <c r="M78" s="7"/>
    </row>
    <row r="79">
      <c r="A79" s="1" t="s">
        <v>800</v>
      </c>
      <c r="B79" s="275">
        <f>'Prior Year'!BO86</f>
        <v>0</v>
      </c>
      <c r="C79" s="275">
        <f>data!BO85</f>
        <v>0</v>
      </c>
      <c r="D79" s="275" t="s">
        <v>317</v>
      </c>
      <c r="E79" s="4" t="s">
        <v>317</v>
      </c>
      <c r="F79" s="238" t="str">
        <f t="shared" si="8"/>
      </c>
      <c r="G79" s="238" t="str">
        <f t="shared" si="9"/>
      </c>
      <c r="H79" s="6" t="str">
        <f t="shared" si="10"/>
      </c>
      <c r="I79" s="275" t="str">
        <f ref="I79:I94" t="shared" si="11">IF(H79&gt;ABS(25%),"Please provide explanation for the fluctuation noted here","")</f>
        <v>Please provide explanation for the fluctuation noted here</v>
      </c>
      <c r="M79" s="7"/>
    </row>
    <row r="80">
      <c r="A80" s="1" t="s">
        <v>801</v>
      </c>
      <c r="B80" s="275">
        <f>'Prior Year'!BP86</f>
        <v>0</v>
      </c>
      <c r="C80" s="275">
        <f>data!BP85</f>
        <v>0</v>
      </c>
      <c r="D80" s="275" t="s">
        <v>317</v>
      </c>
      <c r="E80" s="4" t="s">
        <v>317</v>
      </c>
      <c r="F80" s="238" t="str">
        <f t="shared" si="8"/>
      </c>
      <c r="G80" s="238" t="str">
        <f t="shared" si="9"/>
      </c>
      <c r="H80" s="6" t="str">
        <f t="shared" si="10"/>
      </c>
      <c r="I80" s="275" t="str">
        <f t="shared" si="11"/>
        <v>Please provide explanation for the fluctuation noted here</v>
      </c>
      <c r="M80" s="7"/>
    </row>
    <row r="81">
      <c r="A81" s="1" t="s">
        <v>802</v>
      </c>
      <c r="B81" s="275">
        <f>'Prior Year'!BQ86</f>
        <v>0</v>
      </c>
      <c r="C81" s="275">
        <f>data!BQ85</f>
        <v>0</v>
      </c>
      <c r="D81" s="275" t="s">
        <v>317</v>
      </c>
      <c r="E81" s="4" t="s">
        <v>317</v>
      </c>
      <c r="F81" s="238" t="str">
        <f t="shared" si="8"/>
      </c>
      <c r="G81" s="238" t="str">
        <f t="shared" si="9"/>
      </c>
      <c r="H81" s="6" t="str">
        <f t="shared" si="10"/>
      </c>
      <c r="I81" s="275" t="str">
        <f t="shared" si="11"/>
        <v>Please provide explanation for the fluctuation noted here</v>
      </c>
      <c r="M81" s="7"/>
    </row>
    <row r="82">
      <c r="A82" s="1" t="s">
        <v>803</v>
      </c>
      <c r="B82" s="275">
        <f>'Prior Year'!BR86</f>
        <v>0</v>
      </c>
      <c r="C82" s="275">
        <f>data!BR85</f>
        <v>16661.83</v>
      </c>
      <c r="D82" s="275" t="s">
        <v>317</v>
      </c>
      <c r="E82" s="4" t="s">
        <v>317</v>
      </c>
      <c r="F82" s="238" t="str">
        <f t="shared" si="8"/>
      </c>
      <c r="G82" s="238" t="str">
        <f t="shared" si="9"/>
      </c>
      <c r="H82" s="6" t="str">
        <f t="shared" si="10"/>
      </c>
      <c r="I82" s="275" t="str">
        <f t="shared" si="11"/>
        <v>Please provide explanation for the fluctuation noted here</v>
      </c>
      <c r="M82" s="7"/>
    </row>
    <row r="83">
      <c r="A83" s="1" t="s">
        <v>804</v>
      </c>
      <c r="B83" s="275">
        <f>'Prior Year'!BS86</f>
        <v>0</v>
      </c>
      <c r="C83" s="275">
        <f>data!BS85</f>
        <v>90694.78</v>
      </c>
      <c r="D83" s="275" t="s">
        <v>317</v>
      </c>
      <c r="E83" s="4" t="s">
        <v>317</v>
      </c>
      <c r="F83" s="238" t="str">
        <f t="shared" si="8"/>
      </c>
      <c r="G83" s="238" t="str">
        <f t="shared" si="9"/>
      </c>
      <c r="H83" s="6" t="str">
        <f t="shared" si="10"/>
      </c>
      <c r="I83" s="275" t="str">
        <f t="shared" si="11"/>
        <v>Please provide explanation for the fluctuation noted here</v>
      </c>
      <c r="M83" s="7"/>
    </row>
    <row r="84">
      <c r="A84" s="1" t="s">
        <v>805</v>
      </c>
      <c r="B84" s="275">
        <f>'Prior Year'!BT86</f>
        <v>0</v>
      </c>
      <c r="C84" s="275">
        <f>data!BT85</f>
        <v>72605.75</v>
      </c>
      <c r="D84" s="275" t="s">
        <v>317</v>
      </c>
      <c r="E84" s="4" t="s">
        <v>317</v>
      </c>
      <c r="F84" s="238" t="str">
        <f t="shared" si="8"/>
      </c>
      <c r="G84" s="238" t="str">
        <f t="shared" si="9"/>
      </c>
      <c r="H84" s="6" t="str">
        <f t="shared" si="10"/>
      </c>
      <c r="I84" s="275" t="str">
        <f t="shared" si="11"/>
        <v>Please provide explanation for the fluctuation noted here</v>
      </c>
      <c r="M84" s="7"/>
    </row>
    <row r="85">
      <c r="A85" s="1" t="s">
        <v>806</v>
      </c>
      <c r="B85" s="275">
        <f>'Prior Year'!BU86</f>
        <v>0</v>
      </c>
      <c r="C85" s="275">
        <f>data!BU85</f>
        <v>0</v>
      </c>
      <c r="D85" s="275" t="s">
        <v>317</v>
      </c>
      <c r="E85" s="4" t="s">
        <v>317</v>
      </c>
      <c r="F85" s="238" t="str">
        <f t="shared" si="8"/>
      </c>
      <c r="G85" s="238" t="str">
        <f t="shared" si="9"/>
      </c>
      <c r="H85" s="6" t="str">
        <f t="shared" si="10"/>
      </c>
      <c r="I85" s="275" t="str">
        <f t="shared" si="11"/>
        <v>Please provide explanation for the fluctuation noted here</v>
      </c>
      <c r="M85" s="7"/>
    </row>
    <row r="86">
      <c r="A86" s="1" t="s">
        <v>807</v>
      </c>
      <c r="B86" s="275">
        <f>'Prior Year'!BV86</f>
        <v>0</v>
      </c>
      <c r="C86" s="275">
        <f>data!BV85</f>
        <v>0</v>
      </c>
      <c r="D86" s="275" t="s">
        <v>317</v>
      </c>
      <c r="E86" s="4" t="s">
        <v>317</v>
      </c>
      <c r="F86" s="238" t="str">
        <f t="shared" si="8"/>
      </c>
      <c r="G86" s="238" t="str">
        <f t="shared" si="9"/>
      </c>
      <c r="H86" s="6" t="str">
        <f t="shared" si="10"/>
      </c>
      <c r="I86" s="275" t="str">
        <f t="shared" si="11"/>
        <v>Please provide explanation for the fluctuation noted here</v>
      </c>
      <c r="M86" s="7"/>
    </row>
    <row r="87">
      <c r="A87" s="1" t="s">
        <v>808</v>
      </c>
      <c r="B87" s="275">
        <f>'Prior Year'!BW86</f>
        <v>0</v>
      </c>
      <c r="C87" s="275">
        <f>data!BW85</f>
        <v>96051.29</v>
      </c>
      <c r="D87" s="275" t="s">
        <v>317</v>
      </c>
      <c r="E87" s="4" t="s">
        <v>317</v>
      </c>
      <c r="F87" s="238" t="str">
        <f t="shared" si="8"/>
      </c>
      <c r="G87" s="238" t="str">
        <f t="shared" si="9"/>
      </c>
      <c r="H87" s="6" t="str">
        <f t="shared" si="10"/>
      </c>
      <c r="I87" s="275" t="str">
        <f t="shared" si="11"/>
        <v>Please provide explanation for the fluctuation noted here</v>
      </c>
      <c r="M87" s="7"/>
    </row>
    <row r="88">
      <c r="A88" s="1" t="s">
        <v>809</v>
      </c>
      <c r="B88" s="275">
        <f>'Prior Year'!BX86</f>
        <v>0</v>
      </c>
      <c r="C88" s="275">
        <f>data!BX85</f>
        <v>1004132.44</v>
      </c>
      <c r="D88" s="275" t="s">
        <v>317</v>
      </c>
      <c r="E88" s="4" t="s">
        <v>317</v>
      </c>
      <c r="F88" s="238" t="str">
        <f t="shared" si="8"/>
      </c>
      <c r="G88" s="238" t="str">
        <f t="shared" si="9"/>
      </c>
      <c r="H88" s="6" t="str">
        <f t="shared" si="10"/>
      </c>
      <c r="I88" s="275" t="str">
        <f t="shared" si="11"/>
        <v>Please provide explanation for the fluctuation noted here</v>
      </c>
      <c r="M88" s="7"/>
    </row>
    <row r="89">
      <c r="A89" s="1" t="s">
        <v>810</v>
      </c>
      <c r="B89" s="275">
        <f>'Prior Year'!BY86</f>
        <v>0</v>
      </c>
      <c r="C89" s="275">
        <f>data!BY85</f>
        <v>1331759.9999999998</v>
      </c>
      <c r="D89" s="275" t="s">
        <v>317</v>
      </c>
      <c r="E89" s="4" t="s">
        <v>317</v>
      </c>
      <c r="F89" s="238" t="str">
        <f t="shared" si="8"/>
      </c>
      <c r="G89" s="238" t="str">
        <f t="shared" si="9"/>
      </c>
      <c r="H89" s="6" t="str">
        <f t="shared" si="10"/>
      </c>
      <c r="I89" s="275" t="str">
        <f t="shared" si="11"/>
        <v>Please provide explanation for the fluctuation noted here</v>
      </c>
      <c r="M89" s="7"/>
    </row>
    <row r="90">
      <c r="A90" s="1" t="s">
        <v>811</v>
      </c>
      <c r="B90" s="275">
        <f>'Prior Year'!BZ86</f>
        <v>0</v>
      </c>
      <c r="C90" s="275">
        <f>data!BZ85</f>
        <v>342776.3</v>
      </c>
      <c r="D90" s="275" t="s">
        <v>317</v>
      </c>
      <c r="E90" s="4" t="s">
        <v>317</v>
      </c>
      <c r="F90" s="238" t="str">
        <f t="shared" si="8"/>
      </c>
      <c r="G90" s="238" t="str">
        <f t="shared" si="9"/>
      </c>
      <c r="H90" s="6" t="str">
        <f t="shared" si="10"/>
      </c>
      <c r="I90" s="275" t="str">
        <f t="shared" si="11"/>
        <v>Please provide explanation for the fluctuation noted here</v>
      </c>
      <c r="M90" s="7"/>
    </row>
    <row r="91">
      <c r="A91" s="1" t="s">
        <v>812</v>
      </c>
      <c r="B91" s="275">
        <f>'Prior Year'!CA86</f>
        <v>0</v>
      </c>
      <c r="C91" s="275">
        <f>data!CA85</f>
        <v>0</v>
      </c>
      <c r="D91" s="275" t="s">
        <v>317</v>
      </c>
      <c r="E91" s="4" t="s">
        <v>317</v>
      </c>
      <c r="F91" s="238" t="str">
        <f t="shared" si="8"/>
      </c>
      <c r="G91" s="238" t="str">
        <f t="shared" si="9"/>
      </c>
      <c r="H91" s="6" t="str">
        <f t="shared" si="10"/>
      </c>
      <c r="I91" s="275" t="str">
        <f t="shared" si="11"/>
        <v>Please provide explanation for the fluctuation noted here</v>
      </c>
      <c r="M91" s="7"/>
    </row>
    <row r="92">
      <c r="A92" s="1" t="s">
        <v>813</v>
      </c>
      <c r="B92" s="275">
        <f>'Prior Year'!CB86</f>
        <v>0</v>
      </c>
      <c r="C92" s="275">
        <f>data!CB85</f>
        <v>0</v>
      </c>
      <c r="D92" s="275" t="s">
        <v>317</v>
      </c>
      <c r="E92" s="4" t="s">
        <v>317</v>
      </c>
      <c r="F92" s="238" t="str">
        <f t="shared" si="8"/>
      </c>
      <c r="G92" s="238" t="str">
        <f t="shared" si="9"/>
      </c>
      <c r="H92" s="6" t="str">
        <f t="shared" si="10"/>
      </c>
      <c r="I92" s="275" t="str">
        <f t="shared" si="11"/>
        <v>Please provide explanation for the fluctuation noted here</v>
      </c>
      <c r="M92" s="7"/>
    </row>
    <row r="93">
      <c r="A93" s="1" t="s">
        <v>814</v>
      </c>
      <c r="B93" s="275">
        <f>'Prior Year'!CC86</f>
        <v>0</v>
      </c>
      <c r="C93" s="275">
        <f>data!CC85</f>
        <v>61834.650000000023</v>
      </c>
      <c r="D93" s="275" t="s">
        <v>317</v>
      </c>
      <c r="E93" s="4" t="s">
        <v>317</v>
      </c>
      <c r="F93" s="238" t="str">
        <f t="shared" si="8"/>
      </c>
      <c r="G93" s="238" t="str">
        <f t="shared" si="9"/>
      </c>
      <c r="H93" s="6" t="str">
        <f t="shared" si="10"/>
      </c>
      <c r="I93" s="275" t="str">
        <f t="shared" si="11"/>
        <v>Please provide explanation for the fluctuation noted here</v>
      </c>
      <c r="M93" s="7"/>
    </row>
    <row r="94">
      <c r="A94" s="1" t="s">
        <v>815</v>
      </c>
      <c r="B94" s="275">
        <f>'Prior Year'!CD86</f>
        <v>0</v>
      </c>
      <c r="C94" s="275">
        <f>data!CD85</f>
        <v>1232972.1199999999</v>
      </c>
      <c r="D94" s="275" t="s">
        <v>317</v>
      </c>
      <c r="E94" s="4" t="s">
        <v>317</v>
      </c>
      <c r="F94" s="238" t="str">
        <f t="shared" si="8"/>
      </c>
      <c r="G94" s="238" t="str">
        <f t="shared" si="9"/>
      </c>
      <c r="H94" s="6" t="str">
        <f t="shared" si="10"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customWidth="1" style="12"/>
    <col min="2" max="3" width="8.6640625" customWidth="1" style="12"/>
    <col min="4" max="4" bestFit="1" width="12.33203125" customWidth="1" style="12"/>
    <col min="5" max="6" width="8.6640625" customWidth="1" style="12"/>
    <col min="7" max="16384" width="8.6640625" customWidth="1" style="12"/>
  </cols>
  <sheetData>
    <row r="1">
      <c r="A1" s="332" t="s">
        <v>816</v>
      </c>
    </row>
    <row r="3">
      <c r="A3" s="11" t="s">
        <v>817</v>
      </c>
    </row>
    <row r="4">
      <c r="A4" s="330" t="s">
        <v>818</v>
      </c>
    </row>
    <row r="5">
      <c r="A5" s="331" t="s">
        <v>819</v>
      </c>
    </row>
    <row r="6">
      <c r="A6" s="329"/>
    </row>
    <row r="7">
      <c r="A7" s="330" t="s">
        <v>820</v>
      </c>
    </row>
    <row r="8">
      <c r="A8" s="331" t="s">
        <v>821</v>
      </c>
    </row>
    <row r="11">
      <c r="A11" s="13" t="s">
        <v>822</v>
      </c>
      <c r="D11" s="276">
        <f>data!C380</f>
        <v>264688.37000000005</v>
      </c>
    </row>
    <row r="12">
      <c r="A12" s="13" t="s">
        <v>823</v>
      </c>
      <c r="D12" s="276" t="str">
        <f>IF(OR(data!C380&gt;1000000,data!C380/(data!D360+data!D383)&gt;0.01),"Yes","No")</f>
        <v>No</v>
      </c>
    </row>
    <row r="14">
      <c r="A14" s="13" t="s">
        <v>824</v>
      </c>
      <c r="D14" s="14" t="s">
        <v>825</v>
      </c>
    </row>
    <row r="15">
      <c r="A15" s="12" t="s">
        <v>826</v>
      </c>
      <c r="D15" s="15"/>
    </row>
    <row r="16">
      <c r="A16" s="12" t="s">
        <v>826</v>
      </c>
      <c r="D16" s="15"/>
    </row>
    <row r="17">
      <c r="A17" s="12" t="s">
        <v>826</v>
      </c>
      <c r="D17" s="15"/>
    </row>
    <row r="18">
      <c r="A18" s="12" t="s">
        <v>826</v>
      </c>
      <c r="D18" s="15"/>
    </row>
    <row r="19">
      <c r="A19" s="12" t="s">
        <v>826</v>
      </c>
      <c r="D19" s="15"/>
    </row>
    <row r="20">
      <c r="A20" s="12" t="s">
        <v>826</v>
      </c>
      <c r="D20" s="15"/>
    </row>
    <row r="21">
      <c r="A21" s="12" t="s">
        <v>826</v>
      </c>
      <c r="D21" s="15"/>
    </row>
    <row r="25">
      <c r="A25" s="13" t="s">
        <v>827</v>
      </c>
      <c r="D25" s="277">
        <f>data!C414</f>
        <v>261570.03</v>
      </c>
    </row>
    <row r="26">
      <c r="A26" s="13" t="s">
        <v>823</v>
      </c>
      <c r="D26" s="277" t="str">
        <f>IF(OR(data!C414&gt;1000000,data!C414/(data!D416)&gt;0.01),"Yes","No")</f>
        <v>No</v>
      </c>
    </row>
    <row r="28">
      <c r="A28" s="13" t="s">
        <v>824</v>
      </c>
      <c r="D28" s="14" t="s">
        <v>825</v>
      </c>
    </row>
    <row r="29">
      <c r="A29" s="12" t="s">
        <v>828</v>
      </c>
      <c r="D29" s="15"/>
    </row>
    <row r="30">
      <c r="A30" s="12" t="s">
        <v>828</v>
      </c>
      <c r="D30" s="15"/>
    </row>
    <row r="31">
      <c r="A31" s="12" t="s">
        <v>828</v>
      </c>
      <c r="D31" s="15"/>
    </row>
    <row r="32">
      <c r="A32" s="12" t="s">
        <v>828</v>
      </c>
      <c r="D32" s="15"/>
    </row>
    <row r="33">
      <c r="A33" s="12" t="s">
        <v>828</v>
      </c>
      <c r="D33" s="15"/>
    </row>
    <row r="34">
      <c r="A34" s="12" t="s">
        <v>828</v>
      </c>
      <c r="D34" s="15"/>
    </row>
    <row r="35">
      <c r="A35" s="12" t="s">
        <v>828</v>
      </c>
      <c r="D35" s="15"/>
    </row>
  </sheetData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5" t="s">
        <v>829</v>
      </c>
    </row>
    <row r="2" ht="20.1" customHeight="1">
      <c r="A2" s="76" t="s">
        <v>830</v>
      </c>
      <c r="B2" s="76"/>
      <c r="C2" s="76"/>
      <c r="D2" s="76"/>
      <c r="E2" s="76"/>
      <c r="F2" s="76"/>
    </row>
    <row r="3" ht="20.1" customHeight="1">
      <c r="B3" s="76"/>
      <c r="C3" s="76"/>
      <c r="D3" s="76"/>
      <c r="E3" s="76"/>
      <c r="F3" s="76"/>
      <c r="G3" s="76"/>
    </row>
    <row r="4" ht="20.1" customHeight="1">
      <c r="A4" s="77">
        <v>1</v>
      </c>
      <c r="B4" s="79" t="str">
        <f>"Fiscal Year Ended:  "&amp;data!C96</f>
        <v>Fiscal Year Ended:  06/30/2022</v>
      </c>
      <c r="C4" s="78"/>
      <c r="D4" s="79"/>
      <c r="E4" s="80"/>
      <c r="F4" s="78" t="str">
        <f>"License Number:  "&amp;"H-"&amp;FIXED(data!C97,0)</f>
        <v>License Number:  H-206</v>
      </c>
      <c r="G4" s="81"/>
    </row>
    <row r="5" ht="20.1" customHeight="1">
      <c r="A5" s="77">
        <v>2</v>
      </c>
      <c r="B5" s="78" t="s">
        <v>301</v>
      </c>
      <c r="C5" s="81"/>
      <c r="D5" s="78" t="str">
        <f>"  "&amp;data!C98</f>
        <v>  PeaceHealth United General Medical Center</v>
      </c>
      <c r="E5" s="80"/>
      <c r="F5" s="80"/>
      <c r="G5" s="81"/>
    </row>
    <row r="6" ht="20.1" customHeight="1">
      <c r="A6" s="77">
        <v>3</v>
      </c>
      <c r="B6" s="78" t="s">
        <v>310</v>
      </c>
      <c r="C6" s="81"/>
      <c r="D6" s="78" t="str">
        <f>"  "&amp;data!C102</f>
        <v>  98284</v>
      </c>
      <c r="E6" s="80"/>
      <c r="F6" s="80"/>
      <c r="G6" s="81"/>
    </row>
    <row r="7" ht="20.1" customHeight="1">
      <c r="A7" s="77">
        <v>4</v>
      </c>
      <c r="B7" s="78" t="s">
        <v>831</v>
      </c>
      <c r="C7" s="81"/>
      <c r="D7" s="78" t="str">
        <f>"  "&amp;data!C103</f>
        <v>  Skagit</v>
      </c>
      <c r="E7" s="80"/>
      <c r="F7" s="80"/>
      <c r="G7" s="81"/>
    </row>
    <row r="8" ht="20.1" customHeight="1">
      <c r="A8" s="77">
        <v>5</v>
      </c>
      <c r="B8" s="78" t="s">
        <v>832</v>
      </c>
      <c r="C8" s="81"/>
      <c r="D8" s="78" t="str">
        <f>"  "&amp;data!C104</f>
        <v>  Charles Prosper</v>
      </c>
      <c r="E8" s="80"/>
      <c r="F8" s="80"/>
      <c r="G8" s="81"/>
    </row>
    <row r="9" ht="20.1" customHeight="1">
      <c r="A9" s="77">
        <v>6</v>
      </c>
      <c r="B9" s="78" t="s">
        <v>833</v>
      </c>
      <c r="C9" s="81"/>
      <c r="D9" s="78" t="str">
        <f>"  "&amp;data!C105</f>
        <v>  Krista Touros</v>
      </c>
      <c r="E9" s="80"/>
      <c r="F9" s="80"/>
      <c r="G9" s="81"/>
    </row>
    <row r="10" ht="20.1" customHeight="1">
      <c r="A10" s="77">
        <v>7</v>
      </c>
      <c r="B10" s="78" t="s">
        <v>834</v>
      </c>
      <c r="C10" s="81"/>
      <c r="D10" s="78" t="str">
        <f>"  "&amp;data!C107</f>
        <v>  360-856-6021</v>
      </c>
      <c r="E10" s="80"/>
      <c r="F10" s="80"/>
      <c r="G10" s="81"/>
    </row>
    <row r="11" ht="20.1" customHeight="1">
      <c r="A11" s="77">
        <v>8</v>
      </c>
      <c r="B11" s="78" t="s">
        <v>835</v>
      </c>
      <c r="C11" s="81"/>
      <c r="D11" s="78" t="str">
        <f>"  "&amp;data!C108</f>
        <v>  360-856-7204</v>
      </c>
      <c r="E11" s="80"/>
      <c r="F11" s="80"/>
      <c r="G11" s="81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85"/>
      <c r="G13" s="86"/>
    </row>
    <row r="14" ht="20.1" customHeight="1">
      <c r="A14" s="77">
        <v>9</v>
      </c>
      <c r="B14" s="78" t="s">
        <v>836</v>
      </c>
      <c r="C14" s="78"/>
      <c r="D14" s="78"/>
      <c r="E14" s="78"/>
      <c r="F14" s="78"/>
      <c r="G14" s="84"/>
    </row>
    <row r="15" ht="20.1" customHeight="1">
      <c r="A15" s="87" t="s">
        <v>327</v>
      </c>
      <c r="B15" s="88"/>
      <c r="C15" s="89" t="s">
        <v>329</v>
      </c>
      <c r="D15" s="88"/>
      <c r="E15" s="89" t="s">
        <v>331</v>
      </c>
      <c r="F15" s="90"/>
      <c r="G15" s="91"/>
    </row>
    <row r="16" ht="20.1" customHeight="1">
      <c r="A16" s="92" t="str">
        <f>IF(data!C113&gt;0," X","")</f>
      </c>
      <c r="B16" s="81" t="s">
        <v>307</v>
      </c>
      <c r="C16" s="93" t="str">
        <f>IF(data!C117&gt;0," X","")</f>
      </c>
      <c r="D16" s="94" t="s">
        <v>837</v>
      </c>
      <c r="E16" s="278" t="str">
        <f>IF(data!C120&gt;0," X","")</f>
      </c>
      <c r="F16" s="95" t="s">
        <v>332</v>
      </c>
      <c r="G16" s="81"/>
    </row>
    <row r="17" ht="20.1" customHeight="1">
      <c r="A17" s="92" t="str">
        <f>IF(data!C114&gt;0," X","")</f>
      </c>
      <c r="B17" s="81" t="s">
        <v>310</v>
      </c>
      <c r="C17" s="93" t="str">
        <f>IF(data!C118&gt;0," X","")</f>
        <v> X</v>
      </c>
      <c r="D17" s="94" t="s">
        <v>412</v>
      </c>
      <c r="E17" s="278" t="str">
        <f>IF(data!C121&gt;0," X","")</f>
      </c>
      <c r="F17" s="95" t="s">
        <v>333</v>
      </c>
      <c r="G17" s="81"/>
    </row>
    <row r="18" ht="20.1" customHeight="1">
      <c r="A18" s="77"/>
      <c r="B18" s="81" t="s">
        <v>838</v>
      </c>
      <c r="C18" s="81"/>
      <c r="D18" s="81"/>
      <c r="E18" s="278" t="str">
        <f>IF(data!C122&gt;0," X","")</f>
      </c>
      <c r="F18" s="95" t="s">
        <v>334</v>
      </c>
      <c r="G18" s="81"/>
    </row>
    <row r="19" ht="20.1" customHeight="1">
      <c r="A19" s="92" t="str">
        <f>IF(data!C115&gt;0," X","")</f>
      </c>
      <c r="B19" s="94" t="s">
        <v>839</v>
      </c>
      <c r="C19" s="81"/>
      <c r="D19" s="81"/>
      <c r="E19" s="81"/>
      <c r="F19" s="95"/>
      <c r="G19" s="81"/>
    </row>
    <row r="20" ht="20.1" customHeight="1">
      <c r="A20" s="82"/>
      <c r="B20" s="83"/>
      <c r="C20" s="83"/>
      <c r="D20" s="83"/>
      <c r="E20" s="83"/>
      <c r="F20" s="83"/>
      <c r="G20" s="84"/>
    </row>
    <row r="21" ht="20.1" customHeight="1">
      <c r="A21" s="85"/>
      <c r="G21" s="96"/>
    </row>
    <row r="22" ht="20.1" customHeight="1">
      <c r="A22" s="77">
        <v>10</v>
      </c>
      <c r="B22" s="78" t="s">
        <v>840</v>
      </c>
      <c r="C22" s="78"/>
      <c r="D22" s="78"/>
      <c r="E22" s="78"/>
      <c r="F22" s="92" t="s">
        <v>337</v>
      </c>
      <c r="G22" s="93" t="s">
        <v>242</v>
      </c>
    </row>
    <row r="23" ht="20.1" customHeight="1">
      <c r="A23" s="77"/>
      <c r="B23" s="78" t="s">
        <v>841</v>
      </c>
      <c r="C23" s="78"/>
      <c r="D23" s="78"/>
      <c r="E23" s="78"/>
      <c r="F23" s="77">
        <f>data!C127</f>
        <v>748</v>
      </c>
      <c r="G23" s="81">
        <f>data!D127</f>
        <v>4810</v>
      </c>
    </row>
    <row r="24" ht="20.1" customHeight="1">
      <c r="A24" s="77"/>
      <c r="B24" s="78" t="s">
        <v>842</v>
      </c>
      <c r="C24" s="78"/>
      <c r="D24" s="78"/>
      <c r="E24" s="78"/>
      <c r="F24" s="77">
        <f>data!C128</f>
        <v>182</v>
      </c>
      <c r="G24" s="81">
        <f>data!D128</f>
        <v>3713</v>
      </c>
    </row>
    <row r="25" ht="20.1" customHeight="1">
      <c r="A25" s="77"/>
      <c r="B25" s="78" t="s">
        <v>843</v>
      </c>
      <c r="C25" s="78"/>
      <c r="D25" s="78"/>
      <c r="E25" s="78"/>
      <c r="F25" s="77">
        <f>data!C129</f>
        <v>0</v>
      </c>
      <c r="G25" s="81">
        <f>data!D129</f>
        <v>0</v>
      </c>
    </row>
    <row r="26" ht="20.1" customHeight="1">
      <c r="A26" s="77">
        <v>11</v>
      </c>
      <c r="B26" s="78" t="s">
        <v>341</v>
      </c>
      <c r="C26" s="78"/>
      <c r="D26" s="78"/>
      <c r="E26" s="78"/>
      <c r="F26" s="77">
        <f>data!C130</f>
        <v>0</v>
      </c>
      <c r="G26" s="81">
        <f>data!D130</f>
        <v>0</v>
      </c>
    </row>
    <row r="27" ht="20.1" customHeight="1">
      <c r="A27" s="82"/>
      <c r="B27" s="83"/>
      <c r="C27" s="83"/>
      <c r="D27" s="83"/>
      <c r="E27" s="83"/>
      <c r="F27" s="83"/>
      <c r="G27" s="84"/>
    </row>
    <row r="28" ht="20.1" customHeight="1">
      <c r="A28" s="85"/>
      <c r="G28" s="96"/>
    </row>
    <row r="29" ht="20.1" customHeight="1">
      <c r="A29" s="77">
        <v>12</v>
      </c>
      <c r="B29" s="97" t="s">
        <v>844</v>
      </c>
      <c r="C29" s="81"/>
      <c r="D29" s="93" t="s">
        <v>194</v>
      </c>
      <c r="E29" s="97" t="s">
        <v>844</v>
      </c>
      <c r="F29" s="81"/>
      <c r="G29" s="93" t="s">
        <v>194</v>
      </c>
    </row>
    <row r="30" ht="20.1" customHeight="1">
      <c r="A30" s="77"/>
      <c r="B30" s="78" t="s">
        <v>343</v>
      </c>
      <c r="C30" s="81"/>
      <c r="D30" s="81">
        <f>data!C132</f>
        <v>0</v>
      </c>
      <c r="E30" s="78" t="s">
        <v>349</v>
      </c>
      <c r="F30" s="81"/>
      <c r="G30" s="81">
        <f>data!C139</f>
        <v>0</v>
      </c>
    </row>
    <row r="31" ht="20.1" customHeight="1">
      <c r="A31" s="77"/>
      <c r="B31" s="97" t="s">
        <v>845</v>
      </c>
      <c r="C31" s="81"/>
      <c r="D31" s="81">
        <f>data!C133</f>
        <v>0</v>
      </c>
      <c r="E31" s="78" t="s">
        <v>350</v>
      </c>
      <c r="F31" s="81"/>
      <c r="G31" s="81">
        <f>data!C140</f>
        <v>0</v>
      </c>
    </row>
    <row r="32" ht="20.1" customHeight="1">
      <c r="A32" s="77"/>
      <c r="B32" s="97" t="s">
        <v>846</v>
      </c>
      <c r="C32" s="81"/>
      <c r="D32" s="81">
        <f>data!C134</f>
        <v>25</v>
      </c>
      <c r="E32" s="78" t="s">
        <v>847</v>
      </c>
      <c r="F32" s="81"/>
      <c r="G32" s="81">
        <f>data!C141</f>
        <v>0</v>
      </c>
    </row>
    <row r="33" ht="20.1" customHeight="1">
      <c r="A33" s="77"/>
      <c r="B33" s="97" t="s">
        <v>848</v>
      </c>
      <c r="C33" s="81"/>
      <c r="D33" s="81">
        <f>data!C135</f>
        <v>0</v>
      </c>
      <c r="E33" s="78" t="s">
        <v>849</v>
      </c>
      <c r="F33" s="81"/>
      <c r="G33" s="81">
        <f>data!C142</f>
        <v>0</v>
      </c>
    </row>
    <row r="34" ht="20.1" customHeight="1">
      <c r="A34" s="77"/>
      <c r="B34" s="97" t="s">
        <v>850</v>
      </c>
      <c r="C34" s="81"/>
      <c r="D34" s="81">
        <f>data!C136</f>
        <v>0</v>
      </c>
      <c r="E34" s="78" t="s">
        <v>352</v>
      </c>
      <c r="F34" s="81"/>
      <c r="G34" s="81">
        <f>data!E143</f>
        <v>35</v>
      </c>
    </row>
    <row r="35" ht="20.1" customHeight="1">
      <c r="A35" s="77"/>
      <c r="B35" s="97" t="s">
        <v>851</v>
      </c>
      <c r="C35" s="81"/>
      <c r="D35" s="81">
        <f>data!C137</f>
        <v>10</v>
      </c>
      <c r="E35" s="78" t="s">
        <v>852</v>
      </c>
      <c r="F35" s="98"/>
      <c r="G35" s="81"/>
    </row>
    <row r="36" ht="20.1" customHeight="1">
      <c r="A36" s="77"/>
      <c r="B36" s="78" t="s">
        <v>123</v>
      </c>
      <c r="C36" s="81"/>
      <c r="D36" s="81">
        <f>data!C138</f>
        <v>0</v>
      </c>
      <c r="E36" s="78" t="s">
        <v>353</v>
      </c>
      <c r="F36" s="81"/>
      <c r="G36" s="81">
        <f>data!C144</f>
        <v>35</v>
      </c>
    </row>
    <row r="37" ht="20.1" customHeight="1">
      <c r="A37" s="77"/>
      <c r="E37" s="78" t="s">
        <v>354</v>
      </c>
      <c r="F37" s="81"/>
      <c r="G37" s="81">
        <f>data!C145</f>
        <v>0</v>
      </c>
    </row>
    <row r="38" ht="20.1" customHeight="1">
      <c r="A38" s="77"/>
      <c r="B38" s="78"/>
      <c r="C38" s="78"/>
      <c r="D38" s="78"/>
      <c r="E38" s="78"/>
      <c r="F38" s="78"/>
      <c r="G38" s="81"/>
    </row>
    <row r="39" ht="20.1" customHeight="1">
      <c r="A39" s="99">
        <v>13</v>
      </c>
      <c r="B39" s="100" t="s">
        <v>349</v>
      </c>
      <c r="C39" s="96"/>
      <c r="D39" s="96"/>
      <c r="E39" s="101"/>
      <c r="F39" s="101"/>
      <c r="G39" s="102"/>
    </row>
    <row r="40" ht="20.1" customHeight="1">
      <c r="A40" s="103"/>
      <c r="B40" s="104" t="s">
        <v>853</v>
      </c>
      <c r="C40" s="105" t="s">
        <v>299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34" t="s">
        <v>854</v>
      </c>
      <c r="G1" s="75" t="s">
        <v>855</v>
      </c>
    </row>
    <row r="2" ht="20.1" customHeight="1">
      <c r="A2" s="1" t="str">
        <f>"Hospital: "&amp;data!C98</f>
        <v>Hospital: PeaceHealth United General Medical Center</v>
      </c>
      <c r="G2" s="4" t="s">
        <v>856</v>
      </c>
    </row>
    <row r="3" ht="20.1" customHeight="1">
      <c r="G3" s="4" t="str">
        <f>"FYE: "&amp;data!C96</f>
        <v>FYE: 06/30/2022</v>
      </c>
    </row>
    <row r="4" ht="20.1" customHeight="1">
      <c r="A4" s="135" t="s">
        <v>857</v>
      </c>
      <c r="B4" s="136"/>
      <c r="C4" s="136"/>
      <c r="D4" s="136"/>
      <c r="E4" s="136"/>
      <c r="F4" s="136"/>
      <c r="G4" s="137"/>
    </row>
    <row r="5" ht="20.1" customHeight="1">
      <c r="A5" s="138"/>
      <c r="B5" s="88" t="s">
        <v>858</v>
      </c>
      <c r="C5" s="88"/>
      <c r="D5" s="88"/>
      <c r="E5" s="139" t="s">
        <v>364</v>
      </c>
      <c r="F5" s="88"/>
      <c r="G5" s="88"/>
    </row>
    <row r="6" ht="20.1" customHeight="1">
      <c r="A6" s="140" t="s">
        <v>859</v>
      </c>
      <c r="B6" s="93" t="s">
        <v>337</v>
      </c>
      <c r="C6" s="93" t="s">
        <v>860</v>
      </c>
      <c r="D6" s="93" t="s">
        <v>360</v>
      </c>
      <c r="E6" s="93" t="s">
        <v>195</v>
      </c>
      <c r="F6" s="93" t="s">
        <v>158</v>
      </c>
      <c r="G6" s="93" t="s">
        <v>230</v>
      </c>
    </row>
    <row r="7" ht="20.1" customHeight="1">
      <c r="A7" s="77" t="s">
        <v>358</v>
      </c>
      <c r="B7" s="141">
        <f>data!B154</f>
        <v>568</v>
      </c>
      <c r="C7" s="141">
        <f>data!B155</f>
        <v>3599</v>
      </c>
      <c r="D7" s="141">
        <f>data!B156</f>
        <v>13044</v>
      </c>
      <c r="E7" s="141">
        <f>data!B157</f>
        <v>18757119.04</v>
      </c>
      <c r="F7" s="141">
        <f>data!B158</f>
        <v>71076289.06</v>
      </c>
      <c r="G7" s="141">
        <f>data!B157+data!B158</f>
        <v>89833408.1</v>
      </c>
    </row>
    <row r="8" ht="20.1" customHeight="1">
      <c r="A8" s="77" t="s">
        <v>359</v>
      </c>
      <c r="B8" s="141">
        <f>data!C154</f>
        <v>89</v>
      </c>
      <c r="C8" s="141">
        <f>data!C155</f>
        <v>486</v>
      </c>
      <c r="D8" s="141">
        <f>data!C156</f>
        <v>6788</v>
      </c>
      <c r="E8" s="141">
        <f>data!C157</f>
        <v>3704700.03</v>
      </c>
      <c r="F8" s="141">
        <f>data!C158</f>
        <v>31307947.02</v>
      </c>
      <c r="G8" s="141">
        <f>data!C157+data!C158</f>
        <v>35012647.05</v>
      </c>
    </row>
    <row r="9" ht="20.1" customHeight="1">
      <c r="A9" s="77" t="s">
        <v>861</v>
      </c>
      <c r="B9" s="141">
        <f>data!D154</f>
        <v>91</v>
      </c>
      <c r="C9" s="141">
        <f>data!D155</f>
        <v>725</v>
      </c>
      <c r="D9" s="141">
        <f>data!D156</f>
        <v>9689</v>
      </c>
      <c r="E9" s="141">
        <f>data!D157</f>
        <v>4348220</v>
      </c>
      <c r="F9" s="141">
        <f>data!D158</f>
        <v>49117021.42</v>
      </c>
      <c r="G9" s="141">
        <f>data!D157+data!D158</f>
        <v>53465241.42</v>
      </c>
    </row>
    <row r="10" ht="20.1" customHeight="1">
      <c r="A10" s="92" t="s">
        <v>230</v>
      </c>
      <c r="B10" s="141">
        <f>data!E154</f>
        <v>748</v>
      </c>
      <c r="C10" s="141">
        <f>data!E155</f>
        <v>4810</v>
      </c>
      <c r="D10" s="141">
        <f>data!E156</f>
        <v>29521</v>
      </c>
      <c r="E10" s="141">
        <f>data!E157</f>
        <v>26810039.07</v>
      </c>
      <c r="F10" s="141">
        <f>data!E158</f>
        <v>151501257.5</v>
      </c>
      <c r="G10" s="141">
        <f>E10+F10</f>
        <v>178311296.57</v>
      </c>
    </row>
    <row r="11" ht="20.1" customHeight="1">
      <c r="A11" s="142"/>
      <c r="B11" s="143"/>
      <c r="C11" s="143"/>
      <c r="D11" s="143"/>
      <c r="E11" s="143"/>
      <c r="F11" s="143"/>
      <c r="G11" s="144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145" t="s">
        <v>862</v>
      </c>
      <c r="B13" s="76"/>
      <c r="C13" s="76"/>
      <c r="D13" s="76"/>
      <c r="E13" s="76"/>
      <c r="F13" s="76"/>
      <c r="G13" s="146"/>
    </row>
    <row r="14" ht="20.1" customHeight="1">
      <c r="A14" s="138"/>
      <c r="B14" s="147" t="s">
        <v>858</v>
      </c>
      <c r="C14" s="147"/>
      <c r="D14" s="147"/>
      <c r="E14" s="147" t="s">
        <v>364</v>
      </c>
      <c r="F14" s="147"/>
      <c r="G14" s="147"/>
    </row>
    <row r="15" ht="20.1" customHeight="1">
      <c r="A15" s="140" t="s">
        <v>859</v>
      </c>
      <c r="B15" s="93" t="s">
        <v>337</v>
      </c>
      <c r="C15" s="93" t="s">
        <v>860</v>
      </c>
      <c r="D15" s="93" t="s">
        <v>360</v>
      </c>
      <c r="E15" s="93" t="s">
        <v>195</v>
      </c>
      <c r="F15" s="93" t="s">
        <v>158</v>
      </c>
      <c r="G15" s="93" t="s">
        <v>230</v>
      </c>
    </row>
    <row r="16" ht="20.1" customHeight="1">
      <c r="A16" s="77" t="s">
        <v>358</v>
      </c>
      <c r="B16" s="141">
        <f>data!B160</f>
        <v>110</v>
      </c>
      <c r="C16" s="141">
        <f>data!B161</f>
        <v>2148</v>
      </c>
      <c r="D16" s="141">
        <f>data!B162</f>
        <v>0</v>
      </c>
      <c r="E16" s="141">
        <f>data!B163</f>
        <v>4175623.65</v>
      </c>
      <c r="F16" s="141">
        <f>data!B164</f>
        <v>0</v>
      </c>
      <c r="G16" s="141">
        <f>data!C163+data!C164</f>
        <v>3065729.35</v>
      </c>
    </row>
    <row r="17" ht="20.1" customHeight="1">
      <c r="A17" s="77" t="s">
        <v>359</v>
      </c>
      <c r="B17" s="141">
        <f>data!C160</f>
        <v>54</v>
      </c>
      <c r="C17" s="141">
        <f>data!C161</f>
        <v>1265</v>
      </c>
      <c r="D17" s="141">
        <f>data!C162</f>
        <v>0</v>
      </c>
      <c r="E17" s="141">
        <f>data!C163</f>
        <v>3065729.35</v>
      </c>
      <c r="F17" s="141">
        <f>data!C164</f>
        <v>0</v>
      </c>
      <c r="G17" s="141">
        <f>data!C163+data!C164</f>
        <v>3065729.35</v>
      </c>
    </row>
    <row r="18" ht="20.1" customHeight="1">
      <c r="A18" s="77" t="s">
        <v>861</v>
      </c>
      <c r="B18" s="141">
        <f>data!D160</f>
        <v>18</v>
      </c>
      <c r="C18" s="141">
        <f>data!D161</f>
        <v>300</v>
      </c>
      <c r="D18" s="141">
        <f>data!D162</f>
        <v>0</v>
      </c>
      <c r="E18" s="141">
        <f>data!D163</f>
        <v>648663.1</v>
      </c>
      <c r="F18" s="141">
        <f>data!D164</f>
        <v>0</v>
      </c>
      <c r="G18" s="141">
        <f>data!D163+data!D164</f>
        <v>648663.1</v>
      </c>
    </row>
    <row r="19" ht="20.1" customHeight="1">
      <c r="A19" s="92" t="s">
        <v>230</v>
      </c>
      <c r="B19" s="141">
        <f>data!E160</f>
        <v>182</v>
      </c>
      <c r="C19" s="141">
        <f>data!E161</f>
        <v>3713</v>
      </c>
      <c r="D19" s="141">
        <f>data!E162</f>
        <v>0</v>
      </c>
      <c r="E19" s="141">
        <f>data!E163</f>
        <v>7890016.1</v>
      </c>
      <c r="F19" s="141">
        <f>data!E164</f>
        <v>0</v>
      </c>
      <c r="G19" s="141">
        <f>data!E163+data!E164</f>
        <v>7890016.1</v>
      </c>
    </row>
    <row r="20" ht="20.1" customHeight="1">
      <c r="A20" s="142"/>
      <c r="B20" s="143"/>
      <c r="C20" s="143"/>
      <c r="D20" s="143"/>
      <c r="E20" s="143"/>
      <c r="F20" s="143"/>
      <c r="G20" s="144"/>
    </row>
    <row r="21" ht="20.1" customHeight="1">
      <c r="A21" s="82"/>
      <c r="B21" s="83"/>
      <c r="C21" s="83"/>
      <c r="D21" s="83"/>
      <c r="E21" s="83"/>
      <c r="F21" s="83"/>
      <c r="G21" s="84"/>
    </row>
    <row r="22" ht="20.1" customHeight="1">
      <c r="A22" s="145" t="s">
        <v>863</v>
      </c>
      <c r="B22" s="76"/>
      <c r="C22" s="76"/>
      <c r="D22" s="76"/>
      <c r="E22" s="76"/>
      <c r="F22" s="76"/>
      <c r="G22" s="146"/>
    </row>
    <row r="23" ht="20.1" customHeight="1">
      <c r="A23" s="138"/>
      <c r="B23" s="88" t="s">
        <v>858</v>
      </c>
      <c r="C23" s="88"/>
      <c r="D23" s="88"/>
      <c r="E23" s="88" t="s">
        <v>364</v>
      </c>
      <c r="F23" s="88"/>
      <c r="G23" s="88"/>
    </row>
    <row r="24" ht="20.1" customHeight="1">
      <c r="A24" s="140" t="s">
        <v>859</v>
      </c>
      <c r="B24" s="93" t="s">
        <v>337</v>
      </c>
      <c r="C24" s="93" t="s">
        <v>860</v>
      </c>
      <c r="D24" s="93" t="s">
        <v>360</v>
      </c>
      <c r="E24" s="93" t="s">
        <v>195</v>
      </c>
      <c r="F24" s="93" t="s">
        <v>158</v>
      </c>
      <c r="G24" s="93" t="s">
        <v>230</v>
      </c>
    </row>
    <row r="25" ht="20.1" customHeight="1">
      <c r="A25" s="77" t="s">
        <v>358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ht="20.1" customHeight="1">
      <c r="A26" s="77" t="s">
        <v>359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ht="20.1" customHeight="1">
      <c r="A27" s="77" t="s">
        <v>861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ht="20.1" customHeight="1">
      <c r="A28" s="92" t="s">
        <v>230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ht="20.1" customHeight="1">
      <c r="A29" s="142"/>
      <c r="B29" s="143"/>
      <c r="C29" s="143"/>
      <c r="D29" s="143"/>
      <c r="E29" s="143"/>
      <c r="F29" s="143"/>
      <c r="G29" s="144"/>
    </row>
    <row r="30" ht="20.1" customHeight="1">
      <c r="A30" s="82"/>
      <c r="B30" s="95"/>
      <c r="C30" s="83"/>
      <c r="D30" s="83"/>
      <c r="E30" s="83"/>
      <c r="F30" s="83"/>
      <c r="G30" s="84"/>
    </row>
    <row r="31" ht="20.1" customHeight="1">
      <c r="A31" s="148" t="s">
        <v>864</v>
      </c>
      <c r="B31" s="149"/>
      <c r="C31" s="80"/>
      <c r="D31" s="79"/>
      <c r="E31" s="79"/>
      <c r="F31" s="79"/>
      <c r="G31" s="150"/>
    </row>
    <row r="32" ht="20.1" customHeight="1">
      <c r="A32" s="151"/>
      <c r="B32" s="152" t="s">
        <v>865</v>
      </c>
      <c r="C32" s="153">
        <f>data!B173</f>
        <v>1301886</v>
      </c>
      <c r="D32" s="80"/>
      <c r="E32" s="80"/>
      <c r="F32" s="80"/>
      <c r="G32" s="98"/>
    </row>
    <row r="33" ht="20.1" customHeight="1">
      <c r="A33" s="151"/>
      <c r="B33" s="154" t="s">
        <v>866</v>
      </c>
      <c r="C33" s="149">
        <f>data!C173</f>
        <v>2686194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5" t="s">
        <v>367</v>
      </c>
      <c r="B1" s="76"/>
      <c r="C1" s="75" t="s">
        <v>867</v>
      </c>
    </row>
    <row r="2" ht="20.1" customHeight="1">
      <c r="A2" s="100"/>
    </row>
    <row r="3" ht="20.1" customHeight="1">
      <c r="A3" s="134" t="str">
        <f>"Hospital: "&amp;data!C98</f>
        <v>Hospital: PeaceHealth United General Medical Center</v>
      </c>
      <c r="B3" s="83"/>
      <c r="C3" s="156" t="str">
        <f>"FYE: "&amp;data!C96</f>
        <v>FYE: 06/30/2022</v>
      </c>
    </row>
    <row r="4" ht="20.1" customHeight="1">
      <c r="A4" s="83"/>
    </row>
    <row r="5" ht="20.1" customHeight="1">
      <c r="A5" s="77">
        <v>1</v>
      </c>
      <c r="B5" s="89" t="s">
        <v>368</v>
      </c>
      <c r="C5" s="137"/>
    </row>
    <row r="6" ht="20.1" customHeight="1">
      <c r="A6" s="157">
        <v>2</v>
      </c>
      <c r="B6" s="78" t="s">
        <v>868</v>
      </c>
      <c r="C6" s="77">
        <f>data!C181</f>
        <v>1985139.05</v>
      </c>
    </row>
    <row r="7" ht="20.1" customHeight="1">
      <c r="A7" s="158">
        <v>3</v>
      </c>
      <c r="B7" s="97" t="s">
        <v>370</v>
      </c>
      <c r="C7" s="77">
        <f>data!C182</f>
        <v>48499.82</v>
      </c>
    </row>
    <row r="8" ht="20.1" customHeight="1">
      <c r="A8" s="158">
        <v>4</v>
      </c>
      <c r="B8" s="78" t="s">
        <v>371</v>
      </c>
      <c r="C8" s="77">
        <f>data!C183</f>
        <v>188073.6</v>
      </c>
    </row>
    <row r="9" ht="20.1" customHeight="1">
      <c r="A9" s="158">
        <v>5</v>
      </c>
      <c r="B9" s="78" t="s">
        <v>372</v>
      </c>
      <c r="C9" s="77">
        <f>data!C184</f>
        <v>3824763.94</v>
      </c>
    </row>
    <row r="10" ht="20.1" customHeight="1">
      <c r="A10" s="158">
        <v>6</v>
      </c>
      <c r="B10" s="78" t="s">
        <v>373</v>
      </c>
      <c r="C10" s="77">
        <f>data!C185</f>
        <v>23736.37</v>
      </c>
    </row>
    <row r="11" ht="20.1" customHeight="1">
      <c r="A11" s="158">
        <v>7</v>
      </c>
      <c r="B11" s="78" t="s">
        <v>374</v>
      </c>
      <c r="C11" s="77">
        <f>data!C186</f>
        <v>1413826.22</v>
      </c>
    </row>
    <row r="12" ht="20.1" customHeight="1">
      <c r="A12" s="158">
        <v>8</v>
      </c>
      <c r="B12" s="78" t="s">
        <v>375</v>
      </c>
      <c r="C12" s="77">
        <f>data!C187</f>
        <v>258433.14</v>
      </c>
    </row>
    <row r="13" ht="20.1" customHeight="1">
      <c r="A13" s="158">
        <v>9</v>
      </c>
      <c r="B13" s="78" t="s">
        <v>375</v>
      </c>
      <c r="C13" s="77">
        <f>data!C188</f>
        <v>20013.49</v>
      </c>
    </row>
    <row r="14" ht="20.1" customHeight="1">
      <c r="A14" s="158">
        <v>10</v>
      </c>
      <c r="B14" s="78" t="s">
        <v>869</v>
      </c>
      <c r="C14" s="77">
        <f>data!D189</f>
        <v>7762485.63</v>
      </c>
    </row>
    <row r="15" ht="20.1" customHeight="1">
      <c r="A15" s="82"/>
      <c r="B15" s="83"/>
      <c r="C15" s="84"/>
    </row>
    <row r="16" ht="20.1" customHeight="1">
      <c r="A16" s="82"/>
      <c r="B16" s="83"/>
      <c r="C16" s="84"/>
    </row>
    <row r="17" ht="20.1" customHeight="1">
      <c r="A17" s="159">
        <v>11</v>
      </c>
      <c r="B17" s="90" t="s">
        <v>376</v>
      </c>
      <c r="C17" s="91"/>
    </row>
    <row r="18" ht="20.1" customHeight="1">
      <c r="A18" s="77">
        <v>12</v>
      </c>
      <c r="B18" s="78" t="s">
        <v>870</v>
      </c>
      <c r="C18" s="77">
        <f>data!C191</f>
        <v>1098276.54</v>
      </c>
    </row>
    <row r="19" ht="20.1" customHeight="1">
      <c r="A19" s="77">
        <v>13</v>
      </c>
      <c r="B19" s="78" t="s">
        <v>871</v>
      </c>
      <c r="C19" s="77">
        <f>data!C192</f>
        <v>830797.37</v>
      </c>
    </row>
    <row r="20" ht="20.1" customHeight="1">
      <c r="A20" s="77">
        <v>14</v>
      </c>
      <c r="B20" s="78" t="s">
        <v>872</v>
      </c>
      <c r="C20" s="77">
        <f>data!D193</f>
        <v>1929073.9100000002</v>
      </c>
    </row>
    <row r="21" ht="20.1" customHeight="1">
      <c r="A21" s="82"/>
      <c r="B21" s="83"/>
      <c r="C21" s="84"/>
    </row>
    <row r="22" ht="20.1" customHeight="1">
      <c r="A22" s="82"/>
      <c r="C22" s="160"/>
    </row>
    <row r="23" ht="20.1" customHeight="1">
      <c r="A23" s="138">
        <v>15</v>
      </c>
      <c r="B23" s="161" t="s">
        <v>379</v>
      </c>
      <c r="C23" s="137"/>
    </row>
    <row r="24" ht="20.1" customHeight="1">
      <c r="A24" s="77">
        <v>16</v>
      </c>
      <c r="B24" s="89" t="s">
        <v>873</v>
      </c>
      <c r="C24" s="162"/>
    </row>
    <row r="25" ht="20.1" customHeight="1">
      <c r="A25" s="77">
        <v>17</v>
      </c>
      <c r="B25" s="78" t="s">
        <v>874</v>
      </c>
      <c r="C25" s="77">
        <f>data!C195</f>
        <v>209262.29</v>
      </c>
    </row>
    <row r="26" ht="20.1" customHeight="1">
      <c r="A26" s="77">
        <v>18</v>
      </c>
      <c r="B26" s="78" t="s">
        <v>381</v>
      </c>
      <c r="C26" s="77">
        <f>data!C196</f>
        <v>184576.9</v>
      </c>
    </row>
    <row r="27" ht="20.1" customHeight="1">
      <c r="A27" s="77">
        <v>19</v>
      </c>
      <c r="B27" s="78" t="s">
        <v>875</v>
      </c>
      <c r="C27" s="77">
        <f>data!D197</f>
        <v>393839.19</v>
      </c>
    </row>
    <row r="28" ht="20.1" customHeight="1">
      <c r="A28" s="82"/>
      <c r="B28" s="83"/>
      <c r="C28" s="84"/>
    </row>
    <row r="29" ht="20.1" customHeight="1">
      <c r="A29" s="82"/>
      <c r="B29" s="83"/>
      <c r="C29" s="84"/>
    </row>
    <row r="30" ht="20.1" customHeight="1">
      <c r="A30" s="138">
        <v>20</v>
      </c>
      <c r="B30" s="161" t="s">
        <v>876</v>
      </c>
      <c r="C30" s="147"/>
    </row>
    <row r="31" ht="20.1" customHeight="1">
      <c r="A31" s="77">
        <v>21</v>
      </c>
      <c r="B31" s="78" t="s">
        <v>383</v>
      </c>
      <c r="C31" s="77">
        <f>data!C199</f>
        <v>80094.66</v>
      </c>
    </row>
    <row r="32" ht="20.1" customHeight="1">
      <c r="A32" s="77">
        <v>22</v>
      </c>
      <c r="B32" s="78" t="s">
        <v>877</v>
      </c>
      <c r="C32" s="77">
        <f>data!C200</f>
        <v>689558.29</v>
      </c>
    </row>
    <row r="33" ht="20.1" customHeight="1">
      <c r="A33" s="77">
        <v>23</v>
      </c>
      <c r="B33" s="78" t="s">
        <v>159</v>
      </c>
      <c r="C33" s="77">
        <f>data!C201</f>
        <v>0</v>
      </c>
    </row>
    <row r="34" ht="20.1" customHeight="1">
      <c r="A34" s="77">
        <v>24</v>
      </c>
      <c r="B34" s="78" t="s">
        <v>878</v>
      </c>
      <c r="C34" s="77">
        <f>data!D202</f>
        <v>769652.95000000007</v>
      </c>
    </row>
    <row r="35" ht="20.1" customHeight="1">
      <c r="A35" s="82"/>
      <c r="B35" s="83"/>
      <c r="C35" s="84"/>
    </row>
    <row r="36" ht="20.1" customHeight="1">
      <c r="A36" s="82"/>
      <c r="B36" s="83"/>
      <c r="C36" s="84"/>
    </row>
    <row r="37" ht="20.1" customHeight="1">
      <c r="A37" s="138">
        <v>25</v>
      </c>
      <c r="B37" s="161" t="s">
        <v>385</v>
      </c>
      <c r="C37" s="137"/>
    </row>
    <row r="38" ht="20.1" customHeight="1">
      <c r="A38" s="77">
        <v>26</v>
      </c>
      <c r="B38" s="78" t="s">
        <v>879</v>
      </c>
      <c r="C38" s="77">
        <f>data!C204</f>
        <v>0</v>
      </c>
    </row>
    <row r="39" ht="20.1" customHeight="1">
      <c r="A39" s="77">
        <v>27</v>
      </c>
      <c r="B39" s="78" t="s">
        <v>387</v>
      </c>
      <c r="C39" s="77">
        <f>data!C205</f>
        <v>35582.3</v>
      </c>
    </row>
    <row r="40" ht="20.1" customHeight="1">
      <c r="A40" s="77">
        <v>28</v>
      </c>
      <c r="B40" s="78" t="s">
        <v>880</v>
      </c>
      <c r="C40" s="77">
        <f>data!D206</f>
        <v>35582.3</v>
      </c>
    </row>
    <row r="41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5" t="s">
        <v>388</v>
      </c>
      <c r="B1" s="76"/>
      <c r="C1" s="76"/>
      <c r="D1" s="76"/>
      <c r="E1" s="76"/>
      <c r="F1" s="75" t="s">
        <v>881</v>
      </c>
    </row>
    <row r="3" ht="20.1" customHeight="1">
      <c r="A3" s="134" t="str">
        <f>"Hospital: "&amp;data!C98</f>
        <v>Hospital: PeaceHealth United General Medical Center</v>
      </c>
      <c r="F3" s="156" t="str">
        <f>"FYE: "&amp;data!C96</f>
        <v>FYE: 06/30/2022</v>
      </c>
    </row>
    <row r="4" ht="20.1" customHeight="1">
      <c r="A4" s="162" t="s">
        <v>389</v>
      </c>
      <c r="B4" s="88"/>
      <c r="C4" s="88"/>
      <c r="D4" s="89"/>
      <c r="E4" s="89"/>
      <c r="F4" s="88"/>
    </row>
    <row r="5" ht="20.1" customHeight="1">
      <c r="A5" s="138"/>
      <c r="B5" s="164"/>
      <c r="C5" s="165" t="s">
        <v>882</v>
      </c>
      <c r="D5" s="165"/>
      <c r="E5" s="165"/>
      <c r="F5" s="165" t="s">
        <v>883</v>
      </c>
    </row>
    <row r="6" ht="20.1" customHeight="1">
      <c r="A6" s="166"/>
      <c r="B6" s="84"/>
      <c r="C6" s="167" t="s">
        <v>884</v>
      </c>
      <c r="D6" s="167" t="s">
        <v>391</v>
      </c>
      <c r="E6" s="167" t="s">
        <v>885</v>
      </c>
      <c r="F6" s="167" t="s">
        <v>884</v>
      </c>
    </row>
    <row r="7" ht="20.1" customHeight="1">
      <c r="A7" s="77">
        <v>1</v>
      </c>
      <c r="B7" s="81" t="s">
        <v>394</v>
      </c>
      <c r="C7" s="81">
        <f>data!B211</f>
        <v>0</v>
      </c>
      <c r="D7" s="81">
        <f>data!C225</f>
        <v>0</v>
      </c>
      <c r="E7" s="81">
        <f>data!D225</f>
        <v>0</v>
      </c>
      <c r="F7" s="81">
        <f>data!E211</f>
        <v>0</v>
      </c>
    </row>
    <row r="8" ht="20.1" customHeight="1">
      <c r="A8" s="77">
        <v>2</v>
      </c>
      <c r="B8" s="81" t="s">
        <v>395</v>
      </c>
      <c r="C8" s="81">
        <f>data!B212</f>
        <v>0</v>
      </c>
      <c r="D8" s="81">
        <f>data!C226</f>
        <v>3610.32</v>
      </c>
      <c r="E8" s="81">
        <f>data!D226</f>
        <v>0</v>
      </c>
      <c r="F8" s="81">
        <f>data!E212</f>
        <v>123782.54</v>
      </c>
    </row>
    <row r="9" ht="20.1" customHeight="1">
      <c r="A9" s="77">
        <v>3</v>
      </c>
      <c r="B9" s="81" t="s">
        <v>396</v>
      </c>
      <c r="C9" s="81">
        <f>data!B213</f>
        <v>9840510.92</v>
      </c>
      <c r="D9" s="81">
        <f>data!C227</f>
        <v>529700.98</v>
      </c>
      <c r="E9" s="81">
        <f>data!D227</f>
        <v>0</v>
      </c>
      <c r="F9" s="81">
        <f>data!E213</f>
        <v>16972955.12</v>
      </c>
    </row>
    <row r="10" ht="20.1" customHeight="1">
      <c r="A10" s="77">
        <v>4</v>
      </c>
      <c r="B10" s="81" t="s">
        <v>886</v>
      </c>
      <c r="C10" s="81">
        <f>data!B214</f>
        <v>0</v>
      </c>
      <c r="D10" s="81">
        <f>data!C228</f>
        <v>0</v>
      </c>
      <c r="E10" s="81">
        <f>data!D228</f>
        <v>0</v>
      </c>
      <c r="F10" s="81">
        <f>data!E214</f>
        <v>0</v>
      </c>
    </row>
    <row r="11" ht="20.1" customHeight="1">
      <c r="A11" s="77">
        <v>5</v>
      </c>
      <c r="B11" s="81" t="s">
        <v>887</v>
      </c>
      <c r="C11" s="81">
        <f>data!B215</f>
        <v>1920149.18</v>
      </c>
      <c r="D11" s="81">
        <f>data!C229</f>
        <v>137026.89</v>
      </c>
      <c r="E11" s="81">
        <f>data!D229</f>
        <v>0</v>
      </c>
      <c r="F11" s="81">
        <f>data!E215</f>
        <v>2517058.96</v>
      </c>
    </row>
    <row r="12" ht="20.1" customHeight="1">
      <c r="A12" s="77">
        <v>6</v>
      </c>
      <c r="B12" s="81" t="s">
        <v>888</v>
      </c>
      <c r="C12" s="81">
        <f>data!B216</f>
        <v>12047195.059999989</v>
      </c>
      <c r="D12" s="81">
        <f>data!C230</f>
        <v>1372745</v>
      </c>
      <c r="E12" s="81">
        <f>data!D230</f>
        <v>81142.44</v>
      </c>
      <c r="F12" s="81">
        <f>data!E216</f>
        <v>13726553.309999989</v>
      </c>
    </row>
    <row r="13" ht="20.1" customHeight="1">
      <c r="A13" s="77">
        <v>7</v>
      </c>
      <c r="B13" s="81" t="s">
        <v>889</v>
      </c>
      <c r="C13" s="81">
        <f>data!B217</f>
        <v>0</v>
      </c>
      <c r="D13" s="81">
        <f>data!C231</f>
        <v>0</v>
      </c>
      <c r="E13" s="81">
        <f>data!D231</f>
        <v>0</v>
      </c>
      <c r="F13" s="81">
        <f>data!E217</f>
        <v>0</v>
      </c>
    </row>
    <row r="14" ht="20.1" customHeight="1">
      <c r="A14" s="77">
        <v>8</v>
      </c>
      <c r="B14" s="81" t="s">
        <v>401</v>
      </c>
      <c r="C14" s="81">
        <f>data!B218</f>
        <v>5082687.1</v>
      </c>
      <c r="D14" s="81">
        <f>data!C232</f>
        <v>458628.81</v>
      </c>
      <c r="E14" s="81">
        <f>data!D232</f>
        <v>0</v>
      </c>
      <c r="F14" s="81">
        <f>data!E218</f>
        <v>6589199.96</v>
      </c>
    </row>
    <row r="15" ht="20.1" customHeight="1">
      <c r="A15" s="77">
        <v>9</v>
      </c>
      <c r="B15" s="81" t="s">
        <v>890</v>
      </c>
      <c r="C15" s="81">
        <f>data!B219</f>
        <v>2865331.22</v>
      </c>
      <c r="D15" s="81">
        <f>data!C233</f>
        <v>2501712</v>
      </c>
      <c r="E15" s="81">
        <f>data!D233</f>
        <v>81142.44</v>
      </c>
      <c r="F15" s="81">
        <f>data!E219</f>
        <v>5395529.06</v>
      </c>
    </row>
    <row r="16" ht="20.1" customHeight="1">
      <c r="A16" s="77">
        <v>10</v>
      </c>
      <c r="B16" s="81" t="s">
        <v>615</v>
      </c>
      <c r="C16" s="81">
        <f>data!B220</f>
        <v>31755873.479999989</v>
      </c>
      <c r="D16" s="81">
        <f>data!C234</f>
        <v>0</v>
      </c>
      <c r="E16" s="81">
        <f>data!D234</f>
        <v>0</v>
      </c>
      <c r="F16" s="81">
        <f>data!E220</f>
        <v>45325078.949999996</v>
      </c>
    </row>
    <row r="17" ht="20.1" customHeight="1">
      <c r="A17" s="82"/>
      <c r="B17" s="83"/>
      <c r="C17" s="83"/>
      <c r="D17" s="83"/>
      <c r="E17" s="83"/>
      <c r="F17" s="84"/>
    </row>
    <row r="18" ht="20.1" customHeight="1">
      <c r="A18" s="85"/>
      <c r="F18" s="96"/>
    </row>
    <row r="19" ht="20.1" customHeight="1">
      <c r="A19" s="85"/>
      <c r="F19" s="96"/>
    </row>
    <row r="20" ht="20.1" customHeight="1">
      <c r="A20" s="162" t="s">
        <v>403</v>
      </c>
      <c r="B20" s="88"/>
      <c r="C20" s="88"/>
      <c r="D20" s="88"/>
      <c r="E20" s="88"/>
      <c r="F20" s="88"/>
    </row>
    <row r="21" ht="20.1" customHeight="1">
      <c r="A21" s="168"/>
      <c r="B21" s="160"/>
      <c r="C21" s="167" t="s">
        <v>882</v>
      </c>
      <c r="D21" s="4" t="s">
        <v>230</v>
      </c>
      <c r="E21" s="167"/>
      <c r="F21" s="167" t="s">
        <v>883</v>
      </c>
    </row>
    <row r="22" ht="20.1" customHeight="1">
      <c r="A22" s="168"/>
      <c r="B22" s="160"/>
      <c r="C22" s="167" t="s">
        <v>884</v>
      </c>
      <c r="D22" s="167" t="s">
        <v>891</v>
      </c>
      <c r="E22" s="167" t="s">
        <v>885</v>
      </c>
      <c r="F22" s="167" t="s">
        <v>884</v>
      </c>
    </row>
    <row r="23" ht="20.1" customHeight="1">
      <c r="A23" s="77">
        <v>11</v>
      </c>
      <c r="B23" s="169" t="s">
        <v>394</v>
      </c>
      <c r="C23" s="169"/>
      <c r="D23" s="169"/>
      <c r="E23" s="169"/>
      <c r="F23" s="169"/>
    </row>
    <row r="24" ht="20.1" customHeight="1">
      <c r="A24" s="77">
        <v>12</v>
      </c>
      <c r="B24" s="81" t="s">
        <v>395</v>
      </c>
      <c r="C24" s="81">
        <f>data!B225</f>
        <v>0</v>
      </c>
      <c r="D24" s="81">
        <f>data!C225</f>
        <v>0</v>
      </c>
      <c r="E24" s="81">
        <f>data!D225</f>
        <v>0</v>
      </c>
      <c r="F24" s="81">
        <f>data!E225</f>
        <v>0</v>
      </c>
    </row>
    <row r="25" ht="20.1" customHeight="1">
      <c r="A25" s="77">
        <v>13</v>
      </c>
      <c r="B25" s="81" t="s">
        <v>396</v>
      </c>
      <c r="C25" s="81">
        <f>data!B226</f>
        <v>0</v>
      </c>
      <c r="D25" s="81">
        <f>data!C226</f>
        <v>3610.32</v>
      </c>
      <c r="E25" s="81">
        <f>data!D226</f>
        <v>0</v>
      </c>
      <c r="F25" s="81">
        <f>data!E226</f>
        <v>3610.32</v>
      </c>
    </row>
    <row r="26" ht="20.1" customHeight="1">
      <c r="A26" s="77">
        <v>14</v>
      </c>
      <c r="B26" s="81" t="s">
        <v>886</v>
      </c>
      <c r="C26" s="81">
        <f>data!B227</f>
        <v>2232883</v>
      </c>
      <c r="D26" s="81">
        <f>data!C227</f>
        <v>529700.98</v>
      </c>
      <c r="E26" s="81">
        <f>data!D227</f>
        <v>0</v>
      </c>
      <c r="F26" s="81">
        <f>data!E227</f>
        <v>2762583.98</v>
      </c>
    </row>
    <row r="27" ht="20.1" customHeight="1">
      <c r="A27" s="77">
        <v>15</v>
      </c>
      <c r="B27" s="81" t="s">
        <v>887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ht="20.1" customHeight="1">
      <c r="A28" s="77">
        <v>16</v>
      </c>
      <c r="B28" s="81" t="s">
        <v>888</v>
      </c>
      <c r="C28" s="81">
        <f>data!B229</f>
        <v>160604.21</v>
      </c>
      <c r="D28" s="81">
        <f>data!C229</f>
        <v>137026.89</v>
      </c>
      <c r="E28" s="81">
        <f>data!D229</f>
        <v>0</v>
      </c>
      <c r="F28" s="81">
        <f>data!E229</f>
        <v>297631.1</v>
      </c>
    </row>
    <row r="29" ht="20.1" customHeight="1">
      <c r="A29" s="77">
        <v>17</v>
      </c>
      <c r="B29" s="81" t="s">
        <v>889</v>
      </c>
      <c r="C29" s="81">
        <f>data!B230</f>
        <v>5812393.2800000031</v>
      </c>
      <c r="D29" s="81">
        <f>data!C230</f>
        <v>1372745</v>
      </c>
      <c r="E29" s="81">
        <f>data!D230</f>
        <v>81142.44</v>
      </c>
      <c r="F29" s="81">
        <f>data!E230</f>
        <v>7103995.8400000026</v>
      </c>
    </row>
    <row r="30" ht="20.1" customHeight="1">
      <c r="A30" s="77">
        <v>18</v>
      </c>
      <c r="B30" s="81" t="s">
        <v>401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ht="20.1" customHeight="1">
      <c r="A31" s="77">
        <v>19</v>
      </c>
      <c r="B31" s="81" t="s">
        <v>890</v>
      </c>
      <c r="C31" s="81">
        <f>data!B232</f>
        <v>808311.86</v>
      </c>
      <c r="D31" s="81">
        <f>data!C232</f>
        <v>458628.81</v>
      </c>
      <c r="E31" s="81">
        <f>data!D232</f>
        <v>0</v>
      </c>
      <c r="F31" s="81">
        <f>data!E232</f>
        <v>1266940.67</v>
      </c>
    </row>
    <row r="32" ht="20.1" customHeight="1">
      <c r="A32" s="77">
        <v>20</v>
      </c>
      <c r="B32" s="81" t="s">
        <v>615</v>
      </c>
      <c r="C32" s="81">
        <f>data!B233</f>
        <v>9014192.3500000034</v>
      </c>
      <c r="D32" s="81">
        <f>data!C233</f>
        <v>2501712</v>
      </c>
      <c r="E32" s="81">
        <f>data!D233</f>
        <v>81142.44</v>
      </c>
      <c r="F32" s="81">
        <f>data!E233</f>
        <v>11434761.910000002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6" t="s">
        <v>892</v>
      </c>
      <c r="B1" s="76"/>
      <c r="C1" s="76"/>
      <c r="D1" s="75" t="s">
        <v>893</v>
      </c>
    </row>
    <row r="2" ht="20.1" customHeight="1">
      <c r="A2" s="134" t="str">
        <f>"Hospital: "&amp;data!C98</f>
        <v>Hospital: PeaceHealth United General Medical Center</v>
      </c>
      <c r="B2" s="83"/>
      <c r="C2" s="83"/>
      <c r="D2" s="156" t="str">
        <f>"FYE: "&amp;data!C96</f>
        <v>FYE: 06/30/2022</v>
      </c>
    </row>
    <row r="3" ht="20.1" customHeight="1">
      <c r="A3" s="138"/>
      <c r="B3" s="164"/>
      <c r="C3" s="164"/>
      <c r="D3" s="164"/>
    </row>
    <row r="4" ht="20.1" customHeight="1">
      <c r="A4" s="158"/>
      <c r="B4" s="170" t="s">
        <v>894</v>
      </c>
      <c r="C4" s="170" t="s">
        <v>895</v>
      </c>
      <c r="D4" s="171"/>
    </row>
    <row r="5" ht="20.1" customHeight="1">
      <c r="A5" s="138">
        <v>1</v>
      </c>
      <c r="B5" s="172"/>
      <c r="C5" s="94" t="s">
        <v>405</v>
      </c>
      <c r="D5" s="81">
        <f>data!D237</f>
        <v>1778408.3</v>
      </c>
    </row>
    <row r="6" ht="20.1" customHeight="1">
      <c r="A6" s="77">
        <v>2</v>
      </c>
      <c r="B6" s="83"/>
      <c r="C6" s="156" t="s">
        <v>501</v>
      </c>
      <c r="D6" s="167"/>
    </row>
    <row r="7" ht="20.1" customHeight="1">
      <c r="A7" s="77">
        <v>3</v>
      </c>
      <c r="B7" s="172">
        <v>5810</v>
      </c>
      <c r="C7" s="81" t="s">
        <v>358</v>
      </c>
      <c r="D7" s="81">
        <f>data!C239</f>
        <v>53364430.93</v>
      </c>
    </row>
    <row r="8" ht="20.1" customHeight="1">
      <c r="A8" s="77">
        <v>4</v>
      </c>
      <c r="B8" s="172">
        <v>5820</v>
      </c>
      <c r="C8" s="81" t="s">
        <v>359</v>
      </c>
      <c r="D8" s="81">
        <f>data!C240</f>
        <v>27254620.55</v>
      </c>
    </row>
    <row r="9" ht="20.1" customHeight="1">
      <c r="A9" s="77">
        <v>5</v>
      </c>
      <c r="B9" s="172">
        <v>5830</v>
      </c>
      <c r="C9" s="81" t="s">
        <v>371</v>
      </c>
      <c r="D9" s="81">
        <f>data!C241</f>
        <v>898631.29</v>
      </c>
    </row>
    <row r="10" ht="20.1" customHeight="1">
      <c r="A10" s="77">
        <v>6</v>
      </c>
      <c r="B10" s="172">
        <v>5840</v>
      </c>
      <c r="C10" s="81" t="s">
        <v>410</v>
      </c>
      <c r="D10" s="81">
        <f>data!C242</f>
        <v>5019049.76</v>
      </c>
    </row>
    <row r="11" ht="20.1" customHeight="1">
      <c r="A11" s="77">
        <v>7</v>
      </c>
      <c r="B11" s="172">
        <v>5850</v>
      </c>
      <c r="C11" s="81" t="s">
        <v>896</v>
      </c>
      <c r="D11" s="81">
        <f>data!C243</f>
        <v>15348180.35</v>
      </c>
    </row>
    <row r="12" ht="20.1" customHeight="1">
      <c r="A12" s="77">
        <v>8</v>
      </c>
      <c r="B12" s="172">
        <v>5860</v>
      </c>
      <c r="C12" s="81" t="s">
        <v>159</v>
      </c>
      <c r="D12" s="81">
        <f>data!C244</f>
        <v>507911</v>
      </c>
    </row>
    <row r="13" ht="20.1" customHeight="1">
      <c r="A13" s="77">
        <v>9</v>
      </c>
      <c r="B13" s="81"/>
      <c r="C13" s="81" t="s">
        <v>897</v>
      </c>
      <c r="D13" s="81">
        <f>data!D245</f>
        <v>102392823.88000001</v>
      </c>
    </row>
    <row r="14" ht="20.1" customHeight="1">
      <c r="A14" s="166">
        <v>10</v>
      </c>
      <c r="B14" s="93"/>
      <c r="C14" s="93"/>
      <c r="D14" s="93"/>
    </row>
    <row r="15" ht="20.1" customHeight="1">
      <c r="A15" s="77">
        <v>11</v>
      </c>
      <c r="B15" s="173"/>
      <c r="C15" s="173" t="s">
        <v>414</v>
      </c>
      <c r="D15" s="167"/>
    </row>
    <row r="16" ht="20.1" customHeight="1">
      <c r="A16" s="166">
        <v>12</v>
      </c>
      <c r="B16" s="93"/>
      <c r="C16" s="78" t="s">
        <v>898</v>
      </c>
      <c r="D16" s="77">
        <f>data!C247</f>
        <v>5126</v>
      </c>
    </row>
    <row r="17" ht="20.1" customHeight="1">
      <c r="A17" s="77">
        <v>13</v>
      </c>
      <c r="B17" s="173"/>
      <c r="C17" s="83"/>
      <c r="D17" s="84"/>
    </row>
    <row r="18" ht="20.1" customHeight="1">
      <c r="A18" s="77">
        <v>14</v>
      </c>
      <c r="B18" s="174">
        <v>5900</v>
      </c>
      <c r="C18" s="81" t="s">
        <v>416</v>
      </c>
      <c r="D18" s="81">
        <f>data!C249</f>
        <v>376480.57</v>
      </c>
    </row>
    <row r="19" ht="20.1" customHeight="1">
      <c r="A19" s="175">
        <v>15</v>
      </c>
      <c r="B19" s="172">
        <v>5910</v>
      </c>
      <c r="C19" s="94" t="s">
        <v>899</v>
      </c>
      <c r="D19" s="81">
        <f>data!C250</f>
        <v>2801027.5</v>
      </c>
    </row>
    <row r="20" ht="20.1" customHeight="1">
      <c r="A20" s="77">
        <v>16</v>
      </c>
      <c r="B20" s="81"/>
      <c r="C20" s="81"/>
      <c r="D20" s="93"/>
    </row>
    <row r="21" ht="20.1" customHeight="1">
      <c r="A21" s="77">
        <v>17</v>
      </c>
      <c r="B21" s="93"/>
      <c r="C21" s="93"/>
      <c r="D21" s="93"/>
    </row>
    <row r="22" ht="20.1" customHeight="1">
      <c r="A22" s="166">
        <v>18</v>
      </c>
      <c r="B22" s="93"/>
      <c r="C22" s="93" t="s">
        <v>900</v>
      </c>
      <c r="D22" s="81">
        <f>data!D252</f>
        <v>3177508.07</v>
      </c>
    </row>
    <row r="23" ht="20.1" customHeight="1">
      <c r="A23" s="175">
        <v>19</v>
      </c>
      <c r="B23" s="173"/>
      <c r="C23" s="173"/>
      <c r="D23" s="167"/>
    </row>
    <row r="24" ht="20.1" customHeight="1">
      <c r="A24" s="176">
        <v>20</v>
      </c>
      <c r="B24" s="172">
        <v>5970</v>
      </c>
      <c r="C24" s="81" t="s">
        <v>420</v>
      </c>
      <c r="D24" s="81">
        <f>data!C254</f>
        <v>-84897.17</v>
      </c>
    </row>
    <row r="25" ht="20.1" customHeight="1">
      <c r="A25" s="175">
        <v>21</v>
      </c>
      <c r="B25" s="83"/>
      <c r="C25" s="83"/>
      <c r="D25" s="167"/>
    </row>
    <row r="26" ht="20.1" customHeight="1">
      <c r="A26" s="77">
        <v>22</v>
      </c>
      <c r="B26" s="172">
        <v>5980</v>
      </c>
      <c r="C26" s="81" t="s">
        <v>901</v>
      </c>
      <c r="D26" s="81">
        <f>data!C255</f>
        <v>0</v>
      </c>
    </row>
    <row r="27" ht="20.1" customHeight="1">
      <c r="A27" s="158">
        <v>23</v>
      </c>
      <c r="B27" s="177" t="s">
        <v>902</v>
      </c>
      <c r="C27" s="93"/>
      <c r="D27" s="81">
        <f>data!D256</f>
        <v>-84897.17</v>
      </c>
    </row>
    <row r="28" ht="20.1" customHeight="1">
      <c r="A28" s="86">
        <v>24</v>
      </c>
      <c r="B28" s="152" t="s">
        <v>903</v>
      </c>
      <c r="C28" s="95"/>
      <c r="D28" s="171"/>
    </row>
    <row r="29" ht="20.1" customHeight="1">
      <c r="A29" s="178"/>
      <c r="B29" s="179"/>
      <c r="C29" s="179"/>
      <c r="D29" s="93"/>
    </row>
    <row r="30" ht="20.1" customHeight="1">
      <c r="A30" s="180"/>
      <c r="B30" s="78"/>
      <c r="C30" s="78"/>
      <c r="D30" s="93"/>
    </row>
    <row r="31" ht="20.1" customHeight="1">
      <c r="A31" s="180"/>
      <c r="B31" s="78"/>
      <c r="C31" s="78"/>
      <c r="D31" s="93"/>
    </row>
    <row r="32" ht="20.1" customHeight="1">
      <c r="A32" s="180"/>
      <c r="B32" s="78"/>
      <c r="C32" s="78"/>
      <c r="D32" s="93"/>
    </row>
    <row r="33" ht="20.1" customHeight="1">
      <c r="A33" s="180"/>
      <c r="B33" s="78"/>
      <c r="C33" s="78"/>
      <c r="D33" s="81"/>
    </row>
    <row r="34" ht="20.1" customHeight="1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2022-12-30T00:11:26Z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