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C07E6A9E-46E2-4F41-818F-706B0DC3C30A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CE61" i="25"/>
  <c r="CE62" i="25"/>
  <c r="CE85" i="25" l="1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H613" i="25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CE66" i="24"/>
  <c r="I368" i="32" s="1"/>
  <c r="CE65" i="24"/>
  <c r="I367" i="32" s="1"/>
  <c r="CE64" i="24"/>
  <c r="CE63" i="24"/>
  <c r="I365" i="32" s="1"/>
  <c r="CE61" i="24"/>
  <c r="I363" i="32" s="1"/>
  <c r="CE60" i="24"/>
  <c r="CE51" i="24"/>
  <c r="CE47" i="24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CD48" i="24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67" i="24" s="1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AV67" i="24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X67" i="24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67" i="24"/>
  <c r="BX67" i="24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BY53" i="25" l="1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U53" i="25"/>
  <c r="BU68" i="25" s="1"/>
  <c r="BU86" i="25" s="1"/>
  <c r="I53" i="25"/>
  <c r="I68" i="25" s="1"/>
  <c r="I86" i="25" s="1"/>
  <c r="CB53" i="25"/>
  <c r="CB68" i="25" s="1"/>
  <c r="CB86" i="25" s="1"/>
  <c r="C623" i="25" s="1"/>
  <c r="AV53" i="25"/>
  <c r="AV68" i="25" s="1"/>
  <c r="AV86" i="25" s="1"/>
  <c r="AF53" i="25"/>
  <c r="AF68" i="25" s="1"/>
  <c r="AF86" i="25" s="1"/>
  <c r="P53" i="25"/>
  <c r="P68" i="25" s="1"/>
  <c r="P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E53" i="25"/>
  <c r="BE68" i="25" s="1"/>
  <c r="BE86" i="25" s="1"/>
  <c r="BD53" i="25"/>
  <c r="BD68" i="25" s="1"/>
  <c r="BD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M53" i="25"/>
  <c r="BM68" i="25" s="1"/>
  <c r="BM86" i="25" s="1"/>
  <c r="BL53" i="25"/>
  <c r="BL68" i="25" s="1"/>
  <c r="BL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C692" i="25" s="1"/>
  <c r="R53" i="25"/>
  <c r="R68" i="25" s="1"/>
  <c r="R86" i="25" s="1"/>
  <c r="J53" i="25"/>
  <c r="J68" i="25" s="1"/>
  <c r="J86" i="25" s="1"/>
  <c r="CC53" i="25"/>
  <c r="CC68" i="25" s="1"/>
  <c r="CC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C691" i="25" s="1"/>
  <c r="Q53" i="25"/>
  <c r="Q68" i="25" s="1"/>
  <c r="Q86" i="25" s="1"/>
  <c r="BT53" i="25"/>
  <c r="BT68" i="25" s="1"/>
  <c r="BT86" i="25" s="1"/>
  <c r="AN53" i="25"/>
  <c r="AN68" i="25" s="1"/>
  <c r="AN86" i="25" s="1"/>
  <c r="X53" i="25"/>
  <c r="X68" i="25" s="1"/>
  <c r="X86" i="25" s="1"/>
  <c r="H53" i="25"/>
  <c r="H68" i="25" s="1"/>
  <c r="H86" i="25" s="1"/>
  <c r="C674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C688" i="25" s="1"/>
  <c r="N53" i="25"/>
  <c r="N68" i="25" s="1"/>
  <c r="N86" i="25" s="1"/>
  <c r="F53" i="25"/>
  <c r="F68" i="25" s="1"/>
  <c r="F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67" i="24"/>
  <c r="BT85" i="24" s="1"/>
  <c r="C84" i="15" s="1"/>
  <c r="G84" i="15" s="1"/>
  <c r="D12" i="32"/>
  <c r="E300" i="32"/>
  <c r="I140" i="32"/>
  <c r="G140" i="32"/>
  <c r="H13" i="31"/>
  <c r="G300" i="32"/>
  <c r="E67" i="24"/>
  <c r="M4" i="31" s="1"/>
  <c r="AB67" i="24"/>
  <c r="G113" i="32" s="1"/>
  <c r="CA67" i="24"/>
  <c r="M78" i="31" s="1"/>
  <c r="CE62" i="24"/>
  <c r="I364" i="32" s="1"/>
  <c r="BE67" i="24"/>
  <c r="M56" i="31" s="1"/>
  <c r="BL67" i="24"/>
  <c r="H273" i="32" s="1"/>
  <c r="S67" i="24"/>
  <c r="M18" i="31" s="1"/>
  <c r="AD67" i="24"/>
  <c r="M29" i="31" s="1"/>
  <c r="BJ67" i="24"/>
  <c r="F273" i="32" s="1"/>
  <c r="BW67" i="24"/>
  <c r="BW85" i="24" s="1"/>
  <c r="C87" i="15" s="1"/>
  <c r="G87" i="15" s="1"/>
  <c r="F332" i="32"/>
  <c r="I268" i="32"/>
  <c r="D364" i="32"/>
  <c r="AL67" i="24"/>
  <c r="M37" i="31" s="1"/>
  <c r="BM67" i="24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67" i="24"/>
  <c r="O85" i="24" s="1"/>
  <c r="C680" i="24" s="1"/>
  <c r="AH67" i="24"/>
  <c r="AH85" i="24" s="1"/>
  <c r="C699" i="24" s="1"/>
  <c r="I236" i="32"/>
  <c r="CE48" i="24"/>
  <c r="W67" i="24"/>
  <c r="I81" i="32" s="1"/>
  <c r="AP67" i="24"/>
  <c r="AP85" i="24" s="1"/>
  <c r="G181" i="32" s="1"/>
  <c r="AU67" i="24"/>
  <c r="AU85" i="24" s="1"/>
  <c r="C712" i="24" s="1"/>
  <c r="K67" i="24"/>
  <c r="K85" i="24" s="1"/>
  <c r="D26" i="17"/>
  <c r="K612" i="24"/>
  <c r="D350" i="24"/>
  <c r="M79" i="31"/>
  <c r="C369" i="32"/>
  <c r="CB85" i="24"/>
  <c r="M47" i="31"/>
  <c r="F209" i="32"/>
  <c r="BA67" i="24"/>
  <c r="AR67" i="24"/>
  <c r="BH67" i="24"/>
  <c r="AT67" i="24"/>
  <c r="AE67" i="24"/>
  <c r="I67" i="24"/>
  <c r="BU67" i="24"/>
  <c r="AX67" i="24"/>
  <c r="AA67" i="24"/>
  <c r="C50" i="8"/>
  <c r="D352" i="24"/>
  <c r="C103" i="8" s="1"/>
  <c r="M75" i="31"/>
  <c r="F337" i="32"/>
  <c r="AF67" i="24"/>
  <c r="BQ67" i="24"/>
  <c r="AS67" i="24"/>
  <c r="U67" i="24"/>
  <c r="P67" i="24"/>
  <c r="BB67" i="24"/>
  <c r="AM67" i="24"/>
  <c r="Q67" i="24"/>
  <c r="CC67" i="24"/>
  <c r="BF67" i="24"/>
  <c r="AI67" i="24"/>
  <c r="C121" i="8"/>
  <c r="D384" i="24"/>
  <c r="M67" i="24"/>
  <c r="AJ67" i="24"/>
  <c r="BY67" i="24"/>
  <c r="BD67" i="24"/>
  <c r="AK67" i="24"/>
  <c r="E373" i="32"/>
  <c r="C94" i="15"/>
  <c r="AZ67" i="24"/>
  <c r="BP67" i="24"/>
  <c r="C137" i="8"/>
  <c r="E380" i="24"/>
  <c r="F67" i="24"/>
  <c r="BR67" i="24"/>
  <c r="BC67" i="24"/>
  <c r="AG67" i="24"/>
  <c r="J67" i="24"/>
  <c r="BV67" i="24"/>
  <c r="AY67" i="24"/>
  <c r="AN67" i="24"/>
  <c r="M23" i="31"/>
  <c r="C113" i="32"/>
  <c r="CE49" i="25"/>
  <c r="C63" i="25"/>
  <c r="Y67" i="24"/>
  <c r="BN67" i="24"/>
  <c r="BX85" i="24"/>
  <c r="AC67" i="24"/>
  <c r="D67" i="24"/>
  <c r="BI67" i="24"/>
  <c r="N67" i="24"/>
  <c r="BZ67" i="24"/>
  <c r="BK67" i="24"/>
  <c r="AO67" i="24"/>
  <c r="R67" i="24"/>
  <c r="CD52" i="24"/>
  <c r="BG67" i="24"/>
  <c r="M11" i="31"/>
  <c r="E49" i="32"/>
  <c r="AQ67" i="24"/>
  <c r="H67" i="24"/>
  <c r="S85" i="24"/>
  <c r="T67" i="24"/>
  <c r="V67" i="24"/>
  <c r="G67" i="24"/>
  <c r="BS67" i="24"/>
  <c r="AW67" i="24"/>
  <c r="Z67" i="24"/>
  <c r="BO67" i="24"/>
  <c r="L85" i="24"/>
  <c r="E85" i="24" l="1"/>
  <c r="E17" i="32"/>
  <c r="M61" i="31"/>
  <c r="C670" i="25"/>
  <c r="B16" i="15"/>
  <c r="B54" i="15"/>
  <c r="F54" i="15" s="1"/>
  <c r="C626" i="25"/>
  <c r="B63" i="15"/>
  <c r="C680" i="25"/>
  <c r="B26" i="15"/>
  <c r="C647" i="25"/>
  <c r="B90" i="15"/>
  <c r="C636" i="25"/>
  <c r="B75" i="15"/>
  <c r="F75" i="15" s="1"/>
  <c r="C700" i="25"/>
  <c r="B46" i="15"/>
  <c r="C639" i="25"/>
  <c r="B77" i="15"/>
  <c r="C619" i="25"/>
  <c r="B71" i="15"/>
  <c r="C694" i="25"/>
  <c r="B40" i="15"/>
  <c r="F40" i="15" s="1"/>
  <c r="C698" i="25"/>
  <c r="B44" i="15"/>
  <c r="C695" i="25"/>
  <c r="B41" i="15"/>
  <c r="B32" i="15"/>
  <c r="C686" i="25"/>
  <c r="B49" i="15"/>
  <c r="F49" i="15" s="1"/>
  <c r="C703" i="25"/>
  <c r="C638" i="25"/>
  <c r="B76" i="15"/>
  <c r="C699" i="25"/>
  <c r="B45" i="15"/>
  <c r="C696" i="25"/>
  <c r="B42" i="15"/>
  <c r="B27" i="15"/>
  <c r="C681" i="25"/>
  <c r="B91" i="15"/>
  <c r="C648" i="25"/>
  <c r="B53" i="15"/>
  <c r="C707" i="25"/>
  <c r="B62" i="15"/>
  <c r="C617" i="25"/>
  <c r="B23" i="15"/>
  <c r="H23" i="15" s="1"/>
  <c r="C677" i="25"/>
  <c r="C644" i="25"/>
  <c r="B87" i="15"/>
  <c r="C710" i="25"/>
  <c r="B56" i="15"/>
  <c r="C711" i="25"/>
  <c r="B57" i="15"/>
  <c r="C634" i="25"/>
  <c r="B67" i="15"/>
  <c r="C704" i="25"/>
  <c r="B50" i="15"/>
  <c r="C689" i="25"/>
  <c r="B35" i="15"/>
  <c r="C632" i="25"/>
  <c r="B61" i="15"/>
  <c r="B70" i="15"/>
  <c r="F70" i="15" s="1"/>
  <c r="C630" i="25"/>
  <c r="C685" i="25"/>
  <c r="B31" i="15"/>
  <c r="C625" i="25"/>
  <c r="B68" i="15"/>
  <c r="C629" i="25"/>
  <c r="B64" i="15"/>
  <c r="B21" i="15"/>
  <c r="F21" i="15" s="1"/>
  <c r="C675" i="25"/>
  <c r="C631" i="25"/>
  <c r="B65" i="15"/>
  <c r="C672" i="25"/>
  <c r="B18" i="15"/>
  <c r="C687" i="25"/>
  <c r="B33" i="15"/>
  <c r="B19" i="15"/>
  <c r="C673" i="25"/>
  <c r="C702" i="25"/>
  <c r="B48" i="15"/>
  <c r="B58" i="15"/>
  <c r="C712" i="25"/>
  <c r="C697" i="25"/>
  <c r="B43" i="15"/>
  <c r="B36" i="15"/>
  <c r="F36" i="15" s="1"/>
  <c r="C690" i="25"/>
  <c r="C621" i="25"/>
  <c r="B93" i="15"/>
  <c r="B78" i="15"/>
  <c r="C620" i="25"/>
  <c r="C693" i="25"/>
  <c r="B39" i="15"/>
  <c r="C615" i="25"/>
  <c r="D616" i="25" s="1"/>
  <c r="B69" i="15"/>
  <c r="F69" i="15" s="1"/>
  <c r="C637" i="25"/>
  <c r="B72" i="15"/>
  <c r="C642" i="25"/>
  <c r="B85" i="15"/>
  <c r="C635" i="25"/>
  <c r="B73" i="15"/>
  <c r="C683" i="25"/>
  <c r="B29" i="15"/>
  <c r="F29" i="15" s="1"/>
  <c r="C628" i="25"/>
  <c r="B79" i="15"/>
  <c r="C633" i="25"/>
  <c r="B66" i="15"/>
  <c r="C705" i="25"/>
  <c r="B51" i="15"/>
  <c r="B52" i="15"/>
  <c r="F52" i="15" s="1"/>
  <c r="C706" i="25"/>
  <c r="C676" i="25"/>
  <c r="B22" i="15"/>
  <c r="B86" i="15"/>
  <c r="C643" i="25"/>
  <c r="C622" i="25"/>
  <c r="B80" i="15"/>
  <c r="H80" i="15" s="1"/>
  <c r="C671" i="25"/>
  <c r="B17" i="15"/>
  <c r="F17" i="15" s="1"/>
  <c r="C627" i="25"/>
  <c r="B82" i="15"/>
  <c r="C682" i="25"/>
  <c r="B28" i="15"/>
  <c r="C640" i="25"/>
  <c r="B83" i="15"/>
  <c r="F83" i="15" s="1"/>
  <c r="C714" i="25"/>
  <c r="B60" i="15"/>
  <c r="C618" i="25"/>
  <c r="B74" i="15"/>
  <c r="C713" i="25"/>
  <c r="B59" i="15"/>
  <c r="B84" i="15"/>
  <c r="H84" i="15" s="1"/>
  <c r="C641" i="25"/>
  <c r="B30" i="15"/>
  <c r="C684" i="25"/>
  <c r="C709" i="25"/>
  <c r="B55" i="15"/>
  <c r="C678" i="25"/>
  <c r="B24" i="15"/>
  <c r="C645" i="25"/>
  <c r="B88" i="15"/>
  <c r="C679" i="25"/>
  <c r="B25" i="15"/>
  <c r="H25" i="15" s="1"/>
  <c r="B89" i="15"/>
  <c r="C646" i="25"/>
  <c r="B38" i="15"/>
  <c r="B20" i="15"/>
  <c r="B47" i="15"/>
  <c r="F47" i="15" s="1"/>
  <c r="B92" i="15"/>
  <c r="B34" i="15"/>
  <c r="F34" i="15" s="1"/>
  <c r="B37" i="15"/>
  <c r="F37" i="15" s="1"/>
  <c r="C68" i="25"/>
  <c r="CE68" i="25" s="1"/>
  <c r="CE53" i="25"/>
  <c r="B81" i="15"/>
  <c r="M63" i="31"/>
  <c r="BL85" i="24"/>
  <c r="C637" i="24" s="1"/>
  <c r="M22" i="31"/>
  <c r="AD85" i="24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M70" i="31"/>
  <c r="H305" i="32"/>
  <c r="BS85" i="24"/>
  <c r="M55" i="31"/>
  <c r="G241" i="32"/>
  <c r="BD85" i="24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H16" i="15"/>
  <c r="F16" i="15"/>
  <c r="F81" i="15"/>
  <c r="H81" i="15"/>
  <c r="M59" i="31"/>
  <c r="D273" i="32"/>
  <c r="BH85" i="24"/>
  <c r="F43" i="15"/>
  <c r="F46" i="15"/>
  <c r="H46" i="15"/>
  <c r="F79" i="15"/>
  <c r="H79" i="15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H26" i="15"/>
  <c r="F26" i="15"/>
  <c r="M76" i="31"/>
  <c r="G337" i="32"/>
  <c r="BY85" i="24"/>
  <c r="M31" i="31"/>
  <c r="D145" i="32"/>
  <c r="AF85" i="24"/>
  <c r="M45" i="31"/>
  <c r="D209" i="32"/>
  <c r="AT85" i="24"/>
  <c r="F45" i="15"/>
  <c r="H277" i="32"/>
  <c r="M19" i="31"/>
  <c r="F81" i="32"/>
  <c r="T85" i="24"/>
  <c r="F42" i="15"/>
  <c r="M17" i="31"/>
  <c r="D81" i="32"/>
  <c r="R85" i="24"/>
  <c r="F22" i="15"/>
  <c r="F78" i="15"/>
  <c r="M5" i="31"/>
  <c r="F17" i="32"/>
  <c r="F85" i="24"/>
  <c r="F77" i="15"/>
  <c r="H77" i="15"/>
  <c r="M12" i="31"/>
  <c r="F49" i="32"/>
  <c r="M85" i="24"/>
  <c r="F39" i="15"/>
  <c r="C138" i="8"/>
  <c r="D417" i="24"/>
  <c r="H71" i="15"/>
  <c r="F71" i="15"/>
  <c r="M38" i="31"/>
  <c r="D177" i="32"/>
  <c r="AM85" i="24"/>
  <c r="M43" i="31"/>
  <c r="I177" i="32"/>
  <c r="AR85" i="24"/>
  <c r="F65" i="15"/>
  <c r="M65" i="31"/>
  <c r="C305" i="32"/>
  <c r="BN85" i="24"/>
  <c r="M30" i="31"/>
  <c r="C145" i="32"/>
  <c r="AE85" i="24"/>
  <c r="M3" i="31"/>
  <c r="D17" i="32"/>
  <c r="D85" i="24"/>
  <c r="F88" i="15"/>
  <c r="M66" i="31"/>
  <c r="D305" i="32"/>
  <c r="BO85" i="24"/>
  <c r="F59" i="15"/>
  <c r="H59" i="15"/>
  <c r="M53" i="31"/>
  <c r="E241" i="32"/>
  <c r="BB85" i="24"/>
  <c r="F31" i="15"/>
  <c r="F53" i="15"/>
  <c r="H53" i="15"/>
  <c r="C67" i="24"/>
  <c r="CE52" i="24"/>
  <c r="E85" i="32"/>
  <c r="C31" i="15"/>
  <c r="G31" i="15" s="1"/>
  <c r="C684" i="24"/>
  <c r="M62" i="31"/>
  <c r="G273" i="32"/>
  <c r="BK85" i="24"/>
  <c r="F55" i="15"/>
  <c r="H55" i="15"/>
  <c r="F85" i="15"/>
  <c r="H85" i="15"/>
  <c r="F20" i="15"/>
  <c r="M50" i="31"/>
  <c r="I209" i="32"/>
  <c r="AY85" i="24"/>
  <c r="F82" i="15"/>
  <c r="G94" i="15"/>
  <c r="H94" i="15" s="1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M40" i="31"/>
  <c r="F177" i="32"/>
  <c r="AO85" i="24"/>
  <c r="M39" i="31"/>
  <c r="E177" i="32"/>
  <c r="AN85" i="24"/>
  <c r="F51" i="15"/>
  <c r="H51" i="15"/>
  <c r="M26" i="31"/>
  <c r="F113" i="32"/>
  <c r="AA85" i="24"/>
  <c r="M25" i="31"/>
  <c r="E113" i="32"/>
  <c r="Z85" i="24"/>
  <c r="C74" i="15"/>
  <c r="G74" i="15" s="1"/>
  <c r="H24" i="15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4" i="15"/>
  <c r="M72" i="31"/>
  <c r="C337" i="32"/>
  <c r="BU85" i="24"/>
  <c r="F92" i="15"/>
  <c r="H72" i="15"/>
  <c r="F72" i="15"/>
  <c r="F89" i="15"/>
  <c r="F90" i="15"/>
  <c r="M51" i="31"/>
  <c r="C241" i="32"/>
  <c r="AZ85" i="24"/>
  <c r="F57" i="15"/>
  <c r="H57" i="15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M48" i="31"/>
  <c r="G209" i="32"/>
  <c r="AW85" i="24"/>
  <c r="M7" i="31"/>
  <c r="H17" i="32"/>
  <c r="H85" i="24"/>
  <c r="C42" i="15"/>
  <c r="G42" i="15" s="1"/>
  <c r="C695" i="24"/>
  <c r="I117" i="32"/>
  <c r="D53" i="32"/>
  <c r="C23" i="15"/>
  <c r="G23" i="15" s="1"/>
  <c r="C676" i="24"/>
  <c r="M13" i="31"/>
  <c r="G49" i="32"/>
  <c r="N85" i="24"/>
  <c r="F341" i="32"/>
  <c r="C88" i="15"/>
  <c r="G88" i="15" s="1"/>
  <c r="C644" i="24"/>
  <c r="F44" i="15"/>
  <c r="H44" i="15"/>
  <c r="C86" i="25"/>
  <c r="CE63" i="25"/>
  <c r="M9" i="31"/>
  <c r="C49" i="32"/>
  <c r="J85" i="24"/>
  <c r="H18" i="15"/>
  <c r="F18" i="15"/>
  <c r="M36" i="31"/>
  <c r="I145" i="32"/>
  <c r="AK85" i="24"/>
  <c r="F35" i="15"/>
  <c r="M34" i="31"/>
  <c r="G145" i="32"/>
  <c r="AI85" i="24"/>
  <c r="M44" i="31"/>
  <c r="C209" i="32"/>
  <c r="AS85" i="24"/>
  <c r="M8" i="31"/>
  <c r="I17" i="32"/>
  <c r="I85" i="24"/>
  <c r="F91" i="15"/>
  <c r="C92" i="15"/>
  <c r="G92" i="15" s="1"/>
  <c r="C373" i="32"/>
  <c r="C622" i="24"/>
  <c r="H36" i="15" l="1"/>
  <c r="H27" i="15"/>
  <c r="H74" i="15"/>
  <c r="H47" i="15"/>
  <c r="F84" i="15"/>
  <c r="H21" i="15"/>
  <c r="F30" i="15"/>
  <c r="C649" i="25"/>
  <c r="M717" i="25" s="1"/>
  <c r="F23" i="15"/>
  <c r="F19" i="15"/>
  <c r="H52" i="15"/>
  <c r="F27" i="15"/>
  <c r="F25" i="15"/>
  <c r="C76" i="15"/>
  <c r="G76" i="15" s="1"/>
  <c r="C40" i="15"/>
  <c r="G40" i="15" s="1"/>
  <c r="H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76" i="15" l="1"/>
  <c r="H83" i="15"/>
  <c r="G22" i="15"/>
  <c r="H22" i="15" s="1"/>
  <c r="H69" i="15"/>
  <c r="G20" i="15"/>
  <c r="H20" i="15" s="1"/>
  <c r="H19" i="15"/>
  <c r="H30" i="15"/>
  <c r="G58" i="15"/>
  <c r="H58" i="15"/>
  <c r="H91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4" i="25" l="1"/>
  <c r="M674" i="25"/>
  <c r="M697" i="25"/>
  <c r="M708" i="25"/>
  <c r="M706" i="25"/>
  <c r="M696" i="25"/>
  <c r="M714" i="25"/>
  <c r="M689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<sst xmlns="http://schemas.openxmlformats.org/spreadsheetml/2006/main" count="5714" uniqueCount="1382">
  <si>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</si>
  <si>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</si>
  <si>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</si>
  <si>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</si>
  <si>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</si>
  <si>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</si>
  <si>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</si>
  <si>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</si>
  <si>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</si>
  <si>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</si>
  <si>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</si>
  <si>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</si>
  <si>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</si>
  <si>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</si>
  <si>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</si>
  <si>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</si>
  <si>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</si>
  <si>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</si>
  <si>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</si>
  <si>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</si>
  <si>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</si>
  <si>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</si>
  <si>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</si>
  <si>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</si>
  <si>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</si>
  <si>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</si>
  <si>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</si>
  <si>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</si>
  <si>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</si>
  <si>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</si>
  <si>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</si>
  <si>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</si>
  <si>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</si>
  <si>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</si>
  <si>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</si>
  <si>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</si>
  <si>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</si>
  <si>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</si>
  <si>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</si>
  <si>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</si>
  <si>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</si>
  <si>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</si>
  <si>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</si>
  <si>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</si>
  <si>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</si>
  <si>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</si>
  <si>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</si>
  <si>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</si>
  <si>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</si>
  <si>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</si>
  <si>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</si>
  <si>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</si>
  <si>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</si>
  <si>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</si>
  <si>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</si>
  <si>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</si>
  <si>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</si>
  <si>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</si>
  <si>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</si>
  <si>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</si>
  <si>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</si>
  <si>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</si>
  <si>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</si>
  <si>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</si>
  <si>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</si>
  <si>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</si>
  <si>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</si>
  <si>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</si>
  <si>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</si>
  <si>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</si>
  <si>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</si>
  <si>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</si>
  <si>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</si>
  <si>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</si>
  <si>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</si>
  <si>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</si>
  <si>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</si>
  <si>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</si>
  <si>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</si>
  <si>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</si>
  <si>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</si>
  <si>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</si>
  <si>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</si>
  <si>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</si>
  <si>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</si>
  <si>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</si>
  <si>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</si>
  <si>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</si>
  <si>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</si>
  <si>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</si>
  <si>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</si>
  <si>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</si>
  <si>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</si>
  <si>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</si>
  <si>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</si>
  <si>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</si>
  <si>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</si>
  <si>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</si>
  <si>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</si>
  <si>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</si>
  <si>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</si>
  <si>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</si>
  <si>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</si>
  <si>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</si>
  <si>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</si>
  <si>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</si>
  <si>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</si>
  <si>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</si>
  <si>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</si>
  <si>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</si>
  <si>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</si>
  <si>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</si>
  <si>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</si>
  <si>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</si>
  <si>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</si>
  <si>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</si>
  <si>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</si>
  <si>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</si>
  <si>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</si>
  <si>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</si>
  <si>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</si>
  <si>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</si>
  <si>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</si>
  <si>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</si>
  <si>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</si>
  <si>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</si>
  <si>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</si>
  <si>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</si>
  <si>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</si>
  <si>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</si>
  <si>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</si>
  <si>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</si>
  <si>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</si>
  <si>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</si>
  <si>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</si>
  <si>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</si>
  <si>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</si>
  <si>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</si>
  <si>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</si>
  <si>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</si>
  <si>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</si>
  <si>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</si>
  <si>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</si>
  <si>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</si>
  <si>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</si>
  <si>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</si>
  <si>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</si>
  <si>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</si>
  <si>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</si>
  <si>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</si>
  <si>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</si>
  <si>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</si>
  <si>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</si>
  <si>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</si>
  <si>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</si>
  <si>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</si>
  <si>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</si>
  <si>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</si>
  <si>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</si>
  <si>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</si>
  <si>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</si>
  <si>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</si>
  <si>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</si>
  <si>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</si>
  <si>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</si>
  <si>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</si>
  <si>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</si>
  <si>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</si>
  <si>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</si>
  <si>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</si>
  <si>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</si>
  <si>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</si>
  <si>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</si>
  <si>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</si>
  <si>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</si>
  <si>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</si>
  <si>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</si>
  <si>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</si>
  <si>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</si>
  <si>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</si>
  <si>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</si>
  <si>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</si>
  <si>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</si>
  <si>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</si>
  <si>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</si>
  <si>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</si>
  <si>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</si>
  <si>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</si>
  <si>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</si>
  <si>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</si>
  <si>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</si>
  <si>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</si>
  <si>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</si>
  <si>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</si>
  <si>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</si>
  <si>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</si>
  <si>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</si>
  <si>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</si>
  <si>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</si>
  <si>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</si>
  <si>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</si>
  <si>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</si>
  <si>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</si>
  <si>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</si>
  <si>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</si>
  <si>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</si>
  <si>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</si>
  <si>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</si>
  <si>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</si>
  <si>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</si>
  <si>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</si>
  <si>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</si>
  <si>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</si>
  <si>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</si>
  <si>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</si>
  <si>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</si>
  <si>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</si>
  <si>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</si>
  <si>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</si>
  <si>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</si>
  <si>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</si>
  <si>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</si>
  <si>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</si>
  <si>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</si>
  <si>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</si>
  <si>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</si>
  <si>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</si>
  <si>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</si>
  <si>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</si>
  <si>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</si>
  <si>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</si>
  <si>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</si>
  <si>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</si>
  <si>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</si>
  <si>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</si>
  <si>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</si>
  <si>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</si>
  <si>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</si>
  <si>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</si>
  <si>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</si>
  <si>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</si>
  <si>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</si>
  <si>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</si>
  <si>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</si>
  <si>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</si>
  <si>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</si>
  <si>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</si>
  <si>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</si>
  <si>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</si>
  <si>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</si>
  <si>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</si>
  <si>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</si>
  <si>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</si>
  <si>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</si>
  <si>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</si>
  <si>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</si>
  <si>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</si>
  <si>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</si>
  <si>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</si>
  <si>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</si>
  <si>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</si>
  <si>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</si>
  <si>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</si>
  <si>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</si>
  <si>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</si>
  <si>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</si>
  <si>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</si>
  <si>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</si>
  <si>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</si>
  <si>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</si>
  <si>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</si>
  <si>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</si>
  <si>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</si>
  <si>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</si>
  <si>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</si>
  <si>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</si>
  <si>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</si>
  <si>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</si>
  <si>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</si>
  <si>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</si>
  <si>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</si>
  <si>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</si>
  <si>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</si>
  <si>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</si>
  <si>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</si>
  <si>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</si>
  <si>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</si>
  <si>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</si>
  <si>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</si>
  <si>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</si>
  <si>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</si>
  <si>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</si>
  <si>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</si>
  <si>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</si>
  <si>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</si>
  <si>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</si>
  <si>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</si>
  <si>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</si>
  <si>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</si>
  <si>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</si>
  <si>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</si>
  <si>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</si>
  <si>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</si>
  <si>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</si>
  <si>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</si>
  <si>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</si>
  <si>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</si>
  <si>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</si>
  <si>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</si>
  <si>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</si>
  <si>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</si>
  <si>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</si>
  <si>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</si>
  <si>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</si>
  <si>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</si>
  <si>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</si>
  <si>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</si>
  <si>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</si>
  <si>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</si>
  <si>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</si>
  <si>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</si>
  <si>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</si>
  <si>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</si>
  <si>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</si>
  <si>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</si>
  <si>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</si>
  <si>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</si>
  <si>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</si>
  <si>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</si>
  <si>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</si>
  <si>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</si>
  <si>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</si>
  <si>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</si>
  <si>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</si>
  <si>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</si>
  <si>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</si>
  <si>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</si>
  <si>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</si>
  <si>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</si>
  <si>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</si>
  <si>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</si>
  <si>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</si>
  <si>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</si>
  <si>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</si>
  <si>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</si>
  <si>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</si>
  <si>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</si>
  <si>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</si>
  <si>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</si>
  <si>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</si>
  <si>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</si>
  <si>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</si>
  <si>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</si>
  <si>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</si>
  <si>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</si>
  <si>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</si>
  <si>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</si>
  <si>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</si>
  <si>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</si>
  <si>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</si>
  <si>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</si>
  <si>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</si>
  <si>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</si>
  <si>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</si>
  <si>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</si>
  <si>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</si>
  <si>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</si>
  <si>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</si>
  <si>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</si>
  <si>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</si>
  <si>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</si>
  <si>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</si>
  <si>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</si>
  <si>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</si>
  <si>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</si>
  <si>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</si>
  <si>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</si>
  <si>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</si>
  <si>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</si>
  <si>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</si>
  <si>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</si>
  <si>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</si>
  <si>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</si>
  <si>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</si>
  <si>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</si>
  <si>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</si>
  <si>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</si>
  <si>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</si>
  <si>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</si>
  <si>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</si>
  <si>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</si>
  <si>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</si>
  <si>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</si>
  <si>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</si>
  <si>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</si>
  <si>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</si>
  <si>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</si>
  <si>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</si>
  <si>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</si>
  <si>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</si>
  <si>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</si>
  <si>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</si>
  <si>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</si>
  <si>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</si>
  <si>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</si>
  <si>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</si>
  <si>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</si>
  <si>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</si>
  <si>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</si>
  <si>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</si>
  <si>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</si>
  <si>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</si>
  <si>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</si>
  <si>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</si>
  <si>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</si>
  <si>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</si>
  <si>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</si>
  <si>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</si>
  <si>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</si>
  <si>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</si>
  <si>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</si>
  <si>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</si>
  <si>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</si>
  <si>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</si>
  <si>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</si>
  <si>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</si>
  <si>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</si>
  <si>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</si>
  <si>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</si>
  <si>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</si>
  <si>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</si>
  <si>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</si>
  <si>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</si>
  <si>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</si>
  <si>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</si>
  <si>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</si>
  <si>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</si>
  <si>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</si>
  <si>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</si>
  <si>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</si>
  <si>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</si>
  <si>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</si>
  <si>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</si>
  <si>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</si>
  <si>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</si>
  <si>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</si>
  <si>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</si>
  <si>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</si>
  <si>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</si>
  <si>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</si>
  <si>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</si>
  <si>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</si>
  <si>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</si>
  <si>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</si>
  <si>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</si>
  <si>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</si>
  <si>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</si>
  <si>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</si>
  <si>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</si>
  <si>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</si>
  <si>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</si>
  <si>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</si>
  <si>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</si>
  <si>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</si>
  <si>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</si>
  <si>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</si>
  <si>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</si>
  <si>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</si>
  <si>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</si>
  <si>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</si>
  <si>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</si>
  <si>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</si>
  <si>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</si>
  <si>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</si>
  <si>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</si>
  <si>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</si>
  <si>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</si>
  <si>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</si>
  <si>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</si>
  <si>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</si>
  <si>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</si>
  <si>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</si>
  <si>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</si>
  <si>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</si>
  <si>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</si>
  <si>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</si>
  <si>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</si>
  <si>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</si>
  <si>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</si>
  <si>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</si>
  <si>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</si>
  <si>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</si>
  <si>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</si>
  <si>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</si>
  <si>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</si>
  <si>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</si>
  <si>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</si>
  <si>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</si>
  <si>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</si>
  <si>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</si>
  <si>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</si>
  <si>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</si>
  <si>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</si>
  <si>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</si>
  <si>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</si>
  <si>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</si>
  <si>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</si>
  <si>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</si>
  <si>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</si>
  <si>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</si>
  <si>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</si>
  <si>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</si>
  <si>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</si>
  <si>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</si>
  <si>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</si>
  <si>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</si>
  <si>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</si>
  <si>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</si>
  <si>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</si>
  <si>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</si>
  <si>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</si>
  <si>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</si>
  <si>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</si>
  <si>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</si>
  <si>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</si>
  <si>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</si>
  <si>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</si>
  <si>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</si>
  <si>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</si>
  <si>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</si>
  <si>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</si>
  <si>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</si>
  <si>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</si>
  <si>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</si>
  <si>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</si>
  <si>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</si>
  <si>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</si>
  <si>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</si>
  <si>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</si>
  <si>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</si>
  <si>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</si>
  <si>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</si>
  <si>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</si>
  <si>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</si>
  <si>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</si>
  <si>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</si>
  <si>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</si>
  <si>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</si>
  <si>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</si>
  <si>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</si>
  <si>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</si>
  <si>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</si>
  <si>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</si>
  <si>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</si>
  <si>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</si>
  <si>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</si>
  <si>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</si>
  <si>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</si>
  <si>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</si>
  <si>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</si>
  <si>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</si>
  <si>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</si>
  <si>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</si>
  <si>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</si>
  <si>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</si>
  <si>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</si>
  <si>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</si>
  <si>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</si>
  <si>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</si>
  <si>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</si>
  <si>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</si>
  <si>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</si>
  <si>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</si>
  <si>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</si>
  <si>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</si>
  <si>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</si>
  <si>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</si>
  <si>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</si>
  <si>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</si>
  <si>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</si>
  <si>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</si>
  <si>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</si>
  <si>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</si>
  <si>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</si>
  <si>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</si>
  <si>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</si>
  <si>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</si>
  <si>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</si>
  <si>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</si>
  <si>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</si>
  <si>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</si>
  <si>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</si>
  <si>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</si>
  <si>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</si>
  <si>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</si>
  <si>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</si>
  <si>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</si>
  <si>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</si>
  <si>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</si>
  <si>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</si>
  <si>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</si>
  <si>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</si>
  <si>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</si>
  <si>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</si>
  <si>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</si>
  <si>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</si>
  <si>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</si>
  <si>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</si>
  <si>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</si>
  <si>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</si>
  <si>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</si>
  <si>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</si>
  <si>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</si>
  <si>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</si>
  <si>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</si>
  <si>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</si>
  <si>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</si>
  <si>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</si>
  <si>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</si>
  <si>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</si>
  <si>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</si>
  <si>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</si>
  <si>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</si>
  <si>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</si>
  <si>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</si>
  <si>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</si>
  <si>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</si>
  <si>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</si>
  <si>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</si>
  <si>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</si>
  <si>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</si>
  <si>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</si>
  <si>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</si>
  <si>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</si>
  <si>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</si>
  <si>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</si>
  <si>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</si>
  <si>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</si>
  <si>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</si>
  <si>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</si>
  <si>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</si>
  <si>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</si>
  <si>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</si>
  <si>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</si>
  <si>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</si>
  <si>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</si>
  <si>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</si>
  <si>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</si>
  <si>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</si>
  <si>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</si>
  <si>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</si>
  <si>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</si>
  <si>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</si>
  <si>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</si>
  <si>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</si>
  <si>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</si>
  <si>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</si>
  <si>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</si>
  <si>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</si>
  <si>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</si>
  <si>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</si>
  <si>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</si>
  <si>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</si>
  <si>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</si>
  <si>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</si>
  <si>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</si>
  <si>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</si>
  <si>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</si>
  <si>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</si>
  <si>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</si>
  <si>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</si>
  <si>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</si>
  <si>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</si>
  <si>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</si>
  <si>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</si>
  <si>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</si>
  <si>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</si>
  <si>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</si>
  <si>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</si>
  <si>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</si>
  <si>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</si>
  <si>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</si>
  <si>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</si>
  <si>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</si>
  <si>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</si>
  <si>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</si>
  <si>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</si>
  <si>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</si>
  <si>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</si>
  <si>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</si>
  <si>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</si>
  <si>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</si>
  <si>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</si>
  <si>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</si>
  <si>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</si>
  <si>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</si>
  <si>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</si>
  <si>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</si>
  <si>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</si>
  <si>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</si>
  <si>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</si>
  <si>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</si>
  <si>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</si>
  <si>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</si>
  <si>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</si>
  <si>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</si>
  <si>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</si>
  <si>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</si>
  <si>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</si>
  <si>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</si>
  <si>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</si>
  <si>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</si>
  <si>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</si>
  <si>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</si>
  <si>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</si>
  <si>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</si>
  <si>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</si>
  <si>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</si>
  <si>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</si>
  <si>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</si>
  <si>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</si>
  <si>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</si>
  <si>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</si>
  <si>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</si>
  <si>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</si>
  <si>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</si>
  <si>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</si>
  <si>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</si>
  <si>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</si>
  <si>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</si>
  <si>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</si>
  <si>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</si>
  <si>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</si>
  <si>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</si>
  <si>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</si>
  <si>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</si>
  <si>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</si>
  <si>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</si>
  <si>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</si>
  <si>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</si>
  <si>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</si>
  <si>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</si>
  <si>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</si>
  <si>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</si>
  <si>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</si>
  <si>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</si>
  <si>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</si>
  <si>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</si>
  <si>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</si>
  <si>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</si>
  <si>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</si>
  <si>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</si>
  <si>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</si>
  <si>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</si>
  <si>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</si>
  <si>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</si>
  <si>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</si>
  <si>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</si>
  <si>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</si>
  <si>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</si>
  <si>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</si>
  <si>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</si>
  <si>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</si>
  <si>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</si>
  <si>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</si>
  <si>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</si>
  <si>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</si>
  <si>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</si>
  <si>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</si>
  <si>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</si>
  <si>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</si>
  <si>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</si>
  <si>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</si>
  <si>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</si>
  <si>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</si>
  <si>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</si>
  <si>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</si>
  <si>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</si>
  <si>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</si>
  <si>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</si>
  <si>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</si>
  <si>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</si>
  <si>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</si>
  <si>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</si>
  <si>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</si>
  <si>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</si>
  <si>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</si>
  <si>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</si>
  <si>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</si>
  <si>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</si>
  <si>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</si>
  <si>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</si>
  <si>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</si>
  <si>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</si>
  <si>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</si>
  <si>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</si>
  <si>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</si>
  <si>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</si>
  <si>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</si>
  <si>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</si>
  <si>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</si>
  <si>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</si>
  <si>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</si>
  <si>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</si>
  <si>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</si>
  <si>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</si>
  <si>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</si>
  <si>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</si>
  <si>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</si>
  <si>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</si>
  <si>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</si>
  <si>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</si>
  <si>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</si>
  <si>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</si>
  <si>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</si>
  <si>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</si>
  <si>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</si>
  <si>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</si>
  <si>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</si>
  <si>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</si>
  <si>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</si>
  <si>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</si>
  <si>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</si>
  <si>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</si>
  <si>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</si>
  <si>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</si>
  <si>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</si>
  <si>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</si>
  <si>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</si>
  <si>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</si>
  <si>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</si>
  <si>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</si>
  <si>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</si>
  <si>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</si>
  <si>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</si>
  <si>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</si>
  <si>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</si>
  <si>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</si>
  <si>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</si>
  <si>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</si>
  <si>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</si>
  <si>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</si>
  <si>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</si>
  <si>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</si>
  <si>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</si>
  <si>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</si>
  <si>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</si>
  <si>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</si>
  <si>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</si>
  <si>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</si>
  <si>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</si>
  <si>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</si>
  <si>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</si>
  <si>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</si>
  <si>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</si>
  <si>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</si>
  <si>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</si>
  <si>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</si>
  <si>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</si>
  <si>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</si>
  <si>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</si>
  <si>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</si>
  <si>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</si>
  <si>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</si>
  <si>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</si>
  <si>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</si>
  <si>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</si>
  <si>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</si>
  <si>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</si>
  <si>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</si>
  <si>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</si>
  <si>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</si>
  <si>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</si>
  <si>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</si>
  <si>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</si>
  <si>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</si>
  <si>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</si>
  <si>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</si>
  <si>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</si>
  <si>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</si>
  <si>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</si>
  <si>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</si>
  <si>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</si>
  <si>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</si>
  <si>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</si>
  <si>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</si>
  <si>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</si>
  <si>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</si>
  <si>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</si>
  <si>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</si>
  <si>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</si>
  <si>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</si>
  <si>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</si>
  <si>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</si>
  <si>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</si>
  <si>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</si>
  <si>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</si>
  <si>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</si>
  <si>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</si>
  <si>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</si>
  <si>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</si>
  <si>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</si>
  <si>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</si>
  <si>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</si>
  <si>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</si>
  <si>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</si>
  <si>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</si>
  <si>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</si>
  <si>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</si>
  <si>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</si>
  <si>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</si>
  <si>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</si>
  <si>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</si>
  <si>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</si>
  <si>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</si>
  <si>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</si>
  <si>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</si>
  <si>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</si>
  <si>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</si>
  <si>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</si>
  <si>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</si>
  <si>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</si>
  <si>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</si>
  <si>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</si>
  <si>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</si>
  <si>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</si>
  <si>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</si>
  <si>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</si>
  <si>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</si>
  <si>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</si>
  <si>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</si>
  <si>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</si>
  <si>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</si>
  <si>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</si>
  <si>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</si>
  <si>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</si>
  <si>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</si>
  <si>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</si>
  <si>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</si>
  <si>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</si>
  <si>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</si>
  <si>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</si>
  <si>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</si>
  <si>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</si>
  <si>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</si>
  <si>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</si>
  <si>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</si>
  <si>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</si>
  <si>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</si>
  <si>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</si>
  <si>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</si>
  <si>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</si>
  <si>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</si>
  <si>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</si>
  <si>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</si>
  <si>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</si>
  <si>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</si>
  <si>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</si>
  <si>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</si>
  <si>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</si>
  <si>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</si>
  <si>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</si>
  <si>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</si>
  <si>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</si>
  <si>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</si>
  <si>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</si>
  <si>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</si>
  <si>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</si>
  <si>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</si>
  <si>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</si>
  <si>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</si>
  <si>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</si>
  <si>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</si>
  <si>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</si>
  <si>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</si>
  <si>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</si>
  <si>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</si>
  <si>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</si>
  <si>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</si>
  <si>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</si>
  <si>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</si>
  <si>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</si>
  <si>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</si>
  <si>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</si>
  <si>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</si>
  <si>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</si>
  <si>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</si>
  <si>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</si>
  <si>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</si>
  <si>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</si>
  <si>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</si>
  <si>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</si>
  <si>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</si>
  <si>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</si>
  <si>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</si>
  <si>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</si>
  <si>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</si>
  <si>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</si>
  <si>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</si>
  <si>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</si>
  <si>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</si>
  <si>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</si>
  <si>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</si>
  <si>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</si>
  <si>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</si>
  <si>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</si>
  <si>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</si>
  <si>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</si>
  <si>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</si>
  <si>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</si>
  <si>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</si>
  <si>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</si>
  <si>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</si>
  <si>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</si>
  <si>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</si>
  <si>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</si>
  <si>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</si>
  <si>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</si>
  <si>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</si>
  <si>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</si>
  <si>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</si>
  <si>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</si>
  <si>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</si>
  <si>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</si>
  <si>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</si>
  <si>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</si>
  <si>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</si>
  <si>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</si>
  <si>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</si>
  <si>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</si>
  <si>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</si>
  <si>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</si>
  <si>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</si>
  <si>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</si>
  <si>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</si>
  <si>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</si>
  <si>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</si>
  <si>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</si>
  <si>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</si>
  <si>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</si>
  <si>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</si>
  <si>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</si>
  <si>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</si>
  <si>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</si>
  <si>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</si>
  <si>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</si>
  <si>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</si>
  <si>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</si>
  <si>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</si>
  <si>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</si>
  <si>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</si>
  <si>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</si>
  <si>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</si>
  <si>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</si>
  <si>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</si>
  <si>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</si>
  <si>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</si>
  <si>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</si>
  <si>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</si>
  <si>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</si>
  <si>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</si>
  <si>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</si>
  <si>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</si>
  <si>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</si>
  <si>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</si>
  <si>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</si>
  <si>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</si>
  <si>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</si>
  <si>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</si>
  <si>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</si>
  <si>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</si>
  <si>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</si>
  <si>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</si>
  <si>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</si>
  <si>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</si>
  <si>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</si>
  <si>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</si>
  <si>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</si>
  <si>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</si>
  <si>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</si>
  <si>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</si>
  <si>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</si>
  <si>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</si>
  <si>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</si>
  <si>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</si>
  <si>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</si>
  <si>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</si>
  <si>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</si>
  <si>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</si>
  <si>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</si>
  <si>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</si>
  <si>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</si>
  <si>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</si>
  <si>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</si>
  <si>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</si>
  <si>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</si>
  <si>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</si>
  <si>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</si>
  <si>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</si>
  <si>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</si>
  <si>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</si>
  <si>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</si>
  <si>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</si>
  <si>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</si>
  <si>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</si>
  <si>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</si>
  <si>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</si>
  <si>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</si>
  <si>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</si>
  <si>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</si>
  <si>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</si>
  <si>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</si>
  <si>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</si>
  <si>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</si>
  <si>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</si>
  <si>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</si>
  <si>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</si>
  <si>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</si>
  <si>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</si>
  <si>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</si>
  <si>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</si>
  <si>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</si>
  <si>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</si>
  <si>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</si>
  <si>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</si>
  <si>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</si>
  <si>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</si>
  <si>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</si>
  <si>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</si>
  <si>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</si>
  <si>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</si>
  <si>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</si>
  <si>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</si>
  <si>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</si>
  <si>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</si>
  <si>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</si>
  <si>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</si>
  <si>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</si>
  <si>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</si>
  <si>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</si>
  <si>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</si>
  <si>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</si>
  <si>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</si>
  <si>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</si>
  <si>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</si>
  <si>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</si>
  <si>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</si>
  <si>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</si>
  <si>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</si>
  <si>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</si>
  <si>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</si>
  <si>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</si>
  <si>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</si>
  <si>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</si>
  <si>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</si>
  <si>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</si>
  <si>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</si>
  <si>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</si>
  <si>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</si>
  <si>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</si>
  <si>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</si>
  <si>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</si>
  <si>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</si>
  <si>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</si>
  <si>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</si>
  <si>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</si>
  <si>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</si>
  <si>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</si>
  <si>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</si>
  <si>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</si>
  <si>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</si>
  <si>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</si>
  <si>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</si>
  <si>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</si>
  <si>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</si>
  <si>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</si>
  <si>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</si>
  <si>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</si>
  <si>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</si>
  <si>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</si>
  <si>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</si>
  <si>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</si>
  <si>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</si>
  <si>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</si>
  <si>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</si>
  <si>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</si>
  <si>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</si>
  <si>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</si>
  <si>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</si>
  <si>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</si>
  <si>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</si>
  <si>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</si>
  <si>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</si>
  <si>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</si>
  <si>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</si>
  <si>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</si>
  <si>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</si>
  <si>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</si>
  <si>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</si>
  <si>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</si>
  <si>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</si>
  <si>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</si>
  <si>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</si>
  <si>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</si>
  <si>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</si>
  <si>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</si>
  <si>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</si>
  <si>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</si>
  <si>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</si>
  <si>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</si>
  <si>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</si>
  <si>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</si>
  <si>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</si>
  <si>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</si>
  <si>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</si>
  <si>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</si>
  <si>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</si>
  <si>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</si>
  <si>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</si>
  <si>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</si>
  <si>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</si>
  <si>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</si>
  <si>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</si>
  <si>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</si>
  <si>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</si>
  <si>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</si>
  <si>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</si>
  <si>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</si>
  <si>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</si>
  <si>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</si>
  <si>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</si>
  <si>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</si>
  <si>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</si>
  <si>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</si>
  <si>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</si>
  <si>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</si>
  <si>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</si>
  <si>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</si>
  <si>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</si>
  <si>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</si>
  <si>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</si>
  <si>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</si>
  <si>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</si>
  <si>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</si>
  <si>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</si>
  <si>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</si>
  <si>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</si>
  <si>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</si>
  <si>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</si>
  <si>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</si>
  <si>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</si>
  <si>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</si>
  <si>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</si>
  <si>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</si>
  <si>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</si>
  <si>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</si>
  <si>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</si>
  <si>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</si>
  <si>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</si>
  <si>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</si>
  <si>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</si>
  <si>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</si>
  <si>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</si>
  <si>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</si>
  <si>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</si>
  <si>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</si>
  <si>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</si>
  <si>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</si>
  <si>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</si>
  <si>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</si>
  <si>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</si>
  <si>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</si>
  <si>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</si>
  <si>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</si>
  <si>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</si>
  <si>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</si>
  <si>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</si>
  <si>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</si>
  <si>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</si>
  <si>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</si>
  <si>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</si>
  <si>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</si>
  <si>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</si>
  <si>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</si>
  <si>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</si>
  <si>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</si>
  <si>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</si>
  <si>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</si>
  <si>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</si>
  <si>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</si>
  <si>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</si>
  <si>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</si>
  <si>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</si>
  <si>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</si>
  <si>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</si>
  <si>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</si>
  <si>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</si>
  <si>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</si>
  <si>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</si>
  <si>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</si>
  <si>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</si>
  <si>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</si>
  <si>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</si>
  <si>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</si>
  <si>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</si>
  <si>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</si>
  <si>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</si>
  <si>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</si>
  <si>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</si>
  <si>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</si>
  <si>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</si>
  <si>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</si>
  <si>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</si>
  <si>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</si>
  <si>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</si>
  <si>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</si>
  <si>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</si>
  <si>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</si>
  <si>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</si>
  <si>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</si>
  <si>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</si>
  <si>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</si>
  <si>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</si>
  <si>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</si>
  <si>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</si>
  <si>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</si>
  <si>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</si>
  <si>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</si>
  <si>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</si>
  <si>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</si>
  <si>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</si>
  <si>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</si>
  <si>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</si>
  <si>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</si>
  <si>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</si>
  <si>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</si>
  <si>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</si>
  <si>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</si>
  <si>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</si>
  <si>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</si>
  <si>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</si>
  <si>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</si>
  <si>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</si>
  <si>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</si>
  <si>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</si>
  <si>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</si>
  <si>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</si>
  <si>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</si>
  <si>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</si>
  <si>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</si>
  <si>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</si>
  <si>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</si>
  <si>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</si>
  <si>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</si>
  <si>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</si>
  <si>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</si>
  <si>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</si>
  <si>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</si>
  <si>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</si>
  <si>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</si>
  <si>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</si>
  <si>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</si>
  <si>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</si>
  <si>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</si>
  <si>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001</t>
  </si>
  <si>
    <t>Swedish Health Services, DBA Swedish Medical Center</t>
  </si>
  <si>
    <t>747 Broadway</t>
  </si>
  <si>
    <t>Seattle</t>
  </si>
  <si>
    <t>WA</t>
  </si>
  <si>
    <t>King</t>
  </si>
  <si>
    <t>June Altaras</t>
  </si>
  <si>
    <t>Jeff Treasure</t>
  </si>
  <si>
    <t>Michael Hart, M.D.</t>
  </si>
  <si>
    <t>(206) 386-6000</t>
  </si>
  <si>
    <t>(206) 233-7468</t>
  </si>
  <si>
    <t>12/31/2022</t>
  </si>
  <si>
    <t>Elizabeth Wako</t>
  </si>
  <si>
    <t>Mary Beth Formby</t>
  </si>
  <si>
    <t>R. Omar Riojas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</si>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</sst>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7" fontId="24" fillId="3" borderId="0" xfId="0" quotePrefix="1" applyFont="1" applyFill="1" applyAlignment="1">
      <alignment horizontal="left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5" transitionEvaluation="1" transitionEntry="1" codeName="Sheet1">
    <tabColor rgb="FF92D050"/>
    <pageSetUpPr autoPageBreaks="0" fitToPage="1"/>
  </sheetPr>
  <dimension ref="A1:CM716"/>
  <sheetViews>
    <sheetView tabSelected="1" topLeftCell="A205" zoomScale="70" zoomScaleNormal="70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>
        <v>6010</v>
      </c>
      <c r="D44" s="22">
        <v>6030</v>
      </c>
      <c r="E44" s="22">
        <v>6070</v>
      </c>
      <c r="F44" s="22">
        <v>6100</v>
      </c>
      <c r="G44" s="22">
        <v>6120</v>
      </c>
      <c r="H44" s="22">
        <v>6140</v>
      </c>
      <c r="I44" s="22">
        <v>6150</v>
      </c>
      <c r="J44" s="22">
        <v>6170</v>
      </c>
      <c r="K44" s="22">
        <v>6200</v>
      </c>
      <c r="L44" s="22">
        <v>6210</v>
      </c>
      <c r="M44" s="22">
        <v>6330</v>
      </c>
      <c r="N44" s="22">
        <v>6400</v>
      </c>
      <c r="O44" s="22">
        <v>7010</v>
      </c>
      <c r="P44" s="22">
        <v>7020</v>
      </c>
      <c r="Q44" s="22">
        <v>7030</v>
      </c>
      <c r="R44" s="22">
        <v>7040</v>
      </c>
      <c r="S44" s="22">
        <v>7050</v>
      </c>
      <c r="T44" s="22">
        <v>7060</v>
      </c>
      <c r="U44" s="22">
        <v>7070</v>
      </c>
      <c r="V44" s="22">
        <v>7110</v>
      </c>
      <c r="W44" s="22">
        <v>7120</v>
      </c>
      <c r="X44" s="22">
        <v>7130</v>
      </c>
      <c r="Y44" s="22">
        <v>7140</v>
      </c>
      <c r="Z44" s="22">
        <v>7150</v>
      </c>
      <c r="AA44" s="22">
        <v>7160</v>
      </c>
      <c r="AB44" s="22">
        <v>7170</v>
      </c>
      <c r="AC44" s="22">
        <v>7180</v>
      </c>
      <c r="AD44" s="22">
        <v>7190</v>
      </c>
      <c r="AE44" s="22">
        <v>7200</v>
      </c>
      <c r="AF44" s="22">
        <v>7220</v>
      </c>
      <c r="AG44" s="22">
        <v>7230</v>
      </c>
      <c r="AH44" s="22">
        <v>7240</v>
      </c>
      <c r="AI44" s="22">
        <v>7250</v>
      </c>
      <c r="AJ44" s="22">
        <v>7260</v>
      </c>
      <c r="AK44" s="22">
        <v>7310</v>
      </c>
      <c r="AL44" s="22">
        <v>7320</v>
      </c>
      <c r="AM44" s="22">
        <v>7330</v>
      </c>
      <c r="AN44" s="22">
        <v>7340</v>
      </c>
      <c r="AO44" s="22">
        <v>7350</v>
      </c>
      <c r="AP44" s="22">
        <v>7380</v>
      </c>
      <c r="AQ44" s="22">
        <v>7390</v>
      </c>
      <c r="AR44" s="22">
        <v>7400</v>
      </c>
      <c r="AS44" s="22">
        <v>7410</v>
      </c>
      <c r="AT44" s="22">
        <v>7420</v>
      </c>
      <c r="AU44" s="22">
        <v>7430</v>
      </c>
      <c r="AV44" s="22">
        <v>7490</v>
      </c>
      <c r="AW44" s="22">
        <v>8200</v>
      </c>
      <c r="AX44" s="22">
        <v>8310</v>
      </c>
      <c r="AY44" s="22">
        <v>8320</v>
      </c>
      <c r="AZ44" s="22">
        <v>8330</v>
      </c>
      <c r="BA44" s="22">
        <v>8350</v>
      </c>
      <c r="BB44" s="22">
        <v>8360</v>
      </c>
      <c r="BC44" s="22">
        <v>8370</v>
      </c>
      <c r="BD44" s="22">
        <v>8420</v>
      </c>
      <c r="BE44" s="22">
        <v>8430</v>
      </c>
      <c r="BF44" s="22">
        <v>8460</v>
      </c>
      <c r="BG44" s="22">
        <v>8470</v>
      </c>
      <c r="BH44" s="22">
        <v>8480</v>
      </c>
      <c r="BI44" s="22">
        <v>8490</v>
      </c>
      <c r="BJ44" s="22">
        <v>8510</v>
      </c>
      <c r="BK44" s="22">
        <v>8530</v>
      </c>
      <c r="BL44" s="22">
        <v>8560</v>
      </c>
      <c r="BM44" s="22">
        <v>8590</v>
      </c>
      <c r="BN44" s="22">
        <v>8610</v>
      </c>
      <c r="BO44" s="22">
        <v>8620</v>
      </c>
      <c r="BP44" s="22">
        <v>8630</v>
      </c>
      <c r="BQ44" s="22">
        <v>8640</v>
      </c>
      <c r="BR44" s="22">
        <v>8650</v>
      </c>
      <c r="BS44" s="22">
        <v>8660</v>
      </c>
      <c r="BT44" s="22">
        <v>8670</v>
      </c>
      <c r="BU44" s="22">
        <v>8680</v>
      </c>
      <c r="BV44" s="22">
        <v>8690</v>
      </c>
      <c r="BW44" s="22">
        <v>8700</v>
      </c>
      <c r="BX44" s="22">
        <v>8710</v>
      </c>
      <c r="BY44" s="22">
        <v>8720</v>
      </c>
      <c r="BZ44" s="22">
        <v>8730</v>
      </c>
      <c r="CA44" s="22">
        <v>8740</v>
      </c>
      <c r="CB44" s="22">
        <v>8770</v>
      </c>
      <c r="CC44" s="22">
        <v>8790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51697353</v>
      </c>
      <c r="C47" s="24">
        <v>1105753.93</v>
      </c>
      <c r="D47" s="24">
        <v>0</v>
      </c>
      <c r="E47" s="24">
        <v>3856017.26</v>
      </c>
      <c r="F47" s="24">
        <v>0</v>
      </c>
      <c r="G47" s="24">
        <v>0</v>
      </c>
      <c r="H47" s="24">
        <v>341813.89999999997</v>
      </c>
      <c r="I47" s="24">
        <v>210718.64</v>
      </c>
      <c r="J47" s="24">
        <v>930240.33999999985</v>
      </c>
      <c r="K47" s="24">
        <v>0</v>
      </c>
      <c r="L47" s="24">
        <v>0</v>
      </c>
      <c r="M47" s="24">
        <v>0</v>
      </c>
      <c r="N47" s="24">
        <v>0</v>
      </c>
      <c r="O47" s="24">
        <v>945383.6</v>
      </c>
      <c r="P47" s="24">
        <v>2359878.1</v>
      </c>
      <c r="Q47" s="24">
        <v>309408.02999999997</v>
      </c>
      <c r="R47" s="24">
        <v>165214.9</v>
      </c>
      <c r="S47" s="24">
        <v>0</v>
      </c>
      <c r="T47" s="24">
        <v>91971.34</v>
      </c>
      <c r="U47" s="24">
        <v>119879.21</v>
      </c>
      <c r="V47" s="24">
        <v>132737.65</v>
      </c>
      <c r="W47" s="24">
        <v>52908.59</v>
      </c>
      <c r="X47" s="24">
        <v>166540.04</v>
      </c>
      <c r="Y47" s="24">
        <v>818144.63000000012</v>
      </c>
      <c r="Z47" s="24">
        <v>2053124.4599999997</v>
      </c>
      <c r="AA47" s="24">
        <v>27018.46</v>
      </c>
      <c r="AB47" s="24">
        <v>1578144.76</v>
      </c>
      <c r="AC47" s="24">
        <v>530707.15000000014</v>
      </c>
      <c r="AD47" s="24">
        <v>211789.06</v>
      </c>
      <c r="AE47" s="24">
        <v>282763.98</v>
      </c>
      <c r="AF47" s="24">
        <v>0</v>
      </c>
      <c r="AG47" s="24">
        <v>761194.74</v>
      </c>
      <c r="AH47" s="24">
        <v>0</v>
      </c>
      <c r="AI47" s="24">
        <v>0</v>
      </c>
      <c r="AJ47" s="24">
        <v>1125706.3999999999</v>
      </c>
      <c r="AK47" s="24">
        <v>114867.68</v>
      </c>
      <c r="AL47" s="24">
        <v>15041.119999999999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241533.18000000002</v>
      </c>
      <c r="AU47" s="24">
        <v>0</v>
      </c>
      <c r="AV47" s="24">
        <v>141278.39000000001</v>
      </c>
      <c r="AW47" s="24">
        <v>31658.6</v>
      </c>
      <c r="AX47" s="24">
        <v>0</v>
      </c>
      <c r="AY47" s="24">
        <v>632223.78</v>
      </c>
      <c r="AZ47" s="24">
        <v>36197.64</v>
      </c>
      <c r="BA47" s="24">
        <v>38814.78</v>
      </c>
      <c r="BB47" s="24">
        <v>495658.94999999995</v>
      </c>
      <c r="BC47" s="24">
        <v>30220.180000000004</v>
      </c>
      <c r="BD47" s="24">
        <v>216225.67</v>
      </c>
      <c r="BE47" s="24">
        <v>226494.76000000018</v>
      </c>
      <c r="BF47" s="24">
        <v>0</v>
      </c>
      <c r="BG47" s="24">
        <v>0</v>
      </c>
      <c r="BH47" s="24">
        <v>91055.829999999987</v>
      </c>
      <c r="BI47" s="24">
        <v>0</v>
      </c>
      <c r="BJ47" s="24">
        <v>0</v>
      </c>
      <c r="BK47" s="24">
        <v>0</v>
      </c>
      <c r="BL47" s="24">
        <v>178489.02</v>
      </c>
      <c r="BM47" s="24">
        <v>0</v>
      </c>
      <c r="BN47" s="24">
        <v>297819.42</v>
      </c>
      <c r="BO47" s="24">
        <v>27236446.260000002</v>
      </c>
      <c r="BP47" s="24">
        <v>0</v>
      </c>
      <c r="BQ47" s="24">
        <v>0</v>
      </c>
      <c r="BR47" s="24">
        <v>0</v>
      </c>
      <c r="BS47" s="24">
        <v>13196.119999999999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133283.57999999999</v>
      </c>
      <c r="BZ47" s="24">
        <v>1019584.49</v>
      </c>
      <c r="CA47" s="24">
        <v>625034.90999999992</v>
      </c>
      <c r="CB47" s="24">
        <v>0</v>
      </c>
      <c r="CC47" s="24">
        <v>1705169.9600000002</v>
      </c>
      <c r="CD47" s="20"/>
      <c r="CE47" s="32">
        <f>SUM(C47:CC47)</f>
        <v>51697353.490000002</v>
      </c>
    </row>
    <row r="48" spans="1:83" x14ac:dyDescent="0.35">
      <c r="A48" s="32" t="s">
        <v>217</v>
      </c>
      <c r="B48" s="312">
        <v>-0.4899999937042594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>
        <f t="shared" ref="CD48" si="0">IF($B$48,(ROUND((($B$48/$CE$61)*CD61),0)))</f>
        <v>0</v>
      </c>
      <c r="CE48" s="32">
        <f>SUM(C48:CD48)</f>
        <v>0</v>
      </c>
    </row>
    <row r="49" spans="1:83" x14ac:dyDescent="0.35">
      <c r="A49" s="20" t="s">
        <v>218</v>
      </c>
      <c r="B49" s="32">
        <v>51697352.510000005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30926594</v>
      </c>
      <c r="C51" s="24">
        <v>395070.85000000003</v>
      </c>
      <c r="D51" s="24">
        <v>0</v>
      </c>
      <c r="E51" s="24">
        <v>1041017.78</v>
      </c>
      <c r="F51" s="24">
        <v>0</v>
      </c>
      <c r="G51" s="24">
        <v>3908.17</v>
      </c>
      <c r="H51" s="24">
        <v>8247.2199999999993</v>
      </c>
      <c r="I51" s="24">
        <v>45429.36</v>
      </c>
      <c r="J51" s="24">
        <v>443285.62</v>
      </c>
      <c r="K51" s="24">
        <v>0</v>
      </c>
      <c r="L51" s="24">
        <v>0</v>
      </c>
      <c r="M51" s="24">
        <v>0</v>
      </c>
      <c r="N51" s="24">
        <v>0</v>
      </c>
      <c r="O51" s="24">
        <v>217297.08000000002</v>
      </c>
      <c r="P51" s="24">
        <v>4709459.84</v>
      </c>
      <c r="Q51" s="24">
        <v>40053.83</v>
      </c>
      <c r="R51" s="24">
        <v>213527.5</v>
      </c>
      <c r="S51" s="24">
        <v>704033.3</v>
      </c>
      <c r="T51" s="24">
        <v>26446.839999999997</v>
      </c>
      <c r="U51" s="24">
        <v>299777.12</v>
      </c>
      <c r="V51" s="24">
        <v>224211.86</v>
      </c>
      <c r="W51" s="24">
        <v>188198.42</v>
      </c>
      <c r="X51" s="24">
        <v>348274.82</v>
      </c>
      <c r="Y51" s="24">
        <v>2351322.0300000003</v>
      </c>
      <c r="Z51" s="24">
        <v>3496875.3900000006</v>
      </c>
      <c r="AA51" s="24">
        <v>269322.59999999998</v>
      </c>
      <c r="AB51" s="24">
        <v>636735.12000000011</v>
      </c>
      <c r="AC51" s="24">
        <v>439083.50999999995</v>
      </c>
      <c r="AD51" s="24">
        <v>108886.68000000001</v>
      </c>
      <c r="AE51" s="24">
        <v>3137.09</v>
      </c>
      <c r="AF51" s="24">
        <v>0</v>
      </c>
      <c r="AG51" s="24">
        <v>395374.62999999995</v>
      </c>
      <c r="AH51" s="24">
        <v>0</v>
      </c>
      <c r="AI51" s="24">
        <v>0</v>
      </c>
      <c r="AJ51" s="24">
        <v>315701.90999999997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76677.72</v>
      </c>
      <c r="AW51" s="24">
        <v>32507.85</v>
      </c>
      <c r="AX51" s="24">
        <v>0</v>
      </c>
      <c r="AY51" s="24">
        <v>855176.6100000001</v>
      </c>
      <c r="AZ51" s="24">
        <v>74625.329999999987</v>
      </c>
      <c r="BA51" s="24">
        <v>43932.38</v>
      </c>
      <c r="BB51" s="24">
        <v>971.04</v>
      </c>
      <c r="BC51" s="24">
        <v>0</v>
      </c>
      <c r="BD51" s="24">
        <v>151060.67000000001</v>
      </c>
      <c r="BE51" s="24">
        <v>2838740.6</v>
      </c>
      <c r="BF51" s="24">
        <v>0</v>
      </c>
      <c r="BG51" s="24">
        <v>0</v>
      </c>
      <c r="BH51" s="24">
        <v>9340.48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1738023.58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575914.02</v>
      </c>
      <c r="CA51" s="24">
        <v>70011.359999999986</v>
      </c>
      <c r="CB51" s="24">
        <v>0</v>
      </c>
      <c r="CC51" s="24">
        <v>7534934.0199999996</v>
      </c>
      <c r="CD51" s="20"/>
      <c r="CE51" s="32">
        <f>SUM(C51:CD51)</f>
        <v>30926594.229999997</v>
      </c>
    </row>
    <row r="52" spans="1:83" x14ac:dyDescent="0.35">
      <c r="A52" s="39" t="s">
        <v>220</v>
      </c>
      <c r="B52" s="313">
        <v>-0.23000000510364771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>
        <f t="shared" ref="CD52" si="1">IF($B$52,ROUND(($B$52/($CE$90+$CF$90)*CD90),0))</f>
        <v>0</v>
      </c>
      <c r="CE52" s="32">
        <f>SUM(C52:CD52)</f>
        <v>0</v>
      </c>
    </row>
    <row r="53" spans="1:83" x14ac:dyDescent="0.35">
      <c r="A53" s="20" t="s">
        <v>218</v>
      </c>
      <c r="B53" s="32">
        <v>30926593.769999996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13801</v>
      </c>
      <c r="D59" s="24">
        <v>0</v>
      </c>
      <c r="E59" s="24">
        <v>132062</v>
      </c>
      <c r="F59" s="24">
        <v>0</v>
      </c>
      <c r="G59" s="24">
        <v>0</v>
      </c>
      <c r="H59" s="24">
        <v>7632</v>
      </c>
      <c r="I59" s="24">
        <v>5909</v>
      </c>
      <c r="J59" s="24">
        <v>12553</v>
      </c>
      <c r="K59" s="24">
        <v>0</v>
      </c>
      <c r="L59" s="24">
        <v>0</v>
      </c>
      <c r="M59" s="24">
        <v>0</v>
      </c>
      <c r="N59" s="24">
        <v>0</v>
      </c>
      <c r="O59" s="24">
        <v>4493</v>
      </c>
      <c r="P59" s="30">
        <v>0</v>
      </c>
      <c r="Q59" s="30">
        <v>0</v>
      </c>
      <c r="R59" s="30">
        <v>0</v>
      </c>
      <c r="S59" s="314">
        <v>0</v>
      </c>
      <c r="T59" s="314">
        <v>0</v>
      </c>
      <c r="U59" s="31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14">
        <v>0</v>
      </c>
      <c r="AC59" s="30">
        <v>0</v>
      </c>
      <c r="AD59" s="30">
        <v>0</v>
      </c>
      <c r="AE59" s="30">
        <v>0</v>
      </c>
      <c r="AF59" s="30">
        <v>0</v>
      </c>
      <c r="AG59" s="30">
        <v>0</v>
      </c>
      <c r="AH59" s="30">
        <v>0</v>
      </c>
      <c r="AI59" s="30">
        <v>0</v>
      </c>
      <c r="AJ59" s="30">
        <v>0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4">
        <v>0</v>
      </c>
      <c r="AW59" s="314">
        <v>0</v>
      </c>
      <c r="AX59" s="314">
        <v>0</v>
      </c>
      <c r="AY59" s="30">
        <v>0</v>
      </c>
      <c r="AZ59" s="30">
        <v>0</v>
      </c>
      <c r="BA59" s="314">
        <v>0</v>
      </c>
      <c r="BB59" s="314">
        <v>0</v>
      </c>
      <c r="BC59" s="314">
        <v>0</v>
      </c>
      <c r="BD59" s="314">
        <v>0</v>
      </c>
      <c r="BE59" s="30">
        <v>2325862.87</v>
      </c>
      <c r="BF59" s="314">
        <v>0</v>
      </c>
      <c r="BG59" s="314">
        <v>0</v>
      </c>
      <c r="BH59" s="314">
        <v>0</v>
      </c>
      <c r="BI59" s="314">
        <v>0</v>
      </c>
      <c r="BJ59" s="314">
        <v>0</v>
      </c>
      <c r="BK59" s="314">
        <v>0</v>
      </c>
      <c r="BL59" s="314">
        <v>0</v>
      </c>
      <c r="BM59" s="314">
        <v>0</v>
      </c>
      <c r="BN59" s="314">
        <v>0</v>
      </c>
      <c r="BO59" s="314">
        <v>0</v>
      </c>
      <c r="BP59" s="314">
        <v>0</v>
      </c>
      <c r="BQ59" s="314">
        <v>0</v>
      </c>
      <c r="BR59" s="314">
        <v>0</v>
      </c>
      <c r="BS59" s="314">
        <v>0</v>
      </c>
      <c r="BT59" s="314">
        <v>0</v>
      </c>
      <c r="BU59" s="314">
        <v>0</v>
      </c>
      <c r="BV59" s="314">
        <v>0</v>
      </c>
      <c r="BW59" s="314">
        <v>0</v>
      </c>
      <c r="BX59" s="314">
        <v>0</v>
      </c>
      <c r="BY59" s="314">
        <v>0</v>
      </c>
      <c r="BZ59" s="314">
        <v>0</v>
      </c>
      <c r="CA59" s="314">
        <v>0</v>
      </c>
      <c r="CB59" s="314">
        <v>0</v>
      </c>
      <c r="CC59" s="314">
        <v>0</v>
      </c>
      <c r="CD59" s="264"/>
      <c r="CE59" s="32"/>
    </row>
    <row r="60" spans="1:83" s="225" customFormat="1" x14ac:dyDescent="0.35">
      <c r="A60" s="241" t="s">
        <v>247</v>
      </c>
      <c r="B60" s="242"/>
      <c r="C60" s="315">
        <v>309.63910576923081</v>
      </c>
      <c r="D60" s="315">
        <v>0</v>
      </c>
      <c r="E60" s="315">
        <v>746.95368269230744</v>
      </c>
      <c r="F60" s="315">
        <v>0</v>
      </c>
      <c r="G60" s="315">
        <v>0</v>
      </c>
      <c r="H60" s="315">
        <v>42.741649038461546</v>
      </c>
      <c r="I60" s="315">
        <v>30.750182692307693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156.16983173076923</v>
      </c>
      <c r="P60" s="316">
        <v>417.92396153846147</v>
      </c>
      <c r="Q60" s="316">
        <v>49.732182692307688</v>
      </c>
      <c r="R60" s="316">
        <v>21.296259615384617</v>
      </c>
      <c r="S60" s="317">
        <v>0</v>
      </c>
      <c r="T60" s="317">
        <v>10.406927884615387</v>
      </c>
      <c r="U60" s="318">
        <v>10.801038461538461</v>
      </c>
      <c r="V60" s="316">
        <v>26.458798076923081</v>
      </c>
      <c r="W60" s="316">
        <v>8.6427980769230768</v>
      </c>
      <c r="X60" s="316">
        <v>23.952841346153846</v>
      </c>
      <c r="Y60" s="316">
        <v>123.54313942307695</v>
      </c>
      <c r="Z60" s="316">
        <v>283.51427403846156</v>
      </c>
      <c r="AA60" s="316">
        <v>4.8404134615384615</v>
      </c>
      <c r="AB60" s="317">
        <v>167.28965384615384</v>
      </c>
      <c r="AC60" s="316">
        <v>70.860019230769225</v>
      </c>
      <c r="AD60" s="316">
        <v>20.567206730769229</v>
      </c>
      <c r="AE60" s="316">
        <v>41.22006249999999</v>
      </c>
      <c r="AF60" s="316">
        <v>0</v>
      </c>
      <c r="AG60" s="316">
        <v>125.08150961538462</v>
      </c>
      <c r="AH60" s="316">
        <v>0</v>
      </c>
      <c r="AI60" s="316">
        <v>0</v>
      </c>
      <c r="AJ60" s="316">
        <v>163.7424230769231</v>
      </c>
      <c r="AK60" s="316">
        <v>16.300687499999999</v>
      </c>
      <c r="AL60" s="316">
        <v>1.702894230769231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39.015216346153863</v>
      </c>
      <c r="AU60" s="316">
        <v>0</v>
      </c>
      <c r="AV60" s="317">
        <v>13.988125</v>
      </c>
      <c r="AW60" s="317">
        <v>2.5095865384615386</v>
      </c>
      <c r="AX60" s="317">
        <v>0</v>
      </c>
      <c r="AY60" s="316">
        <v>141.2203269230769</v>
      </c>
      <c r="AZ60" s="316">
        <v>9.9832836538461542</v>
      </c>
      <c r="BA60" s="317">
        <v>11.183706730769231</v>
      </c>
      <c r="BB60" s="317">
        <v>69.307798076923092</v>
      </c>
      <c r="BC60" s="317">
        <v>8.8172163461538471</v>
      </c>
      <c r="BD60" s="317">
        <v>-0.71173557692307698</v>
      </c>
      <c r="BE60" s="316">
        <v>274.85238461538461</v>
      </c>
      <c r="BF60" s="317">
        <v>0</v>
      </c>
      <c r="BG60" s="317">
        <v>0</v>
      </c>
      <c r="BH60" s="317">
        <v>17.564336538461539</v>
      </c>
      <c r="BI60" s="317">
        <v>0</v>
      </c>
      <c r="BJ60" s="317">
        <v>0</v>
      </c>
      <c r="BK60" s="317">
        <v>0</v>
      </c>
      <c r="BL60" s="317">
        <v>28.998249999999992</v>
      </c>
      <c r="BM60" s="317">
        <v>0</v>
      </c>
      <c r="BN60" s="317">
        <v>54.883365384615402</v>
      </c>
      <c r="BO60" s="317">
        <v>0</v>
      </c>
      <c r="BP60" s="317">
        <v>0</v>
      </c>
      <c r="BQ60" s="317">
        <v>0</v>
      </c>
      <c r="BR60" s="317">
        <v>0</v>
      </c>
      <c r="BS60" s="317">
        <v>1.3461538461538463</v>
      </c>
      <c r="BT60" s="317">
        <v>0</v>
      </c>
      <c r="BU60" s="317">
        <v>0</v>
      </c>
      <c r="BV60" s="317">
        <v>0</v>
      </c>
      <c r="BW60" s="317">
        <v>0</v>
      </c>
      <c r="BX60" s="317">
        <v>0</v>
      </c>
      <c r="BY60" s="317">
        <v>12.316552884615385</v>
      </c>
      <c r="BZ60" s="317">
        <v>76.329822115384616</v>
      </c>
      <c r="CA60" s="317">
        <v>105.81158653846155</v>
      </c>
      <c r="CB60" s="317">
        <v>0</v>
      </c>
      <c r="CC60" s="317">
        <v>155.23617788461539</v>
      </c>
      <c r="CD60" s="247" t="s">
        <v>233</v>
      </c>
      <c r="CE60" s="268">
        <f t="shared" ref="CE60:CE67" si="2">SUM(C60:CD60)</f>
        <v>3896.7836971153843</v>
      </c>
    </row>
    <row r="61" spans="1:83" x14ac:dyDescent="0.35">
      <c r="A61" s="39" t="s">
        <v>248</v>
      </c>
      <c r="B61" s="20"/>
      <c r="C61" s="24">
        <v>23232296.050000008</v>
      </c>
      <c r="D61" s="24">
        <v>0</v>
      </c>
      <c r="E61" s="24">
        <v>91081420.519999981</v>
      </c>
      <c r="F61" s="24">
        <v>0</v>
      </c>
      <c r="G61" s="24">
        <v>0</v>
      </c>
      <c r="H61" s="24">
        <v>5190945.1399999997</v>
      </c>
      <c r="I61" s="24">
        <v>3770919.5300000003</v>
      </c>
      <c r="J61" s="24">
        <v>17869745.670000002</v>
      </c>
      <c r="K61" s="24">
        <v>0</v>
      </c>
      <c r="L61" s="24">
        <v>0</v>
      </c>
      <c r="M61" s="24">
        <v>0</v>
      </c>
      <c r="N61" s="24">
        <v>0</v>
      </c>
      <c r="O61" s="24">
        <v>22004813.039999999</v>
      </c>
      <c r="P61" s="30">
        <v>59883036.250000007</v>
      </c>
      <c r="Q61" s="30">
        <v>7601305.6699999999</v>
      </c>
      <c r="R61" s="30">
        <v>1977426.53</v>
      </c>
      <c r="S61" s="319">
        <v>62047.6</v>
      </c>
      <c r="T61" s="319">
        <v>1559225.92</v>
      </c>
      <c r="U61" s="31">
        <v>1290413.06</v>
      </c>
      <c r="V61" s="30">
        <v>3346714.7</v>
      </c>
      <c r="W61" s="30">
        <v>1244656.5599999998</v>
      </c>
      <c r="X61" s="30">
        <v>2910832.68</v>
      </c>
      <c r="Y61" s="30">
        <v>13902535.499999996</v>
      </c>
      <c r="Z61" s="30">
        <v>46243365.710000001</v>
      </c>
      <c r="AA61" s="30">
        <v>729491.7300000001</v>
      </c>
      <c r="AB61" s="320">
        <v>21473954.710000001</v>
      </c>
      <c r="AC61" s="30">
        <v>8327364.6699999999</v>
      </c>
      <c r="AD61" s="30">
        <v>2721359.9799999995</v>
      </c>
      <c r="AE61" s="30">
        <v>4418892.49</v>
      </c>
      <c r="AF61" s="30">
        <v>0</v>
      </c>
      <c r="AG61" s="30">
        <v>15983086.059999999</v>
      </c>
      <c r="AH61" s="30">
        <v>0</v>
      </c>
      <c r="AI61" s="30">
        <v>0</v>
      </c>
      <c r="AJ61" s="30">
        <v>19911270.760000005</v>
      </c>
      <c r="AK61" s="30">
        <v>1674968.18</v>
      </c>
      <c r="AL61" s="30">
        <v>199758.49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7365000.8399999989</v>
      </c>
      <c r="AU61" s="30">
        <v>0</v>
      </c>
      <c r="AV61" s="319">
        <v>1676508.1500000001</v>
      </c>
      <c r="AW61" s="319">
        <v>3499503.82</v>
      </c>
      <c r="AX61" s="319">
        <v>0</v>
      </c>
      <c r="AY61" s="30">
        <v>9401060.3800000008</v>
      </c>
      <c r="AZ61" s="30">
        <v>625614.6</v>
      </c>
      <c r="BA61" s="319">
        <v>620929.96000000008</v>
      </c>
      <c r="BB61" s="319">
        <v>7104757.0299999993</v>
      </c>
      <c r="BC61" s="319">
        <v>509957.26999999996</v>
      </c>
      <c r="BD61" s="319">
        <v>26643.459999999992</v>
      </c>
      <c r="BE61" s="30">
        <v>19524931.889999997</v>
      </c>
      <c r="BF61" s="319">
        <v>0</v>
      </c>
      <c r="BG61" s="319">
        <v>0</v>
      </c>
      <c r="BH61" s="319">
        <v>1627519.7200000002</v>
      </c>
      <c r="BI61" s="319">
        <v>0</v>
      </c>
      <c r="BJ61" s="319">
        <v>0</v>
      </c>
      <c r="BK61" s="319">
        <v>0</v>
      </c>
      <c r="BL61" s="319">
        <v>3340445.7899999996</v>
      </c>
      <c r="BM61" s="319">
        <v>0</v>
      </c>
      <c r="BN61" s="319">
        <v>6059265.4899999993</v>
      </c>
      <c r="BO61" s="319">
        <v>0</v>
      </c>
      <c r="BP61" s="319">
        <v>0</v>
      </c>
      <c r="BQ61" s="319">
        <v>0</v>
      </c>
      <c r="BR61" s="319">
        <v>0</v>
      </c>
      <c r="BS61" s="319">
        <v>115484.06</v>
      </c>
      <c r="BT61" s="319">
        <v>0</v>
      </c>
      <c r="BU61" s="319">
        <v>0</v>
      </c>
      <c r="BV61" s="319">
        <v>0</v>
      </c>
      <c r="BW61" s="319">
        <v>0</v>
      </c>
      <c r="BX61" s="319">
        <v>0</v>
      </c>
      <c r="BY61" s="319">
        <v>2062196.9900000002</v>
      </c>
      <c r="BZ61" s="319">
        <v>7202405.9799999995</v>
      </c>
      <c r="CA61" s="319">
        <v>8620562.3900000006</v>
      </c>
      <c r="CB61" s="319">
        <v>0</v>
      </c>
      <c r="CC61" s="319">
        <v>13126024.640000004</v>
      </c>
      <c r="CD61" s="29" t="s">
        <v>233</v>
      </c>
      <c r="CE61" s="32">
        <f t="shared" si="2"/>
        <v>471120659.65999991</v>
      </c>
    </row>
    <row r="62" spans="1:83" x14ac:dyDescent="0.35">
      <c r="A62" s="39" t="s">
        <v>9</v>
      </c>
      <c r="B62" s="20"/>
      <c r="C62" s="32">
        <v>1105754</v>
      </c>
      <c r="D62" s="32">
        <v>0</v>
      </c>
      <c r="E62" s="32">
        <v>3856017</v>
      </c>
      <c r="F62" s="32">
        <v>0</v>
      </c>
      <c r="G62" s="32">
        <v>0</v>
      </c>
      <c r="H62" s="32">
        <v>341814</v>
      </c>
      <c r="I62" s="32">
        <v>210719</v>
      </c>
      <c r="J62" s="32">
        <v>930240</v>
      </c>
      <c r="K62" s="32">
        <v>0</v>
      </c>
      <c r="L62" s="32">
        <v>0</v>
      </c>
      <c r="M62" s="32">
        <v>0</v>
      </c>
      <c r="N62" s="32">
        <v>0</v>
      </c>
      <c r="O62" s="32">
        <v>945384</v>
      </c>
      <c r="P62" s="32">
        <v>2359878</v>
      </c>
      <c r="Q62" s="32">
        <v>309408</v>
      </c>
      <c r="R62" s="32">
        <v>165215</v>
      </c>
      <c r="S62" s="32">
        <v>0</v>
      </c>
      <c r="T62" s="32">
        <v>91971</v>
      </c>
      <c r="U62" s="32">
        <v>119879</v>
      </c>
      <c r="V62" s="32">
        <v>132738</v>
      </c>
      <c r="W62" s="32">
        <v>52909</v>
      </c>
      <c r="X62" s="32">
        <v>166540</v>
      </c>
      <c r="Y62" s="32">
        <v>818145</v>
      </c>
      <c r="Z62" s="32">
        <v>2053124</v>
      </c>
      <c r="AA62" s="32">
        <v>27018</v>
      </c>
      <c r="AB62" s="32">
        <v>1578145</v>
      </c>
      <c r="AC62" s="32">
        <v>530707</v>
      </c>
      <c r="AD62" s="32">
        <v>211789</v>
      </c>
      <c r="AE62" s="32">
        <v>282764</v>
      </c>
      <c r="AF62" s="32">
        <v>0</v>
      </c>
      <c r="AG62" s="32">
        <v>761195</v>
      </c>
      <c r="AH62" s="32">
        <v>0</v>
      </c>
      <c r="AI62" s="32">
        <v>0</v>
      </c>
      <c r="AJ62" s="32">
        <v>1125706</v>
      </c>
      <c r="AK62" s="32">
        <v>114868</v>
      </c>
      <c r="AL62" s="32">
        <v>15041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241533</v>
      </c>
      <c r="AU62" s="32">
        <v>0</v>
      </c>
      <c r="AV62" s="32">
        <v>141278</v>
      </c>
      <c r="AW62" s="32">
        <v>31659</v>
      </c>
      <c r="AX62" s="32">
        <v>0</v>
      </c>
      <c r="AY62" s="32">
        <v>632224</v>
      </c>
      <c r="AZ62" s="32">
        <v>36198</v>
      </c>
      <c r="BA62" s="32">
        <v>38815</v>
      </c>
      <c r="BB62" s="32">
        <v>495659</v>
      </c>
      <c r="BC62" s="32">
        <v>30220</v>
      </c>
      <c r="BD62" s="32">
        <v>216226</v>
      </c>
      <c r="BE62" s="32">
        <v>226495</v>
      </c>
      <c r="BF62" s="32">
        <v>0</v>
      </c>
      <c r="BG62" s="32">
        <v>0</v>
      </c>
      <c r="BH62" s="32">
        <v>91056</v>
      </c>
      <c r="BI62" s="32">
        <v>0</v>
      </c>
      <c r="BJ62" s="32">
        <v>0</v>
      </c>
      <c r="BK62" s="32">
        <v>0</v>
      </c>
      <c r="BL62" s="32">
        <v>178489</v>
      </c>
      <c r="BM62" s="32">
        <v>0</v>
      </c>
      <c r="BN62" s="32">
        <v>297819</v>
      </c>
      <c r="BO62" s="32">
        <v>27236446</v>
      </c>
      <c r="BP62" s="32">
        <v>0</v>
      </c>
      <c r="BQ62" s="32">
        <v>0</v>
      </c>
      <c r="BR62" s="32">
        <v>0</v>
      </c>
      <c r="BS62" s="32">
        <v>13196</v>
      </c>
      <c r="BT62" s="32">
        <v>0</v>
      </c>
      <c r="BU62" s="32">
        <v>0</v>
      </c>
      <c r="BV62" s="32">
        <v>0</v>
      </c>
      <c r="BW62" s="32">
        <v>0</v>
      </c>
      <c r="BX62" s="32">
        <v>0</v>
      </c>
      <c r="BY62" s="32">
        <v>133284</v>
      </c>
      <c r="BZ62" s="32">
        <v>1019584</v>
      </c>
      <c r="CA62" s="32">
        <v>625035</v>
      </c>
      <c r="CB62" s="32">
        <v>0</v>
      </c>
      <c r="CC62" s="32">
        <v>1705170</v>
      </c>
      <c r="CD62" s="29" t="s">
        <v>233</v>
      </c>
      <c r="CE62" s="32">
        <f t="shared" si="2"/>
        <v>51697354</v>
      </c>
    </row>
    <row r="63" spans="1:83" x14ac:dyDescent="0.35">
      <c r="A63" s="39" t="s">
        <v>249</v>
      </c>
      <c r="B63" s="20"/>
      <c r="C63" s="24">
        <v>198445.52</v>
      </c>
      <c r="D63" s="24">
        <v>0</v>
      </c>
      <c r="E63" s="24">
        <v>1183997.5900000001</v>
      </c>
      <c r="F63" s="24">
        <v>0</v>
      </c>
      <c r="G63" s="24">
        <v>0</v>
      </c>
      <c r="H63" s="24">
        <v>0</v>
      </c>
      <c r="I63" s="24">
        <v>32442.959999999999</v>
      </c>
      <c r="J63" s="24">
        <v>57973.599999999999</v>
      </c>
      <c r="K63" s="24">
        <v>0</v>
      </c>
      <c r="L63" s="24">
        <v>0</v>
      </c>
      <c r="M63" s="24">
        <v>0</v>
      </c>
      <c r="N63" s="24">
        <v>0</v>
      </c>
      <c r="O63" s="24">
        <v>1061484.5999999999</v>
      </c>
      <c r="P63" s="30">
        <v>570690.38</v>
      </c>
      <c r="Q63" s="30">
        <v>0</v>
      </c>
      <c r="R63" s="30">
        <v>2727409.11</v>
      </c>
      <c r="S63" s="319">
        <v>144217.72</v>
      </c>
      <c r="T63" s="319">
        <v>0</v>
      </c>
      <c r="U63" s="31">
        <v>3153538.53</v>
      </c>
      <c r="V63" s="30">
        <v>5925</v>
      </c>
      <c r="W63" s="30">
        <v>0</v>
      </c>
      <c r="X63" s="30">
        <v>785.49</v>
      </c>
      <c r="Y63" s="30">
        <v>2449410</v>
      </c>
      <c r="Z63" s="30">
        <v>121567.17000000001</v>
      </c>
      <c r="AA63" s="30">
        <v>0</v>
      </c>
      <c r="AB63" s="320">
        <v>628022.29</v>
      </c>
      <c r="AC63" s="30">
        <v>132360.90999999997</v>
      </c>
      <c r="AD63" s="30">
        <v>2350</v>
      </c>
      <c r="AE63" s="30">
        <v>5704.75</v>
      </c>
      <c r="AF63" s="30">
        <v>0</v>
      </c>
      <c r="AG63" s="30">
        <v>2062266.95</v>
      </c>
      <c r="AH63" s="30">
        <v>0</v>
      </c>
      <c r="AI63" s="30">
        <v>0</v>
      </c>
      <c r="AJ63" s="30">
        <v>4170835.4699999997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5104.88</v>
      </c>
      <c r="AU63" s="30">
        <v>0</v>
      </c>
      <c r="AV63" s="319">
        <v>0</v>
      </c>
      <c r="AW63" s="319">
        <v>290096</v>
      </c>
      <c r="AX63" s="319">
        <v>0</v>
      </c>
      <c r="AY63" s="30">
        <v>6001.75</v>
      </c>
      <c r="AZ63" s="30">
        <v>0</v>
      </c>
      <c r="BA63" s="319">
        <v>4288.5200000000004</v>
      </c>
      <c r="BB63" s="319">
        <v>22541.86</v>
      </c>
      <c r="BC63" s="319">
        <v>0</v>
      </c>
      <c r="BD63" s="319">
        <v>0</v>
      </c>
      <c r="BE63" s="30">
        <v>138532.26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377618.80000000005</v>
      </c>
      <c r="BM63" s="319">
        <v>0</v>
      </c>
      <c r="BN63" s="319">
        <v>5734432.6399999997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569810.9</v>
      </c>
      <c r="BX63" s="319">
        <v>0</v>
      </c>
      <c r="BY63" s="319">
        <v>0</v>
      </c>
      <c r="BZ63" s="319">
        <v>339.72</v>
      </c>
      <c r="CA63" s="319">
        <v>878722.54</v>
      </c>
      <c r="CB63" s="319">
        <v>0</v>
      </c>
      <c r="CC63" s="319">
        <v>1028216.4300000002</v>
      </c>
      <c r="CD63" s="29" t="s">
        <v>233</v>
      </c>
      <c r="CE63" s="32">
        <f t="shared" si="2"/>
        <v>27765134.339999996</v>
      </c>
    </row>
    <row r="64" spans="1:83" x14ac:dyDescent="0.35">
      <c r="A64" s="39" t="s">
        <v>250</v>
      </c>
      <c r="B64" s="20"/>
      <c r="C64" s="24">
        <v>2872396.2199999997</v>
      </c>
      <c r="D64" s="24">
        <v>0</v>
      </c>
      <c r="E64" s="24">
        <v>5475589.5900000017</v>
      </c>
      <c r="F64" s="24">
        <v>0</v>
      </c>
      <c r="G64" s="24">
        <v>0</v>
      </c>
      <c r="H64" s="24">
        <v>71058.36</v>
      </c>
      <c r="I64" s="24">
        <v>73028.430000000008</v>
      </c>
      <c r="J64" s="24">
        <v>1203151.0900000001</v>
      </c>
      <c r="K64" s="24">
        <v>0</v>
      </c>
      <c r="L64" s="24">
        <v>0</v>
      </c>
      <c r="M64" s="24">
        <v>0</v>
      </c>
      <c r="N64" s="24">
        <v>0</v>
      </c>
      <c r="O64" s="24">
        <v>2313120.8900000011</v>
      </c>
      <c r="P64" s="30">
        <v>14652472.839999992</v>
      </c>
      <c r="Q64" s="30">
        <v>139502.79999999999</v>
      </c>
      <c r="R64" s="30">
        <v>4361757.6500000004</v>
      </c>
      <c r="S64" s="319">
        <v>42402630.95000001</v>
      </c>
      <c r="T64" s="319">
        <v>368820.4599999999</v>
      </c>
      <c r="U64" s="31">
        <v>7023085.1499999994</v>
      </c>
      <c r="V64" s="30">
        <v>1877018.6500000001</v>
      </c>
      <c r="W64" s="30">
        <v>131824.46</v>
      </c>
      <c r="X64" s="30">
        <v>443382.52999999991</v>
      </c>
      <c r="Y64" s="30">
        <v>2951176.7400000007</v>
      </c>
      <c r="Z64" s="30">
        <v>4929640.8500000006</v>
      </c>
      <c r="AA64" s="30">
        <v>936566.19000000006</v>
      </c>
      <c r="AB64" s="320">
        <v>162768659.70999998</v>
      </c>
      <c r="AC64" s="30">
        <v>1932539.9400000002</v>
      </c>
      <c r="AD64" s="30">
        <v>225278.10999999996</v>
      </c>
      <c r="AE64" s="30">
        <v>12888.660000000002</v>
      </c>
      <c r="AF64" s="30">
        <v>0</v>
      </c>
      <c r="AG64" s="30">
        <v>2038099.19</v>
      </c>
      <c r="AH64" s="30">
        <v>0</v>
      </c>
      <c r="AI64" s="30">
        <v>0</v>
      </c>
      <c r="AJ64" s="30">
        <v>1030522.2700000003</v>
      </c>
      <c r="AK64" s="30">
        <v>544.03</v>
      </c>
      <c r="AL64" s="30">
        <v>3349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21765.919999999998</v>
      </c>
      <c r="AU64" s="30">
        <v>0</v>
      </c>
      <c r="AV64" s="319">
        <v>44713.279999999999</v>
      </c>
      <c r="AW64" s="319">
        <v>7453.32</v>
      </c>
      <c r="AX64" s="319">
        <v>0</v>
      </c>
      <c r="AY64" s="30">
        <v>1353449.2</v>
      </c>
      <c r="AZ64" s="30">
        <v>1108729.9400000002</v>
      </c>
      <c r="BA64" s="319">
        <v>313271.68999999994</v>
      </c>
      <c r="BB64" s="319">
        <v>75137.249999999985</v>
      </c>
      <c r="BC64" s="319">
        <v>126.46</v>
      </c>
      <c r="BD64" s="319">
        <v>143148.10000000003</v>
      </c>
      <c r="BE64" s="30">
        <v>1738085.9599999997</v>
      </c>
      <c r="BF64" s="319">
        <v>0</v>
      </c>
      <c r="BG64" s="319">
        <v>0</v>
      </c>
      <c r="BH64" s="319">
        <v>-2003.8000000000004</v>
      </c>
      <c r="BI64" s="319">
        <v>0</v>
      </c>
      <c r="BJ64" s="319">
        <v>0</v>
      </c>
      <c r="BK64" s="319">
        <v>0</v>
      </c>
      <c r="BL64" s="319">
        <v>10645.14</v>
      </c>
      <c r="BM64" s="319">
        <v>239.73</v>
      </c>
      <c r="BN64" s="319">
        <v>2244535.6800000002</v>
      </c>
      <c r="BO64" s="319">
        <v>746.85</v>
      </c>
      <c r="BP64" s="319">
        <v>0</v>
      </c>
      <c r="BQ64" s="319">
        <v>0</v>
      </c>
      <c r="BR64" s="319">
        <v>0</v>
      </c>
      <c r="BS64" s="319">
        <v>25439.82</v>
      </c>
      <c r="BT64" s="319">
        <v>0</v>
      </c>
      <c r="BU64" s="319">
        <v>0</v>
      </c>
      <c r="BV64" s="319">
        <v>0</v>
      </c>
      <c r="BW64" s="319">
        <v>0</v>
      </c>
      <c r="BX64" s="319">
        <v>0</v>
      </c>
      <c r="BY64" s="319">
        <v>1914.76</v>
      </c>
      <c r="BZ64" s="319">
        <v>12429.84</v>
      </c>
      <c r="CA64" s="319">
        <v>122182.31999999999</v>
      </c>
      <c r="CB64" s="319">
        <v>0</v>
      </c>
      <c r="CC64" s="319">
        <v>771396.69</v>
      </c>
      <c r="CD64" s="29" t="s">
        <v>233</v>
      </c>
      <c r="CE64" s="32">
        <f t="shared" si="2"/>
        <v>268231512.90999991</v>
      </c>
    </row>
    <row r="65" spans="1:83" x14ac:dyDescent="0.35">
      <c r="A65" s="39" t="s">
        <v>251</v>
      </c>
      <c r="B65" s="20"/>
      <c r="C65" s="24">
        <v>8313.24</v>
      </c>
      <c r="D65" s="24">
        <v>0</v>
      </c>
      <c r="E65" s="24">
        <v>43542.13</v>
      </c>
      <c r="F65" s="24">
        <v>0</v>
      </c>
      <c r="G65" s="24">
        <v>0</v>
      </c>
      <c r="H65" s="24">
        <v>681.35</v>
      </c>
      <c r="I65" s="24">
        <v>980.75</v>
      </c>
      <c r="J65" s="24">
        <v>3576.61</v>
      </c>
      <c r="K65" s="24">
        <v>0</v>
      </c>
      <c r="L65" s="24">
        <v>0</v>
      </c>
      <c r="M65" s="24">
        <v>0</v>
      </c>
      <c r="N65" s="24">
        <v>0</v>
      </c>
      <c r="O65" s="24">
        <v>2800.6</v>
      </c>
      <c r="P65" s="30">
        <v>37660.39</v>
      </c>
      <c r="Q65" s="30">
        <v>900</v>
      </c>
      <c r="R65" s="30">
        <v>7935.6</v>
      </c>
      <c r="S65" s="319">
        <v>0</v>
      </c>
      <c r="T65" s="319">
        <v>562.39</v>
      </c>
      <c r="U65" s="31">
        <v>44687.46</v>
      </c>
      <c r="V65" s="30">
        <v>54.86</v>
      </c>
      <c r="W65" s="30">
        <v>240.9</v>
      </c>
      <c r="X65" s="30">
        <v>416.61</v>
      </c>
      <c r="Y65" s="30">
        <v>26444.730000000007</v>
      </c>
      <c r="Z65" s="30">
        <v>188382.56999999998</v>
      </c>
      <c r="AA65" s="30">
        <v>0</v>
      </c>
      <c r="AB65" s="320">
        <v>10487.429999999998</v>
      </c>
      <c r="AC65" s="30">
        <v>8431.18</v>
      </c>
      <c r="AD65" s="30">
        <v>0</v>
      </c>
      <c r="AE65" s="30">
        <v>2975.15</v>
      </c>
      <c r="AF65" s="30">
        <v>0</v>
      </c>
      <c r="AG65" s="30">
        <v>7820.71</v>
      </c>
      <c r="AH65" s="30">
        <v>0</v>
      </c>
      <c r="AI65" s="30">
        <v>0</v>
      </c>
      <c r="AJ65" s="30">
        <v>39417.620000000003</v>
      </c>
      <c r="AK65" s="30">
        <v>168.54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3766.9300000000003</v>
      </c>
      <c r="AU65" s="30">
        <v>0</v>
      </c>
      <c r="AV65" s="319">
        <v>325</v>
      </c>
      <c r="AW65" s="319">
        <v>0</v>
      </c>
      <c r="AX65" s="319">
        <v>0</v>
      </c>
      <c r="AY65" s="30">
        <v>6206.18</v>
      </c>
      <c r="AZ65" s="30">
        <v>954.76</v>
      </c>
      <c r="BA65" s="319">
        <v>0</v>
      </c>
      <c r="BB65" s="319">
        <v>10653.68</v>
      </c>
      <c r="BC65" s="319">
        <v>340.41</v>
      </c>
      <c r="BD65" s="319">
        <v>700</v>
      </c>
      <c r="BE65" s="30">
        <v>10096930.710000001</v>
      </c>
      <c r="BF65" s="319">
        <v>0</v>
      </c>
      <c r="BG65" s="319">
        <v>0</v>
      </c>
      <c r="BH65" s="319">
        <v>4298.8500000000004</v>
      </c>
      <c r="BI65" s="319">
        <v>0</v>
      </c>
      <c r="BJ65" s="319">
        <v>0</v>
      </c>
      <c r="BK65" s="319">
        <v>0</v>
      </c>
      <c r="BL65" s="319">
        <v>1738.03</v>
      </c>
      <c r="BM65" s="319">
        <v>0</v>
      </c>
      <c r="BN65" s="319">
        <v>74081.81</v>
      </c>
      <c r="BO65" s="319">
        <v>0</v>
      </c>
      <c r="BP65" s="319">
        <v>0</v>
      </c>
      <c r="BQ65" s="319">
        <v>0</v>
      </c>
      <c r="BR65" s="319">
        <v>0</v>
      </c>
      <c r="BS65" s="319">
        <v>452.69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1773.94</v>
      </c>
      <c r="BZ65" s="319">
        <v>1382.47</v>
      </c>
      <c r="CA65" s="319">
        <v>26406.52</v>
      </c>
      <c r="CB65" s="319">
        <v>0</v>
      </c>
      <c r="CC65" s="319">
        <v>455602.2</v>
      </c>
      <c r="CD65" s="29" t="s">
        <v>233</v>
      </c>
      <c r="CE65" s="32">
        <f t="shared" si="2"/>
        <v>11122094.999999998</v>
      </c>
    </row>
    <row r="66" spans="1:83" x14ac:dyDescent="0.35">
      <c r="A66" s="39" t="s">
        <v>252</v>
      </c>
      <c r="B66" s="20"/>
      <c r="C66" s="24">
        <v>674916.65</v>
      </c>
      <c r="D66" s="24">
        <v>0</v>
      </c>
      <c r="E66" s="24">
        <v>3114359.1700000009</v>
      </c>
      <c r="F66" s="24">
        <v>0</v>
      </c>
      <c r="G66" s="24">
        <v>0</v>
      </c>
      <c r="H66" s="24">
        <v>1314400.8900000001</v>
      </c>
      <c r="I66" s="24">
        <v>16700.68</v>
      </c>
      <c r="J66" s="24">
        <v>122532.37</v>
      </c>
      <c r="K66" s="24">
        <v>0</v>
      </c>
      <c r="L66" s="24">
        <v>0</v>
      </c>
      <c r="M66" s="24">
        <v>0</v>
      </c>
      <c r="N66" s="24">
        <v>0</v>
      </c>
      <c r="O66" s="24">
        <v>787760.75</v>
      </c>
      <c r="P66" s="30">
        <v>5743253.2599999998</v>
      </c>
      <c r="Q66" s="30">
        <v>63540.99</v>
      </c>
      <c r="R66" s="30">
        <v>235945.77999999997</v>
      </c>
      <c r="S66" s="319">
        <v>478267.81</v>
      </c>
      <c r="T66" s="319">
        <v>10424.359999999999</v>
      </c>
      <c r="U66" s="31">
        <v>24851635.050000001</v>
      </c>
      <c r="V66" s="30">
        <v>324815.13</v>
      </c>
      <c r="W66" s="30">
        <v>297786.15000000002</v>
      </c>
      <c r="X66" s="30">
        <v>903349.40000000014</v>
      </c>
      <c r="Y66" s="30">
        <v>3192197.2199999997</v>
      </c>
      <c r="Z66" s="30">
        <v>4665421.7299999986</v>
      </c>
      <c r="AA66" s="30">
        <v>231142.9</v>
      </c>
      <c r="AB66" s="320">
        <v>901964.32000000007</v>
      </c>
      <c r="AC66" s="30">
        <v>152318.07999999996</v>
      </c>
      <c r="AD66" s="30">
        <v>32876.78</v>
      </c>
      <c r="AE66" s="30">
        <v>55767.76</v>
      </c>
      <c r="AF66" s="30">
        <v>0</v>
      </c>
      <c r="AG66" s="30">
        <v>1377512.8900000001</v>
      </c>
      <c r="AH66" s="30">
        <v>0</v>
      </c>
      <c r="AI66" s="30">
        <v>0</v>
      </c>
      <c r="AJ66" s="30">
        <v>15988957.370000003</v>
      </c>
      <c r="AK66" s="30">
        <v>78.94</v>
      </c>
      <c r="AL66" s="30">
        <v>0.06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8782979.9600000009</v>
      </c>
      <c r="AU66" s="30">
        <v>0</v>
      </c>
      <c r="AV66" s="319">
        <v>898.05</v>
      </c>
      <c r="AW66" s="319">
        <v>2935958.9699999997</v>
      </c>
      <c r="AX66" s="319">
        <v>325492.13</v>
      </c>
      <c r="AY66" s="30">
        <v>94311.589999999967</v>
      </c>
      <c r="AZ66" s="30">
        <v>100.1</v>
      </c>
      <c r="BA66" s="319">
        <v>299844.47999999998</v>
      </c>
      <c r="BB66" s="319">
        <v>63822.340000000004</v>
      </c>
      <c r="BC66" s="319">
        <v>-1.93</v>
      </c>
      <c r="BD66" s="319">
        <v>346628.11</v>
      </c>
      <c r="BE66" s="30">
        <v>8463841.4300000016</v>
      </c>
      <c r="BF66" s="319">
        <v>0</v>
      </c>
      <c r="BG66" s="319">
        <v>0</v>
      </c>
      <c r="BH66" s="319">
        <v>35327.870000000003</v>
      </c>
      <c r="BI66" s="319">
        <v>0</v>
      </c>
      <c r="BJ66" s="319">
        <v>0</v>
      </c>
      <c r="BK66" s="319">
        <v>0</v>
      </c>
      <c r="BL66" s="319">
        <v>18785.66</v>
      </c>
      <c r="BM66" s="319">
        <v>0</v>
      </c>
      <c r="BN66" s="319">
        <v>1494416.63</v>
      </c>
      <c r="BO66" s="319">
        <v>0</v>
      </c>
      <c r="BP66" s="319">
        <v>0</v>
      </c>
      <c r="BQ66" s="319">
        <v>0</v>
      </c>
      <c r="BR66" s="319">
        <v>0</v>
      </c>
      <c r="BS66" s="319">
        <v>13307.38</v>
      </c>
      <c r="BT66" s="319">
        <v>0</v>
      </c>
      <c r="BU66" s="319">
        <v>0</v>
      </c>
      <c r="BV66" s="319">
        <v>0</v>
      </c>
      <c r="BW66" s="319">
        <v>13727902.170000002</v>
      </c>
      <c r="BX66" s="319">
        <v>0</v>
      </c>
      <c r="BY66" s="319">
        <v>3212.56</v>
      </c>
      <c r="BZ66" s="319">
        <v>104660.09</v>
      </c>
      <c r="CA66" s="319">
        <v>19605.3</v>
      </c>
      <c r="CB66" s="319">
        <v>0</v>
      </c>
      <c r="CC66" s="319">
        <v>1646430.0200000003</v>
      </c>
      <c r="CD66" s="29" t="s">
        <v>233</v>
      </c>
      <c r="CE66" s="32">
        <f t="shared" si="2"/>
        <v>103915449.39999998</v>
      </c>
    </row>
    <row r="67" spans="1:83" x14ac:dyDescent="0.35">
      <c r="A67" s="39" t="s">
        <v>11</v>
      </c>
      <c r="B67" s="20"/>
      <c r="C67" s="32">
        <f t="shared" ref="C67:BN67" si="3">ROUND(C51+C52,0)</f>
        <v>395071</v>
      </c>
      <c r="D67" s="32">
        <f t="shared" si="3"/>
        <v>0</v>
      </c>
      <c r="E67" s="32">
        <f t="shared" si="3"/>
        <v>1041018</v>
      </c>
      <c r="F67" s="32">
        <f t="shared" si="3"/>
        <v>0</v>
      </c>
      <c r="G67" s="32">
        <f t="shared" si="3"/>
        <v>3908</v>
      </c>
      <c r="H67" s="32">
        <f t="shared" si="3"/>
        <v>8247</v>
      </c>
      <c r="I67" s="32">
        <f t="shared" si="3"/>
        <v>45429</v>
      </c>
      <c r="J67" s="32">
        <f t="shared" si="3"/>
        <v>443286</v>
      </c>
      <c r="K67" s="32">
        <f t="shared" si="3"/>
        <v>0</v>
      </c>
      <c r="L67" s="32">
        <f t="shared" si="3"/>
        <v>0</v>
      </c>
      <c r="M67" s="32">
        <f t="shared" si="3"/>
        <v>0</v>
      </c>
      <c r="N67" s="32">
        <f t="shared" si="3"/>
        <v>0</v>
      </c>
      <c r="O67" s="32">
        <f t="shared" si="3"/>
        <v>217297</v>
      </c>
      <c r="P67" s="32">
        <f t="shared" si="3"/>
        <v>4709460</v>
      </c>
      <c r="Q67" s="32">
        <f t="shared" si="3"/>
        <v>40054</v>
      </c>
      <c r="R67" s="32">
        <f t="shared" si="3"/>
        <v>213528</v>
      </c>
      <c r="S67" s="32">
        <f t="shared" si="3"/>
        <v>704033</v>
      </c>
      <c r="T67" s="32">
        <f t="shared" si="3"/>
        <v>26447</v>
      </c>
      <c r="U67" s="32">
        <f t="shared" si="3"/>
        <v>299777</v>
      </c>
      <c r="V67" s="32">
        <f t="shared" si="3"/>
        <v>224212</v>
      </c>
      <c r="W67" s="32">
        <f t="shared" si="3"/>
        <v>188198</v>
      </c>
      <c r="X67" s="32">
        <f t="shared" si="3"/>
        <v>348275</v>
      </c>
      <c r="Y67" s="32">
        <f t="shared" si="3"/>
        <v>2351322</v>
      </c>
      <c r="Z67" s="32">
        <f t="shared" si="3"/>
        <v>3496875</v>
      </c>
      <c r="AA67" s="32">
        <f t="shared" si="3"/>
        <v>269323</v>
      </c>
      <c r="AB67" s="32">
        <f t="shared" si="3"/>
        <v>636735</v>
      </c>
      <c r="AC67" s="32">
        <f t="shared" si="3"/>
        <v>439084</v>
      </c>
      <c r="AD67" s="32">
        <f t="shared" si="3"/>
        <v>108887</v>
      </c>
      <c r="AE67" s="32">
        <f t="shared" si="3"/>
        <v>3137</v>
      </c>
      <c r="AF67" s="32">
        <f t="shared" si="3"/>
        <v>0</v>
      </c>
      <c r="AG67" s="32">
        <f t="shared" si="3"/>
        <v>395375</v>
      </c>
      <c r="AH67" s="32">
        <f t="shared" si="3"/>
        <v>0</v>
      </c>
      <c r="AI67" s="32">
        <f t="shared" si="3"/>
        <v>0</v>
      </c>
      <c r="AJ67" s="32">
        <f t="shared" si="3"/>
        <v>315702</v>
      </c>
      <c r="AK67" s="32">
        <f t="shared" si="3"/>
        <v>0</v>
      </c>
      <c r="AL67" s="32">
        <f t="shared" si="3"/>
        <v>0</v>
      </c>
      <c r="AM67" s="32">
        <f t="shared" si="3"/>
        <v>0</v>
      </c>
      <c r="AN67" s="32">
        <f t="shared" si="3"/>
        <v>0</v>
      </c>
      <c r="AO67" s="32">
        <f t="shared" si="3"/>
        <v>0</v>
      </c>
      <c r="AP67" s="32">
        <f t="shared" si="3"/>
        <v>0</v>
      </c>
      <c r="AQ67" s="32">
        <f t="shared" si="3"/>
        <v>0</v>
      </c>
      <c r="AR67" s="32">
        <f t="shared" si="3"/>
        <v>0</v>
      </c>
      <c r="AS67" s="32">
        <f t="shared" si="3"/>
        <v>0</v>
      </c>
      <c r="AT67" s="32">
        <f t="shared" si="3"/>
        <v>0</v>
      </c>
      <c r="AU67" s="32">
        <f t="shared" si="3"/>
        <v>0</v>
      </c>
      <c r="AV67" s="32">
        <f t="shared" si="3"/>
        <v>76678</v>
      </c>
      <c r="AW67" s="32">
        <f t="shared" si="3"/>
        <v>32508</v>
      </c>
      <c r="AX67" s="32">
        <f t="shared" si="3"/>
        <v>0</v>
      </c>
      <c r="AY67" s="32">
        <f t="shared" si="3"/>
        <v>855177</v>
      </c>
      <c r="AZ67" s="32">
        <f t="shared" si="3"/>
        <v>74625</v>
      </c>
      <c r="BA67" s="32">
        <f t="shared" si="3"/>
        <v>43932</v>
      </c>
      <c r="BB67" s="32">
        <f t="shared" si="3"/>
        <v>971</v>
      </c>
      <c r="BC67" s="32">
        <f t="shared" si="3"/>
        <v>0</v>
      </c>
      <c r="BD67" s="32">
        <f t="shared" si="3"/>
        <v>151061</v>
      </c>
      <c r="BE67" s="32">
        <f t="shared" si="3"/>
        <v>2838741</v>
      </c>
      <c r="BF67" s="32">
        <f t="shared" si="3"/>
        <v>0</v>
      </c>
      <c r="BG67" s="32">
        <f t="shared" si="3"/>
        <v>0</v>
      </c>
      <c r="BH67" s="32">
        <f t="shared" si="3"/>
        <v>9340</v>
      </c>
      <c r="BI67" s="32">
        <f t="shared" si="3"/>
        <v>0</v>
      </c>
      <c r="BJ67" s="32">
        <f t="shared" si="3"/>
        <v>0</v>
      </c>
      <c r="BK67" s="32">
        <f t="shared" si="3"/>
        <v>0</v>
      </c>
      <c r="BL67" s="32">
        <f t="shared" si="3"/>
        <v>0</v>
      </c>
      <c r="BM67" s="32">
        <f t="shared" si="3"/>
        <v>0</v>
      </c>
      <c r="BN67" s="32">
        <f t="shared" si="3"/>
        <v>1738024</v>
      </c>
      <c r="BO67" s="32">
        <f t="shared" ref="BO67:CC67" si="4">ROUND(BO51+BO52,0)</f>
        <v>0</v>
      </c>
      <c r="BP67" s="32">
        <f t="shared" si="4"/>
        <v>0</v>
      </c>
      <c r="BQ67" s="32">
        <f t="shared" si="4"/>
        <v>0</v>
      </c>
      <c r="BR67" s="32">
        <f t="shared" si="4"/>
        <v>0</v>
      </c>
      <c r="BS67" s="32">
        <f t="shared" si="4"/>
        <v>0</v>
      </c>
      <c r="BT67" s="32">
        <f t="shared" si="4"/>
        <v>0</v>
      </c>
      <c r="BU67" s="32">
        <f t="shared" si="4"/>
        <v>0</v>
      </c>
      <c r="BV67" s="32">
        <f t="shared" si="4"/>
        <v>0</v>
      </c>
      <c r="BW67" s="32">
        <f t="shared" si="4"/>
        <v>0</v>
      </c>
      <c r="BX67" s="32">
        <f t="shared" si="4"/>
        <v>0</v>
      </c>
      <c r="BY67" s="32">
        <f t="shared" si="4"/>
        <v>0</v>
      </c>
      <c r="BZ67" s="32">
        <f t="shared" si="4"/>
        <v>575914</v>
      </c>
      <c r="CA67" s="32">
        <f t="shared" si="4"/>
        <v>70011</v>
      </c>
      <c r="CB67" s="32">
        <f t="shared" si="4"/>
        <v>0</v>
      </c>
      <c r="CC67" s="32">
        <f t="shared" si="4"/>
        <v>7534934</v>
      </c>
      <c r="CD67" s="29" t="s">
        <v>233</v>
      </c>
      <c r="CE67" s="32">
        <f t="shared" si="2"/>
        <v>30926596</v>
      </c>
    </row>
    <row r="68" spans="1:83" x14ac:dyDescent="0.35">
      <c r="A68" s="39" t="s">
        <v>253</v>
      </c>
      <c r="B68" s="32"/>
      <c r="C68" s="24">
        <v>246160.69</v>
      </c>
      <c r="D68" s="24">
        <v>0</v>
      </c>
      <c r="E68" s="24">
        <v>4995592.99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802297.27</v>
      </c>
      <c r="P68" s="30">
        <v>6788917.54</v>
      </c>
      <c r="Q68" s="30">
        <v>310034.76</v>
      </c>
      <c r="R68" s="30">
        <v>148860.72</v>
      </c>
      <c r="S68" s="319">
        <v>-102807.33000000002</v>
      </c>
      <c r="T68" s="319">
        <v>0</v>
      </c>
      <c r="U68" s="31">
        <v>103490.16</v>
      </c>
      <c r="V68" s="30">
        <v>703.4</v>
      </c>
      <c r="W68" s="30">
        <v>0</v>
      </c>
      <c r="X68" s="30">
        <v>0</v>
      </c>
      <c r="Y68" s="30">
        <v>1894748.06</v>
      </c>
      <c r="Z68" s="30">
        <v>4581477.3500000015</v>
      </c>
      <c r="AA68" s="30">
        <v>0</v>
      </c>
      <c r="AB68" s="320">
        <v>2294915.9900000002</v>
      </c>
      <c r="AC68" s="30">
        <v>43907.68</v>
      </c>
      <c r="AD68" s="30">
        <v>0</v>
      </c>
      <c r="AE68" s="30">
        <v>682911.3</v>
      </c>
      <c r="AF68" s="30">
        <v>0</v>
      </c>
      <c r="AG68" s="30">
        <v>804296.98</v>
      </c>
      <c r="AH68" s="30">
        <v>0</v>
      </c>
      <c r="AI68" s="30">
        <v>0</v>
      </c>
      <c r="AJ68" s="30">
        <v>4418161.3099999996</v>
      </c>
      <c r="AK68" s="30">
        <v>124363.8</v>
      </c>
      <c r="AL68" s="30">
        <v>16593.599999999999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62285.64</v>
      </c>
      <c r="AX68" s="319">
        <v>0</v>
      </c>
      <c r="AY68" s="30">
        <v>301220.81</v>
      </c>
      <c r="AZ68" s="30">
        <v>0</v>
      </c>
      <c r="BA68" s="319">
        <v>0</v>
      </c>
      <c r="BB68" s="319">
        <v>124739.28</v>
      </c>
      <c r="BC68" s="319">
        <v>0</v>
      </c>
      <c r="BD68" s="319">
        <v>508.74</v>
      </c>
      <c r="BE68" s="30">
        <v>2541066.8800000004</v>
      </c>
      <c r="BF68" s="319">
        <v>0</v>
      </c>
      <c r="BG68" s="319">
        <v>0</v>
      </c>
      <c r="BH68" s="319">
        <v>130740.31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722635.55</v>
      </c>
      <c r="BO68" s="319">
        <v>0</v>
      </c>
      <c r="BP68" s="319">
        <v>0</v>
      </c>
      <c r="BQ68" s="319">
        <v>0</v>
      </c>
      <c r="BR68" s="319">
        <v>0</v>
      </c>
      <c r="BS68" s="319">
        <v>27851.479999999996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0</v>
      </c>
      <c r="BZ68" s="319">
        <v>18302.300000000003</v>
      </c>
      <c r="CA68" s="319">
        <v>399537.21</v>
      </c>
      <c r="CB68" s="319">
        <v>0</v>
      </c>
      <c r="CC68" s="319">
        <v>1625776.21</v>
      </c>
      <c r="CD68" s="29" t="s">
        <v>233</v>
      </c>
      <c r="CE68" s="32">
        <v>34109290.680000007</v>
      </c>
    </row>
    <row r="69" spans="1:83" x14ac:dyDescent="0.35">
      <c r="A69" s="39" t="s">
        <v>254</v>
      </c>
      <c r="B69" s="20"/>
      <c r="C69" s="32">
        <f t="shared" ref="C69:BN69" si="5">SUM(C70:C83)</f>
        <v>77150.650000000009</v>
      </c>
      <c r="D69" s="32">
        <f t="shared" si="5"/>
        <v>0</v>
      </c>
      <c r="E69" s="32">
        <f t="shared" si="5"/>
        <v>284130.39</v>
      </c>
      <c r="F69" s="32">
        <f t="shared" si="5"/>
        <v>0</v>
      </c>
      <c r="G69" s="32">
        <f t="shared" si="5"/>
        <v>0</v>
      </c>
      <c r="H69" s="32">
        <f t="shared" si="5"/>
        <v>14921.85</v>
      </c>
      <c r="I69" s="32">
        <f t="shared" si="5"/>
        <v>14803.779999999999</v>
      </c>
      <c r="J69" s="32">
        <f t="shared" si="5"/>
        <v>51177.909999999996</v>
      </c>
      <c r="K69" s="32">
        <f t="shared" si="5"/>
        <v>0</v>
      </c>
      <c r="L69" s="32">
        <f t="shared" si="5"/>
        <v>0</v>
      </c>
      <c r="M69" s="32">
        <f t="shared" si="5"/>
        <v>0</v>
      </c>
      <c r="N69" s="32">
        <f t="shared" si="5"/>
        <v>0</v>
      </c>
      <c r="O69" s="32">
        <f t="shared" si="5"/>
        <v>236644.39</v>
      </c>
      <c r="P69" s="32">
        <f t="shared" si="5"/>
        <v>509273.75999999989</v>
      </c>
      <c r="Q69" s="32">
        <f t="shared" si="5"/>
        <v>28856.86</v>
      </c>
      <c r="R69" s="32">
        <f t="shared" si="5"/>
        <v>7067.5499999999993</v>
      </c>
      <c r="S69" s="32">
        <f t="shared" si="5"/>
        <v>36289.03</v>
      </c>
      <c r="T69" s="32">
        <f t="shared" si="5"/>
        <v>1176.6500000000001</v>
      </c>
      <c r="U69" s="32">
        <f t="shared" si="5"/>
        <v>8603.68</v>
      </c>
      <c r="V69" s="32">
        <f t="shared" si="5"/>
        <v>14758.23</v>
      </c>
      <c r="W69" s="32">
        <f t="shared" si="5"/>
        <v>227.95999999999998</v>
      </c>
      <c r="X69" s="32">
        <f t="shared" si="5"/>
        <v>0</v>
      </c>
      <c r="Y69" s="32">
        <f t="shared" si="5"/>
        <v>132363.96999999997</v>
      </c>
      <c r="Z69" s="32">
        <f t="shared" si="5"/>
        <v>279994.39999999997</v>
      </c>
      <c r="AA69" s="32">
        <f t="shared" si="5"/>
        <v>2030.9</v>
      </c>
      <c r="AB69" s="32">
        <f t="shared" si="5"/>
        <v>111280.87000000002</v>
      </c>
      <c r="AC69" s="32">
        <f t="shared" si="5"/>
        <v>15348.82</v>
      </c>
      <c r="AD69" s="32">
        <f t="shared" si="5"/>
        <v>377</v>
      </c>
      <c r="AE69" s="32">
        <f t="shared" si="5"/>
        <v>16293.67</v>
      </c>
      <c r="AF69" s="32">
        <f t="shared" si="5"/>
        <v>0</v>
      </c>
      <c r="AG69" s="32">
        <f t="shared" si="5"/>
        <v>194920.13</v>
      </c>
      <c r="AH69" s="32">
        <f t="shared" si="5"/>
        <v>0</v>
      </c>
      <c r="AI69" s="32">
        <f t="shared" si="5"/>
        <v>0</v>
      </c>
      <c r="AJ69" s="32">
        <f t="shared" si="5"/>
        <v>1171088.8200000003</v>
      </c>
      <c r="AK69" s="32">
        <f t="shared" si="5"/>
        <v>7909.05</v>
      </c>
      <c r="AL69" s="32">
        <f t="shared" si="5"/>
        <v>959.5</v>
      </c>
      <c r="AM69" s="32">
        <f t="shared" si="5"/>
        <v>0</v>
      </c>
      <c r="AN69" s="32">
        <f t="shared" si="5"/>
        <v>0</v>
      </c>
      <c r="AO69" s="32">
        <f t="shared" si="5"/>
        <v>0</v>
      </c>
      <c r="AP69" s="32">
        <f t="shared" si="5"/>
        <v>0</v>
      </c>
      <c r="AQ69" s="32">
        <f t="shared" si="5"/>
        <v>0</v>
      </c>
      <c r="AR69" s="32">
        <f t="shared" si="5"/>
        <v>0</v>
      </c>
      <c r="AS69" s="32">
        <f t="shared" si="5"/>
        <v>0</v>
      </c>
      <c r="AT69" s="32">
        <f t="shared" si="5"/>
        <v>1249266.1799999997</v>
      </c>
      <c r="AU69" s="32">
        <f t="shared" si="5"/>
        <v>0</v>
      </c>
      <c r="AV69" s="32">
        <f t="shared" si="5"/>
        <v>2582.33</v>
      </c>
      <c r="AW69" s="32">
        <f t="shared" si="5"/>
        <v>103927.37999999989</v>
      </c>
      <c r="AX69" s="32">
        <f t="shared" si="5"/>
        <v>0</v>
      </c>
      <c r="AY69" s="32">
        <f t="shared" si="5"/>
        <v>23425.15</v>
      </c>
      <c r="AZ69" s="32">
        <f t="shared" si="5"/>
        <v>364.01</v>
      </c>
      <c r="BA69" s="32">
        <f t="shared" si="5"/>
        <v>3731.19</v>
      </c>
      <c r="BB69" s="32">
        <f t="shared" si="5"/>
        <v>1044272.8099999999</v>
      </c>
      <c r="BC69" s="32">
        <f t="shared" si="5"/>
        <v>84.9</v>
      </c>
      <c r="BD69" s="32">
        <f t="shared" si="5"/>
        <v>19081.300000000003</v>
      </c>
      <c r="BE69" s="32">
        <f t="shared" si="5"/>
        <v>191946.91000000003</v>
      </c>
      <c r="BF69" s="32">
        <f t="shared" si="5"/>
        <v>0</v>
      </c>
      <c r="BG69" s="32">
        <f t="shared" si="5"/>
        <v>0</v>
      </c>
      <c r="BH69" s="32">
        <f t="shared" si="5"/>
        <v>47931.68</v>
      </c>
      <c r="BI69" s="32">
        <f t="shared" si="5"/>
        <v>0</v>
      </c>
      <c r="BJ69" s="32">
        <f t="shared" si="5"/>
        <v>0</v>
      </c>
      <c r="BK69" s="32">
        <f t="shared" si="5"/>
        <v>0</v>
      </c>
      <c r="BL69" s="32">
        <f t="shared" si="5"/>
        <v>364.69</v>
      </c>
      <c r="BM69" s="32">
        <f t="shared" si="5"/>
        <v>0</v>
      </c>
      <c r="BN69" s="32">
        <f t="shared" si="5"/>
        <v>8915417.4800000042</v>
      </c>
      <c r="BO69" s="32">
        <f t="shared" ref="BO69:CD69" si="6">SUM(BO70:BO83)</f>
        <v>0</v>
      </c>
      <c r="BP69" s="32">
        <f t="shared" si="6"/>
        <v>0</v>
      </c>
      <c r="BQ69" s="32">
        <f t="shared" si="6"/>
        <v>0</v>
      </c>
      <c r="BR69" s="32">
        <f t="shared" si="6"/>
        <v>0</v>
      </c>
      <c r="BS69" s="32">
        <f t="shared" si="6"/>
        <v>12656.269999999999</v>
      </c>
      <c r="BT69" s="32">
        <f t="shared" si="6"/>
        <v>0</v>
      </c>
      <c r="BU69" s="32">
        <f t="shared" si="6"/>
        <v>35382.36</v>
      </c>
      <c r="BV69" s="32">
        <f t="shared" si="6"/>
        <v>0</v>
      </c>
      <c r="BW69" s="32">
        <f t="shared" si="6"/>
        <v>0</v>
      </c>
      <c r="BX69" s="32">
        <f t="shared" si="6"/>
        <v>0</v>
      </c>
      <c r="BY69" s="32">
        <f t="shared" si="6"/>
        <v>343.82</v>
      </c>
      <c r="BZ69" s="32">
        <f t="shared" si="6"/>
        <v>131247.49</v>
      </c>
      <c r="CA69" s="32">
        <f t="shared" si="6"/>
        <v>911147.79999999993</v>
      </c>
      <c r="CB69" s="32">
        <f t="shared" si="6"/>
        <v>725.76</v>
      </c>
      <c r="CC69" s="32">
        <f t="shared" si="6"/>
        <v>448780009.67000002</v>
      </c>
      <c r="CD69" s="32">
        <f t="shared" si="6"/>
        <v>55515120.219999999</v>
      </c>
      <c r="CE69" s="32">
        <f>SUM(CE70:CE84)</f>
        <v>645894165.52999997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7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7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7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7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7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7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7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7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7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7"/>
        <v>0</v>
      </c>
    </row>
    <row r="81" spans="1:91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7"/>
        <v>0</v>
      </c>
    </row>
    <row r="82" spans="1:91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7"/>
        <v>0</v>
      </c>
    </row>
    <row r="83" spans="1:91" customFormat="1" x14ac:dyDescent="0.35">
      <c r="A83" s="344" t="s">
        <v>978</v>
      </c>
      <c r="B83" s="226"/>
      <c r="C83" s="215">
        <v>77150.650000000009</v>
      </c>
      <c r="D83" s="215">
        <v>0</v>
      </c>
      <c r="E83" s="215">
        <v>284130.39</v>
      </c>
      <c r="F83" s="215">
        <v>0</v>
      </c>
      <c r="G83" s="215">
        <v>0</v>
      </c>
      <c r="H83" s="215">
        <v>14921.85</v>
      </c>
      <c r="I83" s="215">
        <v>14803.779999999999</v>
      </c>
      <c r="J83" s="215">
        <v>51177.909999999996</v>
      </c>
      <c r="K83" s="215">
        <v>0</v>
      </c>
      <c r="L83" s="215">
        <v>0</v>
      </c>
      <c r="M83" s="215">
        <v>0</v>
      </c>
      <c r="N83" s="215">
        <v>0</v>
      </c>
      <c r="O83" s="215">
        <v>236644.39</v>
      </c>
      <c r="P83" s="215">
        <v>509273.75999999989</v>
      </c>
      <c r="Q83" s="215">
        <v>28856.86</v>
      </c>
      <c r="R83" s="215">
        <v>7067.5499999999993</v>
      </c>
      <c r="S83" s="215">
        <v>36289.03</v>
      </c>
      <c r="T83" s="215">
        <v>1176.6500000000001</v>
      </c>
      <c r="U83" s="215">
        <v>8603.68</v>
      </c>
      <c r="V83" s="215">
        <v>14758.23</v>
      </c>
      <c r="W83" s="215">
        <v>227.95999999999998</v>
      </c>
      <c r="X83" s="215">
        <v>0</v>
      </c>
      <c r="Y83" s="215">
        <v>132363.96999999997</v>
      </c>
      <c r="Z83" s="215">
        <v>279994.39999999997</v>
      </c>
      <c r="AA83" s="215">
        <v>2030.9</v>
      </c>
      <c r="AB83" s="215">
        <v>111280.87000000002</v>
      </c>
      <c r="AC83" s="215">
        <v>15348.82</v>
      </c>
      <c r="AD83" s="215">
        <v>377</v>
      </c>
      <c r="AE83" s="215">
        <v>16293.67</v>
      </c>
      <c r="AF83" s="215">
        <v>0</v>
      </c>
      <c r="AG83" s="215">
        <v>194920.13</v>
      </c>
      <c r="AH83" s="215">
        <v>0</v>
      </c>
      <c r="AI83" s="215">
        <v>0</v>
      </c>
      <c r="AJ83" s="215">
        <v>1171088.8200000003</v>
      </c>
      <c r="AK83" s="215">
        <v>7909.05</v>
      </c>
      <c r="AL83" s="215">
        <v>959.5</v>
      </c>
      <c r="AM83" s="215">
        <v>0</v>
      </c>
      <c r="AN83" s="215">
        <v>0</v>
      </c>
      <c r="AO83" s="215">
        <v>0</v>
      </c>
      <c r="AP83" s="215">
        <v>0</v>
      </c>
      <c r="AQ83" s="215">
        <v>0</v>
      </c>
      <c r="AR83" s="215">
        <v>0</v>
      </c>
      <c r="AS83" s="215">
        <v>0</v>
      </c>
      <c r="AT83" s="215">
        <v>1249266.1799999997</v>
      </c>
      <c r="AU83" s="215">
        <v>0</v>
      </c>
      <c r="AV83" s="215">
        <v>2582.33</v>
      </c>
      <c r="AW83" s="215">
        <v>103927.37999999989</v>
      </c>
      <c r="AX83" s="215">
        <v>0</v>
      </c>
      <c r="AY83" s="215">
        <v>23425.15</v>
      </c>
      <c r="AZ83" s="215">
        <v>364.01</v>
      </c>
      <c r="BA83" s="215">
        <v>3731.19</v>
      </c>
      <c r="BB83" s="215">
        <v>1044272.8099999999</v>
      </c>
      <c r="BC83" s="215">
        <v>84.9</v>
      </c>
      <c r="BD83" s="215">
        <v>19081.300000000003</v>
      </c>
      <c r="BE83" s="215">
        <v>191946.91000000003</v>
      </c>
      <c r="BF83" s="215">
        <v>0</v>
      </c>
      <c r="BG83" s="215">
        <v>0</v>
      </c>
      <c r="BH83" s="215">
        <v>47931.68</v>
      </c>
      <c r="BI83" s="215">
        <v>0</v>
      </c>
      <c r="BJ83" s="215">
        <v>0</v>
      </c>
      <c r="BK83" s="215">
        <v>0</v>
      </c>
      <c r="BL83" s="215">
        <v>364.69</v>
      </c>
      <c r="BM83" s="215">
        <v>0</v>
      </c>
      <c r="BN83" s="215">
        <v>8915417.4800000042</v>
      </c>
      <c r="BO83" s="215">
        <v>0</v>
      </c>
      <c r="BP83" s="215">
        <v>0</v>
      </c>
      <c r="BQ83" s="215">
        <v>0</v>
      </c>
      <c r="BR83" s="215">
        <v>0</v>
      </c>
      <c r="BS83" s="215">
        <v>12656.269999999999</v>
      </c>
      <c r="BT83" s="215">
        <v>0</v>
      </c>
      <c r="BU83" s="215">
        <v>35382.36</v>
      </c>
      <c r="BV83" s="215">
        <v>0</v>
      </c>
      <c r="BW83" s="215">
        <v>0</v>
      </c>
      <c r="BX83" s="215">
        <v>0</v>
      </c>
      <c r="BY83" s="215">
        <v>343.82</v>
      </c>
      <c r="BZ83" s="215">
        <v>131247.49</v>
      </c>
      <c r="CA83" s="215">
        <v>911147.79999999993</v>
      </c>
      <c r="CB83" s="215">
        <v>725.76</v>
      </c>
      <c r="CC83" s="215">
        <v>448780009.67000002</v>
      </c>
      <c r="CD83" s="215">
        <v>55515120.219999999</v>
      </c>
      <c r="CE83" s="226">
        <v>520206679.21999997</v>
      </c>
      <c r="CF83" s="12"/>
      <c r="CG83" s="12"/>
      <c r="CH83" s="12"/>
      <c r="CI83" s="12"/>
      <c r="CJ83" s="12"/>
      <c r="CK83" s="12"/>
      <c r="CL83" s="12"/>
      <c r="CM83" s="12"/>
    </row>
    <row r="84" spans="1:91" x14ac:dyDescent="0.35">
      <c r="A84" s="39" t="s">
        <v>269</v>
      </c>
      <c r="B84" s="20"/>
      <c r="C84" s="24">
        <v>0</v>
      </c>
      <c r="D84" s="24">
        <v>0</v>
      </c>
      <c r="E84" s="24">
        <v>3942.43</v>
      </c>
      <c r="F84" s="24">
        <v>0</v>
      </c>
      <c r="G84" s="24">
        <v>0</v>
      </c>
      <c r="H84" s="24">
        <v>0</v>
      </c>
      <c r="I84" s="24">
        <v>0</v>
      </c>
      <c r="J84" s="24">
        <v>28938.25</v>
      </c>
      <c r="K84" s="24">
        <v>0</v>
      </c>
      <c r="L84" s="24">
        <v>0</v>
      </c>
      <c r="M84" s="24">
        <v>0</v>
      </c>
      <c r="N84" s="24">
        <v>0</v>
      </c>
      <c r="O84" s="24">
        <v>273490</v>
      </c>
      <c r="P84" s="24">
        <v>215511.41999999998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16675</v>
      </c>
      <c r="W84" s="24">
        <v>0</v>
      </c>
      <c r="X84" s="24">
        <v>1104107.4099999999</v>
      </c>
      <c r="Y84" s="24">
        <v>0</v>
      </c>
      <c r="Z84" s="24">
        <v>306666.21000000002</v>
      </c>
      <c r="AA84" s="24">
        <v>0</v>
      </c>
      <c r="AB84" s="24">
        <v>71731034.019999996</v>
      </c>
      <c r="AC84" s="24">
        <v>0</v>
      </c>
      <c r="AD84" s="24">
        <v>0</v>
      </c>
      <c r="AE84" s="24">
        <v>12029.24</v>
      </c>
      <c r="AF84" s="24">
        <v>0</v>
      </c>
      <c r="AG84" s="24">
        <v>0</v>
      </c>
      <c r="AH84" s="24">
        <v>0</v>
      </c>
      <c r="AI84" s="24">
        <v>0</v>
      </c>
      <c r="AJ84" s="24">
        <v>2983441.96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166288.45000000001</v>
      </c>
      <c r="AU84" s="24">
        <v>0</v>
      </c>
      <c r="AV84" s="24">
        <v>0</v>
      </c>
      <c r="AW84" s="24">
        <v>12790559.560000001</v>
      </c>
      <c r="AX84" s="24">
        <v>0</v>
      </c>
      <c r="AY84" s="24">
        <v>449276.15</v>
      </c>
      <c r="AZ84" s="24">
        <v>711918.35000000009</v>
      </c>
      <c r="BA84" s="24">
        <v>0</v>
      </c>
      <c r="BB84" s="24">
        <v>637933.29</v>
      </c>
      <c r="BC84" s="24">
        <v>0</v>
      </c>
      <c r="BD84" s="24">
        <v>0</v>
      </c>
      <c r="BE84" s="24">
        <v>4043927.33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10924526.85</v>
      </c>
      <c r="BO84" s="24">
        <v>56250</v>
      </c>
      <c r="BP84" s="24">
        <v>0</v>
      </c>
      <c r="BQ84" s="24">
        <v>0</v>
      </c>
      <c r="BR84" s="24">
        <v>0</v>
      </c>
      <c r="BS84" s="24">
        <v>0.03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2839.12</v>
      </c>
      <c r="CA84" s="24">
        <v>905344.43</v>
      </c>
      <c r="CB84" s="24">
        <v>0</v>
      </c>
      <c r="CC84" s="24">
        <v>18322786.809999999</v>
      </c>
      <c r="CD84" s="35">
        <v>0</v>
      </c>
      <c r="CE84" s="32">
        <v>125687486.31</v>
      </c>
    </row>
    <row r="85" spans="1:91" x14ac:dyDescent="0.35">
      <c r="A85" s="39" t="s">
        <v>270</v>
      </c>
      <c r="B85" s="32"/>
      <c r="C85" s="32">
        <f>SUM(C61:C69)-C84</f>
        <v>28810504.020000003</v>
      </c>
      <c r="D85" s="32">
        <f t="shared" ref="D85:BO85" si="8">SUM(D61:D69)-D84</f>
        <v>0</v>
      </c>
      <c r="E85" s="32">
        <f t="shared" si="8"/>
        <v>111071724.94999997</v>
      </c>
      <c r="F85" s="32">
        <f t="shared" si="8"/>
        <v>0</v>
      </c>
      <c r="G85" s="32">
        <f t="shared" si="8"/>
        <v>3908</v>
      </c>
      <c r="H85" s="32">
        <f t="shared" si="8"/>
        <v>6942068.5899999999</v>
      </c>
      <c r="I85" s="32">
        <f t="shared" si="8"/>
        <v>4165024.1300000004</v>
      </c>
      <c r="J85" s="32">
        <f t="shared" si="8"/>
        <v>20652745.000000004</v>
      </c>
      <c r="K85" s="32">
        <f t="shared" si="8"/>
        <v>0</v>
      </c>
      <c r="L85" s="32">
        <f t="shared" si="8"/>
        <v>0</v>
      </c>
      <c r="M85" s="32">
        <f t="shared" si="8"/>
        <v>0</v>
      </c>
      <c r="N85" s="32">
        <f t="shared" si="8"/>
        <v>0</v>
      </c>
      <c r="O85" s="32">
        <f t="shared" si="8"/>
        <v>28098112.540000003</v>
      </c>
      <c r="P85" s="32">
        <f t="shared" si="8"/>
        <v>95039131.000000015</v>
      </c>
      <c r="Q85" s="32">
        <f t="shared" si="8"/>
        <v>8493603.0800000001</v>
      </c>
      <c r="R85" s="32">
        <f t="shared" si="8"/>
        <v>9845145.9400000013</v>
      </c>
      <c r="S85" s="32">
        <f t="shared" si="8"/>
        <v>43724678.780000016</v>
      </c>
      <c r="T85" s="32">
        <f t="shared" si="8"/>
        <v>2058627.7799999998</v>
      </c>
      <c r="U85" s="32">
        <f t="shared" si="8"/>
        <v>36895109.089999996</v>
      </c>
      <c r="V85" s="32">
        <f t="shared" si="8"/>
        <v>5910264.9700000016</v>
      </c>
      <c r="W85" s="32">
        <f t="shared" si="8"/>
        <v>1915843.0299999998</v>
      </c>
      <c r="X85" s="32">
        <f t="shared" si="8"/>
        <v>3669474.3</v>
      </c>
      <c r="Y85" s="32">
        <f t="shared" si="8"/>
        <v>27718343.219999995</v>
      </c>
      <c r="Z85" s="32">
        <f t="shared" si="8"/>
        <v>66253182.57</v>
      </c>
      <c r="AA85" s="32">
        <f t="shared" si="8"/>
        <v>2195572.7200000002</v>
      </c>
      <c r="AB85" s="32">
        <f t="shared" si="8"/>
        <v>118673131.3</v>
      </c>
      <c r="AC85" s="32">
        <f t="shared" si="8"/>
        <v>11582062.279999999</v>
      </c>
      <c r="AD85" s="32">
        <f t="shared" si="8"/>
        <v>3302917.8699999992</v>
      </c>
      <c r="AE85" s="32">
        <f t="shared" si="8"/>
        <v>5469305.54</v>
      </c>
      <c r="AF85" s="32">
        <f t="shared" si="8"/>
        <v>0</v>
      </c>
      <c r="AG85" s="32">
        <f t="shared" si="8"/>
        <v>23624572.91</v>
      </c>
      <c r="AH85" s="32">
        <f t="shared" si="8"/>
        <v>0</v>
      </c>
      <c r="AI85" s="32">
        <f t="shared" si="8"/>
        <v>0</v>
      </c>
      <c r="AJ85" s="32">
        <f t="shared" si="8"/>
        <v>45188219.660000011</v>
      </c>
      <c r="AK85" s="32">
        <f t="shared" si="8"/>
        <v>1922900.54</v>
      </c>
      <c r="AL85" s="32">
        <f t="shared" si="8"/>
        <v>235701.65</v>
      </c>
      <c r="AM85" s="32">
        <f t="shared" si="8"/>
        <v>0</v>
      </c>
      <c r="AN85" s="32">
        <f t="shared" si="8"/>
        <v>0</v>
      </c>
      <c r="AO85" s="32">
        <f t="shared" si="8"/>
        <v>0</v>
      </c>
      <c r="AP85" s="32">
        <f t="shared" si="8"/>
        <v>0</v>
      </c>
      <c r="AQ85" s="32">
        <f t="shared" si="8"/>
        <v>0</v>
      </c>
      <c r="AR85" s="32">
        <f t="shared" si="8"/>
        <v>0</v>
      </c>
      <c r="AS85" s="32">
        <f t="shared" si="8"/>
        <v>0</v>
      </c>
      <c r="AT85" s="32">
        <f t="shared" si="8"/>
        <v>17503129.260000002</v>
      </c>
      <c r="AU85" s="32">
        <f t="shared" si="8"/>
        <v>0</v>
      </c>
      <c r="AV85" s="32">
        <f t="shared" si="8"/>
        <v>1942982.8100000003</v>
      </c>
      <c r="AW85" s="32">
        <f t="shared" si="8"/>
        <v>-5827167.4300000016</v>
      </c>
      <c r="AX85" s="32">
        <f t="shared" si="8"/>
        <v>325492.13</v>
      </c>
      <c r="AY85" s="32">
        <f t="shared" si="8"/>
        <v>12223799.91</v>
      </c>
      <c r="AZ85" s="32">
        <f t="shared" si="8"/>
        <v>1134668.06</v>
      </c>
      <c r="BA85" s="32">
        <f t="shared" si="8"/>
        <v>1324812.8399999999</v>
      </c>
      <c r="BB85" s="32">
        <f t="shared" si="8"/>
        <v>8304620.96</v>
      </c>
      <c r="BC85" s="32">
        <f t="shared" si="8"/>
        <v>540727.11</v>
      </c>
      <c r="BD85" s="32">
        <f t="shared" si="8"/>
        <v>903996.71000000008</v>
      </c>
      <c r="BE85" s="32">
        <f t="shared" si="8"/>
        <v>41716644.710000001</v>
      </c>
      <c r="BF85" s="32">
        <f t="shared" si="8"/>
        <v>0</v>
      </c>
      <c r="BG85" s="32">
        <f t="shared" si="8"/>
        <v>0</v>
      </c>
      <c r="BH85" s="32">
        <f t="shared" si="8"/>
        <v>1944210.6300000004</v>
      </c>
      <c r="BI85" s="32">
        <f t="shared" si="8"/>
        <v>0</v>
      </c>
      <c r="BJ85" s="32">
        <f t="shared" si="8"/>
        <v>0</v>
      </c>
      <c r="BK85" s="32">
        <f t="shared" si="8"/>
        <v>0</v>
      </c>
      <c r="BL85" s="32">
        <f t="shared" si="8"/>
        <v>3928087.11</v>
      </c>
      <c r="BM85" s="32">
        <f t="shared" si="8"/>
        <v>239.73</v>
      </c>
      <c r="BN85" s="32">
        <f t="shared" si="8"/>
        <v>16356101.430000005</v>
      </c>
      <c r="BO85" s="32">
        <f t="shared" si="8"/>
        <v>27180942.850000001</v>
      </c>
      <c r="BP85" s="32">
        <f t="shared" ref="BP85:CD85" si="9">SUM(BP61:BP69)-BP84</f>
        <v>0</v>
      </c>
      <c r="BQ85" s="32">
        <f t="shared" si="9"/>
        <v>0</v>
      </c>
      <c r="BR85" s="32">
        <f t="shared" si="9"/>
        <v>0</v>
      </c>
      <c r="BS85" s="32">
        <f t="shared" si="9"/>
        <v>208387.66999999998</v>
      </c>
      <c r="BT85" s="32">
        <f t="shared" si="9"/>
        <v>0</v>
      </c>
      <c r="BU85" s="32">
        <f t="shared" si="9"/>
        <v>35382.36</v>
      </c>
      <c r="BV85" s="32">
        <f t="shared" si="9"/>
        <v>0</v>
      </c>
      <c r="BW85" s="32">
        <f t="shared" si="9"/>
        <v>14297713.070000002</v>
      </c>
      <c r="BX85" s="32">
        <f t="shared" si="9"/>
        <v>0</v>
      </c>
      <c r="BY85" s="32">
        <f t="shared" si="9"/>
        <v>2202726.0699999998</v>
      </c>
      <c r="BZ85" s="32">
        <f t="shared" si="9"/>
        <v>9063426.7699999996</v>
      </c>
      <c r="CA85" s="32">
        <f t="shared" si="9"/>
        <v>10767865.650000002</v>
      </c>
      <c r="CB85" s="32">
        <f t="shared" si="9"/>
        <v>725.76</v>
      </c>
      <c r="CC85" s="32">
        <f t="shared" si="9"/>
        <v>458350773.05000001</v>
      </c>
      <c r="CD85" s="32">
        <f t="shared" si="9"/>
        <v>55515120.219999999</v>
      </c>
      <c r="CE85" s="32">
        <f t="shared" si="7"/>
        <v>1393407284.8999999</v>
      </c>
    </row>
    <row r="86" spans="1:91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91" x14ac:dyDescent="0.35">
      <c r="A87" s="26" t="s">
        <v>272</v>
      </c>
      <c r="B87" s="20"/>
      <c r="C87" s="24">
        <v>120024934</v>
      </c>
      <c r="D87" s="24">
        <v>0</v>
      </c>
      <c r="E87" s="24">
        <v>488367719.84000003</v>
      </c>
      <c r="F87" s="24">
        <v>0</v>
      </c>
      <c r="G87" s="24">
        <v>0</v>
      </c>
      <c r="H87" s="24">
        <v>32643690</v>
      </c>
      <c r="I87" s="24">
        <v>30274043</v>
      </c>
      <c r="J87" s="24">
        <v>243035930.89999998</v>
      </c>
      <c r="K87" s="24">
        <v>0</v>
      </c>
      <c r="L87" s="24">
        <v>0</v>
      </c>
      <c r="M87" s="24">
        <v>0</v>
      </c>
      <c r="N87" s="24">
        <v>0</v>
      </c>
      <c r="O87" s="24">
        <v>138637883.65000001</v>
      </c>
      <c r="P87" s="24">
        <v>479727281.56000012</v>
      </c>
      <c r="Q87" s="24">
        <v>27661560</v>
      </c>
      <c r="R87" s="24">
        <v>15968103</v>
      </c>
      <c r="S87" s="24">
        <v>0</v>
      </c>
      <c r="T87" s="24">
        <v>6463593.3100000005</v>
      </c>
      <c r="U87" s="24">
        <v>125670063.82999998</v>
      </c>
      <c r="V87" s="24">
        <v>52451066.479999982</v>
      </c>
      <c r="W87" s="24">
        <v>6084633.21</v>
      </c>
      <c r="X87" s="24">
        <v>20871477.170000006</v>
      </c>
      <c r="Y87" s="24">
        <v>72834324.770000011</v>
      </c>
      <c r="Z87" s="24">
        <v>3188973.11</v>
      </c>
      <c r="AA87" s="24">
        <v>1603691.9800000002</v>
      </c>
      <c r="AB87" s="24">
        <v>147512270.09999999</v>
      </c>
      <c r="AC87" s="24">
        <v>104426407</v>
      </c>
      <c r="AD87" s="24">
        <v>21401759</v>
      </c>
      <c r="AE87" s="24">
        <v>18277111</v>
      </c>
      <c r="AF87" s="24">
        <v>0</v>
      </c>
      <c r="AG87" s="24">
        <v>35797145.5</v>
      </c>
      <c r="AH87" s="24">
        <v>0</v>
      </c>
      <c r="AI87" s="24">
        <v>0</v>
      </c>
      <c r="AJ87" s="24">
        <v>601281.5</v>
      </c>
      <c r="AK87" s="24">
        <v>11346629</v>
      </c>
      <c r="AL87" s="24">
        <v>1274637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23345870</v>
      </c>
      <c r="AU87" s="24">
        <v>0</v>
      </c>
      <c r="AV87" s="24">
        <v>2110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0">SUM(C87:CD87)</f>
        <v>2229494189.9099998</v>
      </c>
    </row>
    <row r="88" spans="1:91" x14ac:dyDescent="0.35">
      <c r="A88" s="26" t="s">
        <v>273</v>
      </c>
      <c r="B88" s="20"/>
      <c r="C88" s="24">
        <v>510762</v>
      </c>
      <c r="D88" s="24">
        <v>0</v>
      </c>
      <c r="E88" s="24">
        <v>36483665.730000004</v>
      </c>
      <c r="F88" s="24">
        <v>0</v>
      </c>
      <c r="G88" s="24">
        <v>0</v>
      </c>
      <c r="H88" s="24">
        <v>0</v>
      </c>
      <c r="I88" s="24">
        <v>10480</v>
      </c>
      <c r="J88" s="24">
        <v>1218.45</v>
      </c>
      <c r="K88" s="24">
        <v>0</v>
      </c>
      <c r="L88" s="24">
        <v>0</v>
      </c>
      <c r="M88" s="24">
        <v>0</v>
      </c>
      <c r="N88" s="24">
        <v>0</v>
      </c>
      <c r="O88" s="24">
        <v>9482413.8100000005</v>
      </c>
      <c r="P88" s="24">
        <v>767051349.92999995</v>
      </c>
      <c r="Q88" s="24">
        <v>48229099</v>
      </c>
      <c r="R88" s="24">
        <v>20647950</v>
      </c>
      <c r="S88" s="24">
        <v>0</v>
      </c>
      <c r="T88" s="24">
        <v>315712</v>
      </c>
      <c r="U88" s="24">
        <v>102674995.32000001</v>
      </c>
      <c r="V88" s="24">
        <v>32332795</v>
      </c>
      <c r="W88" s="24">
        <v>9111238.5300000012</v>
      </c>
      <c r="X88" s="24">
        <v>31054794.159999996</v>
      </c>
      <c r="Y88" s="24">
        <v>99729076.730000019</v>
      </c>
      <c r="Z88" s="24">
        <v>154433221.24000001</v>
      </c>
      <c r="AA88" s="24">
        <v>10191601.710000001</v>
      </c>
      <c r="AB88" s="24">
        <v>851046646.54999995</v>
      </c>
      <c r="AC88" s="24">
        <v>3506861</v>
      </c>
      <c r="AD88" s="24">
        <v>463296</v>
      </c>
      <c r="AE88" s="24">
        <v>4135352</v>
      </c>
      <c r="AF88" s="24">
        <v>0</v>
      </c>
      <c r="AG88" s="24">
        <v>144557867.06999999</v>
      </c>
      <c r="AH88" s="24">
        <v>0</v>
      </c>
      <c r="AI88" s="24">
        <v>0</v>
      </c>
      <c r="AJ88" s="24">
        <v>53655791.969999991</v>
      </c>
      <c r="AK88" s="24">
        <v>1048770</v>
      </c>
      <c r="AL88" s="24">
        <v>20327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6223123.080000001</v>
      </c>
      <c r="AU88" s="24">
        <v>0</v>
      </c>
      <c r="AV88" s="24">
        <v>1503669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0"/>
        <v>2388422077.2799997</v>
      </c>
    </row>
    <row r="89" spans="1:91" x14ac:dyDescent="0.35">
      <c r="A89" s="26" t="s">
        <v>274</v>
      </c>
      <c r="B89" s="20"/>
      <c r="C89" s="32">
        <v>120535696</v>
      </c>
      <c r="D89" s="32">
        <v>0</v>
      </c>
      <c r="E89" s="32">
        <v>524851385.57000005</v>
      </c>
      <c r="F89" s="32">
        <v>0</v>
      </c>
      <c r="G89" s="32">
        <v>0</v>
      </c>
      <c r="H89" s="32">
        <v>32643690</v>
      </c>
      <c r="I89" s="32">
        <v>30284523</v>
      </c>
      <c r="J89" s="32">
        <v>243037149.34999996</v>
      </c>
      <c r="K89" s="32">
        <v>0</v>
      </c>
      <c r="L89" s="32">
        <v>0</v>
      </c>
      <c r="M89" s="32">
        <v>0</v>
      </c>
      <c r="N89" s="32">
        <v>0</v>
      </c>
      <c r="O89" s="32">
        <v>148120297.46000001</v>
      </c>
      <c r="P89" s="32">
        <v>1246778631.49</v>
      </c>
      <c r="Q89" s="32">
        <v>75890659</v>
      </c>
      <c r="R89" s="32">
        <v>36616053</v>
      </c>
      <c r="S89" s="32">
        <v>0</v>
      </c>
      <c r="T89" s="32">
        <v>6779305.3100000005</v>
      </c>
      <c r="U89" s="32">
        <v>228345059.14999998</v>
      </c>
      <c r="V89" s="32">
        <v>84783861.479999989</v>
      </c>
      <c r="W89" s="32">
        <v>15195871.740000002</v>
      </c>
      <c r="X89" s="32">
        <v>51926271.329999998</v>
      </c>
      <c r="Y89" s="32">
        <v>172563401.50000003</v>
      </c>
      <c r="Z89" s="32">
        <v>157622194.35000002</v>
      </c>
      <c r="AA89" s="32">
        <v>11795293.690000001</v>
      </c>
      <c r="AB89" s="32">
        <v>998558916.64999998</v>
      </c>
      <c r="AC89" s="32">
        <v>107933268</v>
      </c>
      <c r="AD89" s="32">
        <v>21865055</v>
      </c>
      <c r="AE89" s="32">
        <v>22412463</v>
      </c>
      <c r="AF89" s="32">
        <v>0</v>
      </c>
      <c r="AG89" s="32">
        <v>180355012.56999999</v>
      </c>
      <c r="AH89" s="32">
        <v>0</v>
      </c>
      <c r="AI89" s="32">
        <v>0</v>
      </c>
      <c r="AJ89" s="32">
        <v>54257073.469999991</v>
      </c>
      <c r="AK89" s="32">
        <v>12395399</v>
      </c>
      <c r="AL89" s="32">
        <v>1294964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29568993.080000002</v>
      </c>
      <c r="AU89" s="32">
        <v>0</v>
      </c>
      <c r="AV89" s="32">
        <v>1505779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0"/>
        <v>4617916267.1899996</v>
      </c>
    </row>
    <row r="90" spans="1:91" x14ac:dyDescent="0.35">
      <c r="A90" s="39" t="s">
        <v>275</v>
      </c>
      <c r="B90" s="32"/>
      <c r="C90" s="24">
        <v>50190.719999999965</v>
      </c>
      <c r="D90" s="24">
        <v>0</v>
      </c>
      <c r="E90" s="24">
        <v>328971.83000000019</v>
      </c>
      <c r="F90" s="24">
        <v>0</v>
      </c>
      <c r="G90" s="24">
        <v>0</v>
      </c>
      <c r="H90" s="24">
        <v>14458.06</v>
      </c>
      <c r="I90" s="24">
        <v>13869.919999999998</v>
      </c>
      <c r="J90" s="24">
        <v>33175.86</v>
      </c>
      <c r="K90" s="24">
        <v>0</v>
      </c>
      <c r="L90" s="24">
        <v>0</v>
      </c>
      <c r="M90" s="24">
        <v>0</v>
      </c>
      <c r="N90" s="24">
        <v>0</v>
      </c>
      <c r="O90" s="24">
        <v>33156.409999999996</v>
      </c>
      <c r="P90" s="24">
        <v>215029.13999999987</v>
      </c>
      <c r="Q90" s="24">
        <v>18369.340000000004</v>
      </c>
      <c r="R90" s="24">
        <v>1554.57</v>
      </c>
      <c r="S90" s="24">
        <v>0</v>
      </c>
      <c r="T90" s="24">
        <v>2542.9699999999998</v>
      </c>
      <c r="U90" s="24">
        <v>12903.150000000001</v>
      </c>
      <c r="V90" s="24">
        <v>7065.9400000000005</v>
      </c>
      <c r="W90" s="24">
        <v>1524.49</v>
      </c>
      <c r="X90" s="24">
        <v>0</v>
      </c>
      <c r="Y90" s="24">
        <v>60794.700000000012</v>
      </c>
      <c r="Z90" s="24">
        <v>121928.18000000005</v>
      </c>
      <c r="AA90" s="24">
        <v>4247.91</v>
      </c>
      <c r="AB90" s="24">
        <v>18019.310000000001</v>
      </c>
      <c r="AC90" s="24">
        <v>4184.5800000000008</v>
      </c>
      <c r="AD90" s="24">
        <v>1809.07</v>
      </c>
      <c r="AE90" s="24">
        <v>21154.720000000001</v>
      </c>
      <c r="AF90" s="24">
        <v>0</v>
      </c>
      <c r="AG90" s="24">
        <v>33365.68</v>
      </c>
      <c r="AH90" s="24">
        <v>0</v>
      </c>
      <c r="AI90" s="24">
        <v>0</v>
      </c>
      <c r="AJ90" s="24">
        <v>65544.169999999984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134.44</v>
      </c>
      <c r="AW90" s="24">
        <v>1982.27</v>
      </c>
      <c r="AX90" s="24">
        <v>0</v>
      </c>
      <c r="AY90" s="24">
        <v>23793.819999999992</v>
      </c>
      <c r="AZ90" s="24">
        <v>6013.06</v>
      </c>
      <c r="BA90" s="24">
        <v>5304.13</v>
      </c>
      <c r="BB90" s="24">
        <v>7313.3100000000013</v>
      </c>
      <c r="BC90" s="24">
        <v>274.85000000000002</v>
      </c>
      <c r="BD90" s="24">
        <v>21794.489999999998</v>
      </c>
      <c r="BE90" s="24">
        <v>1117327.7100000002</v>
      </c>
      <c r="BF90" s="24">
        <v>0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14445.690000000004</v>
      </c>
      <c r="BM90" s="24">
        <v>2147.2599999999998</v>
      </c>
      <c r="BN90" s="24">
        <v>15444.04</v>
      </c>
      <c r="BO90" s="24">
        <v>0</v>
      </c>
      <c r="BP90" s="24">
        <v>0</v>
      </c>
      <c r="BQ90" s="24">
        <v>0</v>
      </c>
      <c r="BR90" s="24">
        <v>0</v>
      </c>
      <c r="BS90" s="24">
        <v>1878.0099999999998</v>
      </c>
      <c r="BT90" s="24">
        <v>0</v>
      </c>
      <c r="BU90" s="24">
        <v>0</v>
      </c>
      <c r="BV90" s="24">
        <v>0</v>
      </c>
      <c r="BW90" s="24">
        <v>0</v>
      </c>
      <c r="BX90" s="24">
        <v>0</v>
      </c>
      <c r="BY90" s="24">
        <v>0</v>
      </c>
      <c r="BZ90" s="24">
        <v>2538.5199999999995</v>
      </c>
      <c r="CA90" s="24">
        <v>10503.459999999994</v>
      </c>
      <c r="CB90" s="24">
        <v>0</v>
      </c>
      <c r="CC90" s="24">
        <v>31107.090000000004</v>
      </c>
      <c r="CD90" s="264" t="s">
        <v>233</v>
      </c>
      <c r="CE90" s="32">
        <f t="shared" si="10"/>
        <v>2325862.8699999996</v>
      </c>
      <c r="CF90" s="32">
        <f>BE59-CE90</f>
        <v>0</v>
      </c>
    </row>
    <row r="91" spans="1:91" x14ac:dyDescent="0.35">
      <c r="A91" s="26" t="s">
        <v>276</v>
      </c>
      <c r="B91" s="20"/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21" t="s">
        <v>233</v>
      </c>
      <c r="AY91" s="321" t="s">
        <v>233</v>
      </c>
      <c r="AZ91" s="24">
        <v>0</v>
      </c>
      <c r="BA91" s="24">
        <v>0</v>
      </c>
      <c r="BB91" s="24">
        <v>0</v>
      </c>
      <c r="BC91" s="24">
        <v>0</v>
      </c>
      <c r="BD91" s="29" t="s">
        <v>233</v>
      </c>
      <c r="BE91" s="29" t="s">
        <v>233</v>
      </c>
      <c r="BF91" s="24">
        <v>0</v>
      </c>
      <c r="BG91" s="29" t="s">
        <v>233</v>
      </c>
      <c r="BH91" s="24">
        <v>0</v>
      </c>
      <c r="BI91" s="24">
        <v>0</v>
      </c>
      <c r="BJ91" s="29" t="s">
        <v>233</v>
      </c>
      <c r="BK91" s="24">
        <v>0</v>
      </c>
      <c r="BL91" s="24">
        <v>0</v>
      </c>
      <c r="BM91" s="24">
        <v>0</v>
      </c>
      <c r="BN91" s="29" t="s">
        <v>233</v>
      </c>
      <c r="BO91" s="29" t="s">
        <v>233</v>
      </c>
      <c r="BP91" s="29" t="s">
        <v>233</v>
      </c>
      <c r="BQ91" s="29" t="s">
        <v>233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233</v>
      </c>
      <c r="CD91" s="29" t="s">
        <v>233</v>
      </c>
      <c r="CE91" s="32">
        <f t="shared" si="10"/>
        <v>0</v>
      </c>
      <c r="CF91" s="32">
        <f>AY59-CE91</f>
        <v>0</v>
      </c>
    </row>
    <row r="92" spans="1:91" x14ac:dyDescent="0.35">
      <c r="A92" s="26" t="s">
        <v>277</v>
      </c>
      <c r="B92" s="20"/>
      <c r="C92" s="24">
        <v>7495.8326089347111</v>
      </c>
      <c r="D92" s="24">
        <v>0</v>
      </c>
      <c r="E92" s="24">
        <v>51656.56026283087</v>
      </c>
      <c r="F92" s="24">
        <v>0</v>
      </c>
      <c r="G92" s="24">
        <v>0</v>
      </c>
      <c r="H92" s="24">
        <v>3476.8569634833384</v>
      </c>
      <c r="I92" s="24">
        <v>3335.4217602470057</v>
      </c>
      <c r="J92" s="24">
        <v>4954.7146009750986</v>
      </c>
      <c r="K92" s="24">
        <v>0</v>
      </c>
      <c r="L92" s="24">
        <v>0</v>
      </c>
      <c r="M92" s="24">
        <v>0</v>
      </c>
      <c r="N92" s="24">
        <v>0</v>
      </c>
      <c r="O92" s="24">
        <v>4951.8098021548431</v>
      </c>
      <c r="P92" s="24">
        <v>34170.823109568853</v>
      </c>
      <c r="Q92" s="24">
        <v>2873.0304990366235</v>
      </c>
      <c r="R92" s="24">
        <v>232.17033943469312</v>
      </c>
      <c r="S92" s="24">
        <v>0</v>
      </c>
      <c r="T92" s="24">
        <v>397.31319174081153</v>
      </c>
      <c r="U92" s="24">
        <v>2226.0017259225169</v>
      </c>
      <c r="V92" s="24">
        <v>1413.4494796631393</v>
      </c>
      <c r="W92" s="24">
        <v>318.69862138552742</v>
      </c>
      <c r="X92" s="24">
        <v>0</v>
      </c>
      <c r="Y92" s="24">
        <v>10879.617290010347</v>
      </c>
      <c r="Z92" s="24">
        <v>18941.313238809336</v>
      </c>
      <c r="AA92" s="24">
        <v>634.41254275331914</v>
      </c>
      <c r="AB92" s="24">
        <v>3033.4917839003592</v>
      </c>
      <c r="AC92" s="24">
        <v>624.95439831698047</v>
      </c>
      <c r="AD92" s="24">
        <v>270.17914662004301</v>
      </c>
      <c r="AE92" s="24">
        <v>3749.7109092011351</v>
      </c>
      <c r="AF92" s="24">
        <v>0</v>
      </c>
      <c r="AG92" s="24">
        <v>6334.0208829749645</v>
      </c>
      <c r="AH92" s="24">
        <v>0</v>
      </c>
      <c r="AI92" s="24">
        <v>0</v>
      </c>
      <c r="AJ92" s="24">
        <v>10038.986359658616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32.329970284443419</v>
      </c>
      <c r="AW92" s="24">
        <v>398.15286919017365</v>
      </c>
      <c r="AX92" s="321" t="s">
        <v>233</v>
      </c>
      <c r="AY92" s="321" t="s">
        <v>233</v>
      </c>
      <c r="AZ92" s="29" t="s">
        <v>233</v>
      </c>
      <c r="BA92" s="24">
        <v>892.89110440190393</v>
      </c>
      <c r="BB92" s="24">
        <v>1104.1727227800427</v>
      </c>
      <c r="BC92" s="24">
        <v>41.048018290347436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2182.3119648465022</v>
      </c>
      <c r="BM92" s="24">
        <v>320.68680281655963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362.2057890991764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411.14858154984353</v>
      </c>
      <c r="CA92" s="24">
        <v>1587.001252647723</v>
      </c>
      <c r="CB92" s="24">
        <v>0</v>
      </c>
      <c r="CC92" s="29" t="s">
        <v>233</v>
      </c>
      <c r="CD92" s="29" t="s">
        <v>233</v>
      </c>
      <c r="CE92" s="32">
        <f t="shared" si="10"/>
        <v>179341.31859352984</v>
      </c>
      <c r="CF92" s="20"/>
    </row>
    <row r="93" spans="1:91" x14ac:dyDescent="0.35">
      <c r="A93" s="26" t="s">
        <v>278</v>
      </c>
      <c r="B93" s="20"/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321" t="s">
        <v>233</v>
      </c>
      <c r="AY93" s="321" t="s">
        <v>233</v>
      </c>
      <c r="AZ93" s="29" t="s">
        <v>233</v>
      </c>
      <c r="BA93" s="29" t="s">
        <v>233</v>
      </c>
      <c r="BB93" s="24">
        <v>0</v>
      </c>
      <c r="BC93" s="24">
        <v>0</v>
      </c>
      <c r="BD93" s="29" t="s">
        <v>233</v>
      </c>
      <c r="BE93" s="29" t="s">
        <v>233</v>
      </c>
      <c r="BF93" s="29" t="s">
        <v>233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233</v>
      </c>
      <c r="CD93" s="29" t="s">
        <v>233</v>
      </c>
      <c r="CE93" s="32">
        <f t="shared" si="10"/>
        <v>0</v>
      </c>
      <c r="CF93" s="32">
        <f>BA59</f>
        <v>0</v>
      </c>
    </row>
    <row r="94" spans="1:91" x14ac:dyDescent="0.35">
      <c r="A94" s="26" t="s">
        <v>279</v>
      </c>
      <c r="B94" s="20"/>
      <c r="C94" s="315">
        <v>189.39533653846155</v>
      </c>
      <c r="D94" s="315">
        <v>0</v>
      </c>
      <c r="E94" s="315">
        <v>427.11785096153847</v>
      </c>
      <c r="F94" s="315">
        <v>0</v>
      </c>
      <c r="G94" s="315">
        <v>0</v>
      </c>
      <c r="H94" s="315">
        <v>24.506596153846154</v>
      </c>
      <c r="I94" s="315">
        <v>15.712403846153846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66.448807692307696</v>
      </c>
      <c r="P94" s="316">
        <v>102.6936923076923</v>
      </c>
      <c r="Q94" s="316">
        <v>28.809394230769229</v>
      </c>
      <c r="R94" s="316">
        <v>0</v>
      </c>
      <c r="S94" s="317">
        <v>0</v>
      </c>
      <c r="T94" s="317">
        <v>7.7834903846153844</v>
      </c>
      <c r="U94" s="318">
        <v>0</v>
      </c>
      <c r="V94" s="316">
        <v>7.4051009615384622</v>
      </c>
      <c r="W94" s="316">
        <v>6.0096153846153849E-4</v>
      </c>
      <c r="X94" s="316">
        <v>9.8774038461538455E-2</v>
      </c>
      <c r="Y94" s="316">
        <v>2.9854519230769228</v>
      </c>
      <c r="Z94" s="316">
        <v>80.926749999999998</v>
      </c>
      <c r="AA94" s="316">
        <v>0</v>
      </c>
      <c r="AB94" s="317">
        <v>0</v>
      </c>
      <c r="AC94" s="316">
        <v>0</v>
      </c>
      <c r="AD94" s="316">
        <v>15.731600961538462</v>
      </c>
      <c r="AE94" s="316">
        <v>0</v>
      </c>
      <c r="AF94" s="316">
        <v>0</v>
      </c>
      <c r="AG94" s="316">
        <v>49.989855769230772</v>
      </c>
      <c r="AH94" s="316">
        <v>0</v>
      </c>
      <c r="AI94" s="316">
        <v>0</v>
      </c>
      <c r="AJ94" s="316">
        <v>30.535081730769228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1.1156250000000001</v>
      </c>
      <c r="AU94" s="316">
        <v>0</v>
      </c>
      <c r="AV94" s="317">
        <v>0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 t="s">
        <v>233</v>
      </c>
      <c r="BV94" s="322" t="s">
        <v>233</v>
      </c>
      <c r="BW94" s="322" t="s">
        <v>233</v>
      </c>
      <c r="BX94" s="322" t="s">
        <v>233</v>
      </c>
      <c r="BY94" s="322" t="s">
        <v>233</v>
      </c>
      <c r="BZ94" s="322" t="s">
        <v>233</v>
      </c>
      <c r="CA94" s="322" t="s">
        <v>233</v>
      </c>
      <c r="CB94" s="322" t="s">
        <v>233</v>
      </c>
      <c r="CC94" s="29" t="s">
        <v>233</v>
      </c>
      <c r="CD94" s="29" t="s">
        <v>233</v>
      </c>
      <c r="CE94" s="267">
        <f t="shared" si="10"/>
        <v>1051.2564134615384</v>
      </c>
      <c r="CF94" s="37"/>
    </row>
    <row r="95" spans="1:91" x14ac:dyDescent="0.35">
      <c r="A95" s="38" t="s">
        <v>280</v>
      </c>
      <c r="B95" s="38"/>
      <c r="C95" s="38"/>
      <c r="D95" s="38"/>
      <c r="E95" s="38"/>
    </row>
    <row r="96" spans="1:91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98122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41" t="s">
        <v>1376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1377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326" t="s">
        <v>1378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41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1380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5" t="s">
        <v>1381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24650</v>
      </c>
      <c r="D127" s="50">
        <v>153495</v>
      </c>
      <c r="E127" s="20"/>
    </row>
    <row r="128" spans="1:5" x14ac:dyDescent="0.35">
      <c r="A128" s="20" t="s">
        <v>311</v>
      </c>
      <c r="B128" s="46" t="s">
        <v>284</v>
      </c>
      <c r="C128" s="47">
        <v>0</v>
      </c>
      <c r="D128" s="50">
        <v>0</v>
      </c>
      <c r="E128" s="20"/>
    </row>
    <row r="129" spans="1:5" x14ac:dyDescent="0.35">
      <c r="A129" s="20" t="s">
        <v>312</v>
      </c>
      <c r="B129" s="46" t="s">
        <v>284</v>
      </c>
      <c r="C129" s="47">
        <v>0</v>
      </c>
      <c r="D129" s="50">
        <v>0</v>
      </c>
      <c r="E129" s="20"/>
    </row>
    <row r="130" spans="1:5" x14ac:dyDescent="0.35">
      <c r="A130" s="20" t="s">
        <v>313</v>
      </c>
      <c r="B130" s="46" t="s">
        <v>284</v>
      </c>
      <c r="C130" s="47">
        <v>4493</v>
      </c>
      <c r="D130" s="50">
        <v>12553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54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50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351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19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126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22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28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9</v>
      </c>
      <c r="D142" s="20"/>
      <c r="E142" s="20"/>
    </row>
    <row r="143" spans="1:5" x14ac:dyDescent="0.35">
      <c r="A143" s="20" t="s">
        <v>324</v>
      </c>
      <c r="B143" s="20"/>
      <c r="C143" s="27">
        <v>557</v>
      </c>
      <c r="D143" s="20"/>
      <c r="E143" s="32">
        <f>SUM(C132:C142)</f>
        <v>659</v>
      </c>
    </row>
    <row r="144" spans="1:5" x14ac:dyDescent="0.35">
      <c r="A144" s="20" t="s">
        <v>325</v>
      </c>
      <c r="B144" s="46" t="s">
        <v>284</v>
      </c>
      <c r="C144" s="47">
        <v>830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92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>
        <v>0</v>
      </c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9617</v>
      </c>
      <c r="C154" s="50">
        <v>4403</v>
      </c>
      <c r="D154" s="50">
        <v>10629</v>
      </c>
      <c r="E154" s="32">
        <f>SUM(B154:D154)</f>
        <v>24649</v>
      </c>
    </row>
    <row r="155" spans="1:6" x14ac:dyDescent="0.35">
      <c r="A155" s="20" t="s">
        <v>227</v>
      </c>
      <c r="B155" s="50">
        <v>59701</v>
      </c>
      <c r="C155" s="50">
        <v>27850</v>
      </c>
      <c r="D155" s="50">
        <v>65944</v>
      </c>
      <c r="E155" s="32">
        <f>SUM(B155:D155)</f>
        <v>153495</v>
      </c>
    </row>
    <row r="156" spans="1:6" x14ac:dyDescent="0.35">
      <c r="A156" s="20" t="s">
        <v>332</v>
      </c>
      <c r="B156" s="50">
        <v>178702</v>
      </c>
      <c r="C156" s="50">
        <v>85962</v>
      </c>
      <c r="D156" s="50">
        <v>197208</v>
      </c>
      <c r="E156" s="32">
        <f>SUM(B156:D156)</f>
        <v>461872</v>
      </c>
    </row>
    <row r="157" spans="1:6" x14ac:dyDescent="0.35">
      <c r="A157" s="20" t="s">
        <v>272</v>
      </c>
      <c r="B157" s="50">
        <v>837748931</v>
      </c>
      <c r="C157" s="50">
        <v>522389140</v>
      </c>
      <c r="D157" s="50">
        <v>869356120</v>
      </c>
      <c r="E157" s="32">
        <f>SUM(B157:D157)</f>
        <v>2229494191</v>
      </c>
      <c r="F157" s="18"/>
    </row>
    <row r="158" spans="1:6" x14ac:dyDescent="0.35">
      <c r="A158" s="20" t="s">
        <v>273</v>
      </c>
      <c r="B158" s="50">
        <v>965687352</v>
      </c>
      <c r="C158" s="50">
        <v>298690267</v>
      </c>
      <c r="D158" s="50">
        <v>1124044458</v>
      </c>
      <c r="E158" s="32">
        <f>SUM(B158:D158)</f>
        <v>2388422077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0</v>
      </c>
      <c r="C160" s="50">
        <v>0</v>
      </c>
      <c r="D160" s="50">
        <v>0</v>
      </c>
      <c r="E160" s="32">
        <f>SUM(B160:D160)</f>
        <v>0</v>
      </c>
    </row>
    <row r="161" spans="1:5" x14ac:dyDescent="0.35">
      <c r="A161" s="20" t="s">
        <v>227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 spans="1:5" x14ac:dyDescent="0.35">
      <c r="A162" s="20" t="s">
        <v>332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 spans="1:5" x14ac:dyDescent="0.35">
      <c r="A163" s="20" t="s">
        <v>272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 spans="1:5" x14ac:dyDescent="0.35">
      <c r="A164" s="20" t="s">
        <v>273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 spans="1:5" x14ac:dyDescent="0.35">
      <c r="A167" s="20" t="s">
        <v>227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 spans="1:5" x14ac:dyDescent="0.35">
      <c r="A168" s="20" t="s">
        <v>332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 spans="1:5" x14ac:dyDescent="0.35">
      <c r="A169" s="20" t="s">
        <v>272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 spans="1:5" x14ac:dyDescent="0.35">
      <c r="A170" s="20" t="s">
        <v>273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0</v>
      </c>
      <c r="C173" s="50">
        <v>0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26772586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0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19830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22210178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2694759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0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51697353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32134738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1974553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34109291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0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19871852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19355171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39227023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-1598912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17887009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16288097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130990502.32000001</v>
      </c>
      <c r="C211" s="47">
        <v>3.7252902984619141E-9</v>
      </c>
      <c r="D211" s="50">
        <v>0</v>
      </c>
      <c r="E211" s="32">
        <f t="shared" ref="E211:E219" si="11">SUM(B211:C211)-D211</f>
        <v>130990502.32000001</v>
      </c>
    </row>
    <row r="212" spans="1:5" x14ac:dyDescent="0.35">
      <c r="A212" s="20" t="s">
        <v>367</v>
      </c>
      <c r="B212" s="50">
        <v>21412924.27</v>
      </c>
      <c r="C212" s="47">
        <v>-1.862645149230957E-9</v>
      </c>
      <c r="D212" s="50">
        <v>0</v>
      </c>
      <c r="E212" s="32">
        <f t="shared" si="11"/>
        <v>21412924.269999996</v>
      </c>
    </row>
    <row r="213" spans="1:5" x14ac:dyDescent="0.35">
      <c r="A213" s="20" t="s">
        <v>368</v>
      </c>
      <c r="B213" s="50">
        <v>296725287.02999997</v>
      </c>
      <c r="C213" s="47">
        <v>1454070.1099999547</v>
      </c>
      <c r="D213" s="50">
        <v>0</v>
      </c>
      <c r="E213" s="32">
        <f t="shared" si="11"/>
        <v>298179357.13999993</v>
      </c>
    </row>
    <row r="214" spans="1:5" x14ac:dyDescent="0.35">
      <c r="A214" s="20" t="s">
        <v>369</v>
      </c>
      <c r="B214" s="50">
        <v>0</v>
      </c>
      <c r="C214" s="47">
        <v>0</v>
      </c>
      <c r="D214" s="50">
        <v>0</v>
      </c>
      <c r="E214" s="32">
        <f t="shared" si="11"/>
        <v>0</v>
      </c>
    </row>
    <row r="215" spans="1:5" x14ac:dyDescent="0.35">
      <c r="A215" s="20" t="s">
        <v>370</v>
      </c>
      <c r="B215" s="50">
        <v>24893987.530000001</v>
      </c>
      <c r="C215" s="47">
        <v>778232.70999999298</v>
      </c>
      <c r="D215" s="50">
        <v>0</v>
      </c>
      <c r="E215" s="32">
        <f t="shared" si="11"/>
        <v>25672220.239999995</v>
      </c>
    </row>
    <row r="216" spans="1:5" x14ac:dyDescent="0.35">
      <c r="A216" s="20" t="s">
        <v>371</v>
      </c>
      <c r="B216" s="50">
        <v>231426447.20000002</v>
      </c>
      <c r="C216" s="47">
        <v>8128352.2699999362</v>
      </c>
      <c r="D216" s="50">
        <v>0</v>
      </c>
      <c r="E216" s="32">
        <f t="shared" si="11"/>
        <v>239554799.46999997</v>
      </c>
    </row>
    <row r="217" spans="1:5" x14ac:dyDescent="0.35">
      <c r="A217" s="20" t="s">
        <v>372</v>
      </c>
      <c r="B217" s="50">
        <v>0</v>
      </c>
      <c r="C217" s="47">
        <v>0</v>
      </c>
      <c r="D217" s="50">
        <v>0</v>
      </c>
      <c r="E217" s="32">
        <f t="shared" si="11"/>
        <v>0</v>
      </c>
    </row>
    <row r="218" spans="1:5" x14ac:dyDescent="0.35">
      <c r="A218" s="20" t="s">
        <v>373</v>
      </c>
      <c r="B218" s="50">
        <v>0</v>
      </c>
      <c r="C218" s="47">
        <v>0</v>
      </c>
      <c r="D218" s="50">
        <v>0</v>
      </c>
      <c r="E218" s="32">
        <f t="shared" si="11"/>
        <v>0</v>
      </c>
    </row>
    <row r="219" spans="1:5" x14ac:dyDescent="0.35">
      <c r="A219" s="20" t="s">
        <v>374</v>
      </c>
      <c r="B219" s="50">
        <v>155002838.19999999</v>
      </c>
      <c r="C219" s="47">
        <v>47462278.20999983</v>
      </c>
      <c r="D219" s="50">
        <v>2781.76</v>
      </c>
      <c r="E219" s="32">
        <f t="shared" si="11"/>
        <v>202462334.64999983</v>
      </c>
    </row>
    <row r="220" spans="1:5" x14ac:dyDescent="0.35">
      <c r="A220" s="20" t="s">
        <v>215</v>
      </c>
      <c r="B220" s="32">
        <f>SUM(B211:B219)</f>
        <v>860451986.54999995</v>
      </c>
      <c r="C220" s="266">
        <f>SUM(C211:C219)</f>
        <v>57822933.299999714</v>
      </c>
      <c r="D220" s="32">
        <f>SUM(D211:D219)</f>
        <v>2781.76</v>
      </c>
      <c r="E220" s="32">
        <f>SUM(E211:E219)</f>
        <v>918272138.08999968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15990592.020000001</v>
      </c>
      <c r="C225" s="47">
        <v>602755.84000000032</v>
      </c>
      <c r="D225" s="50">
        <v>0</v>
      </c>
      <c r="E225" s="32">
        <f t="shared" ref="E225:E232" si="12">SUM(B225:C225)-D225</f>
        <v>16593347.860000001</v>
      </c>
    </row>
    <row r="226" spans="1:5" x14ac:dyDescent="0.35">
      <c r="A226" s="20" t="s">
        <v>368</v>
      </c>
      <c r="B226" s="50">
        <v>122071783.57000001</v>
      </c>
      <c r="C226" s="47">
        <v>15453093.209999982</v>
      </c>
      <c r="D226" s="50">
        <v>467603.44999998098</v>
      </c>
      <c r="E226" s="32">
        <f t="shared" si="12"/>
        <v>137057273.33000001</v>
      </c>
    </row>
    <row r="227" spans="1:5" x14ac:dyDescent="0.35">
      <c r="A227" s="20" t="s">
        <v>369</v>
      </c>
      <c r="B227" s="50">
        <v>0</v>
      </c>
      <c r="C227" s="47">
        <v>0</v>
      </c>
      <c r="D227" s="50">
        <v>0</v>
      </c>
      <c r="E227" s="32">
        <f t="shared" si="12"/>
        <v>0</v>
      </c>
    </row>
    <row r="228" spans="1:5" x14ac:dyDescent="0.35">
      <c r="A228" s="20" t="s">
        <v>370</v>
      </c>
      <c r="B228" s="50">
        <v>9281371.4100000001</v>
      </c>
      <c r="C228" s="47">
        <v>2565267.4899999956</v>
      </c>
      <c r="D228" s="50">
        <v>0</v>
      </c>
      <c r="E228" s="32">
        <f t="shared" si="12"/>
        <v>11846638.899999995</v>
      </c>
    </row>
    <row r="229" spans="1:5" x14ac:dyDescent="0.35">
      <c r="A229" s="20" t="s">
        <v>371</v>
      </c>
      <c r="B229" s="50">
        <v>192438403.34999999</v>
      </c>
      <c r="C229" s="47">
        <v>12305479.880000025</v>
      </c>
      <c r="D229" s="50">
        <v>0</v>
      </c>
      <c r="E229" s="32">
        <f t="shared" si="12"/>
        <v>204743883.23000002</v>
      </c>
    </row>
    <row r="230" spans="1:5" x14ac:dyDescent="0.35">
      <c r="A230" s="20" t="s">
        <v>372</v>
      </c>
      <c r="B230" s="50">
        <v>0</v>
      </c>
      <c r="C230" s="47">
        <v>0</v>
      </c>
      <c r="D230" s="50">
        <v>0</v>
      </c>
      <c r="E230" s="32">
        <f t="shared" si="12"/>
        <v>0</v>
      </c>
    </row>
    <row r="231" spans="1:5" x14ac:dyDescent="0.35">
      <c r="A231" s="20" t="s">
        <v>373</v>
      </c>
      <c r="B231" s="50">
        <v>0</v>
      </c>
      <c r="C231" s="47">
        <v>0</v>
      </c>
      <c r="D231" s="50">
        <v>0</v>
      </c>
      <c r="E231" s="32">
        <f t="shared" si="12"/>
        <v>0</v>
      </c>
    </row>
    <row r="232" spans="1:5" x14ac:dyDescent="0.35">
      <c r="A232" s="20" t="s">
        <v>374</v>
      </c>
      <c r="B232" s="50">
        <v>0</v>
      </c>
      <c r="C232" s="47">
        <v>0</v>
      </c>
      <c r="D232" s="50">
        <v>0</v>
      </c>
      <c r="E232" s="32">
        <f t="shared" si="12"/>
        <v>0</v>
      </c>
    </row>
    <row r="233" spans="1:5" x14ac:dyDescent="0.35">
      <c r="A233" s="20" t="s">
        <v>215</v>
      </c>
      <c r="B233" s="32">
        <f>SUM(B224:B232)</f>
        <v>339782150.35000002</v>
      </c>
      <c r="C233" s="266">
        <f>SUM(C224:C232)</f>
        <v>30926596.420000002</v>
      </c>
      <c r="D233" s="32">
        <f>SUM(D224:D232)</f>
        <v>467603.44999998098</v>
      </c>
      <c r="E233" s="32">
        <f>SUM(E224:E232)</f>
        <v>370241143.32000005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6" t="s">
        <v>377</v>
      </c>
      <c r="C236" s="346"/>
      <c r="D236" s="38"/>
      <c r="E236" s="38"/>
    </row>
    <row r="237" spans="1:5" x14ac:dyDescent="0.35">
      <c r="A237" s="56" t="s">
        <v>377</v>
      </c>
      <c r="B237" s="38"/>
      <c r="C237" s="47">
        <v>529898</v>
      </c>
      <c r="D237" s="40">
        <f>C237</f>
        <v>529898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1461184928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664653293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10330142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71563340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1020991703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22307071.549999997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3251030477.5500002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2088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23248859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27649923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50898782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0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>
        <v>0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3302459157.5500002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274800139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>
        <v>0</v>
      </c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790657103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568275591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0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31910643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>
        <v>0</v>
      </c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23211055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662313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552965662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0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0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130990502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21412925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298179357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25672220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239554800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0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202462335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918272139</v>
      </c>
      <c r="E291" s="20"/>
    </row>
    <row r="292" spans="1:5" x14ac:dyDescent="0.35">
      <c r="A292" s="20" t="s">
        <v>416</v>
      </c>
      <c r="B292" s="46" t="s">
        <v>284</v>
      </c>
      <c r="C292" s="47">
        <v>370241143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548030996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>
        <v>0</v>
      </c>
      <c r="D295" s="20"/>
      <c r="E295" s="20"/>
    </row>
    <row r="296" spans="1:5" x14ac:dyDescent="0.35">
      <c r="A296" s="20" t="s">
        <v>420</v>
      </c>
      <c r="B296" s="46" t="s">
        <v>284</v>
      </c>
      <c r="C296" s="47">
        <v>0</v>
      </c>
      <c r="D296" s="20"/>
      <c r="E296" s="20"/>
    </row>
    <row r="297" spans="1:5" x14ac:dyDescent="0.35">
      <c r="A297" s="20" t="s">
        <v>421</v>
      </c>
      <c r="B297" s="46" t="s">
        <v>284</v>
      </c>
      <c r="C297" s="47">
        <v>0</v>
      </c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82453752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82453752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3432432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>
        <v>0</v>
      </c>
      <c r="D303" s="20"/>
      <c r="E303" s="20"/>
    </row>
    <row r="304" spans="1:5" x14ac:dyDescent="0.35">
      <c r="A304" s="20" t="s">
        <v>426</v>
      </c>
      <c r="B304" s="46" t="s">
        <v>284</v>
      </c>
      <c r="C304" s="47">
        <v>0</v>
      </c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3432432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1186882842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>
        <v>0</v>
      </c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59537399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40770200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0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>
        <v>0</v>
      </c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>
        <v>0</v>
      </c>
      <c r="D320" s="20"/>
      <c r="E320" s="20"/>
    </row>
    <row r="321" spans="1:5" x14ac:dyDescent="0.35">
      <c r="A321" s="20" t="s">
        <v>439</v>
      </c>
      <c r="B321" s="46" t="s">
        <v>284</v>
      </c>
      <c r="C321" s="47">
        <v>0</v>
      </c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14875057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115182656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>
        <v>0</v>
      </c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0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758271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758271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>
        <v>0</v>
      </c>
      <c r="D332" s="20"/>
      <c r="E332" s="20"/>
    </row>
    <row r="333" spans="1:5" x14ac:dyDescent="0.35">
      <c r="A333" s="20" t="s">
        <v>451</v>
      </c>
      <c r="B333" s="46" t="s">
        <v>284</v>
      </c>
      <c r="C333" s="47">
        <v>0</v>
      </c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0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496311433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>
        <v>0</v>
      </c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12473070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508784503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508784503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562157410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>
        <v>0</v>
      </c>
      <c r="D345" s="20"/>
      <c r="E345" s="20"/>
    </row>
    <row r="346" spans="1:5" x14ac:dyDescent="0.35">
      <c r="A346" s="20" t="s">
        <v>461</v>
      </c>
      <c r="B346" s="46" t="s">
        <v>284</v>
      </c>
      <c r="C346" s="234">
        <v>0</v>
      </c>
      <c r="D346" s="20"/>
      <c r="E346" s="20"/>
    </row>
    <row r="347" spans="1:5" x14ac:dyDescent="0.35">
      <c r="A347" s="20" t="s">
        <v>462</v>
      </c>
      <c r="B347" s="46" t="s">
        <v>284</v>
      </c>
      <c r="C347" s="234">
        <v>0</v>
      </c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0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>
        <v>0</v>
      </c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1186882840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1186882842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2229494191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2388422077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4617916268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529898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3251030477.5500002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50898781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0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3302459156.5500002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1315457111.4499998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125687486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125687486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125687486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1441144597.4499998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471120660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51697353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27765134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267404241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11122095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103915449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30926594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34109291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39227023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16288098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464691559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464691559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1518267497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-77122899.550000191</v>
      </c>
      <c r="E417" s="32"/>
    </row>
    <row r="418" spans="1:13" x14ac:dyDescent="0.35">
      <c r="A418" s="32" t="s">
        <v>508</v>
      </c>
      <c r="B418" s="20"/>
      <c r="C418" s="236">
        <v>-865916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-865916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-77988815.550000191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>
        <v>0</v>
      </c>
      <c r="D422" s="32"/>
      <c r="E422" s="20"/>
    </row>
    <row r="423" spans="1:13" x14ac:dyDescent="0.35">
      <c r="A423" s="20" t="s">
        <v>513</v>
      </c>
      <c r="B423" s="46" t="s">
        <v>284</v>
      </c>
      <c r="C423" s="47">
        <v>0</v>
      </c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-77988815.550000191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1208535.1599999995</v>
      </c>
      <c r="E612" s="258">
        <f>SUM(C624:D647)+SUM(C668:D713)</f>
        <v>914628957.24087</v>
      </c>
      <c r="F612" s="258">
        <f>CE64-(AX64+BD64+BE64+BG64+BJ64+BN64+BP64+BQ64+CB64+CC64+CD64)</f>
        <v>263334346.4799999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3261.319894230769</v>
      </c>
      <c r="I612" s="256">
        <f>CE92-(AX92+AY92+AZ92+BD92+BE92+BF92+BG92+BJ92+BN92+BO92+BP92+BQ92+BR92+CB92+CC92+CD92)</f>
        <v>179341.31859352984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4617916267.1899996</v>
      </c>
      <c r="L612" s="262">
        <f>CE94-(AW94+AX94+AY94+AZ94+BA94+BB94+BC94+BD94+BE94+BF94+BG94+BH94+BI94+BJ94+BK94+BL94+BM94+BN94+BO94+BP94+BQ94+BR94+BS94+BT94+BU94+BV94+BW94+BX94+BY94+BZ94+CA94+CB94+CC94+CD94)</f>
        <v>1051.2564134615384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41716644.710000001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55515120.219999999</v>
      </c>
      <c r="D615" s="256">
        <f>SUM(C614:C615)</f>
        <v>97231764.930000007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325492.13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16356101.430000005</v>
      </c>
      <c r="D619" s="256">
        <f>(D615/D612)*BN90</f>
        <v>1242538.3361204965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458350773.05000001</v>
      </c>
      <c r="D620" s="256">
        <f>(D615/D612)*CC90</f>
        <v>2502696.9530090918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725.76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478778327.65912956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903996.71000000008</v>
      </c>
      <c r="D624" s="256">
        <f>(D615/D612)*BD90</f>
        <v>1753458.896842717</v>
      </c>
      <c r="E624" s="258">
        <f>(E623/E612)*SUM(C624:D624)</f>
        <v>1391091.0442970605</v>
      </c>
      <c r="F624" s="258">
        <f>SUM(C624:E624)</f>
        <v>4048546.6511397776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12223799.91</v>
      </c>
      <c r="D625" s="256">
        <f>(D615/D612)*AY90</f>
        <v>1914313.4511922128</v>
      </c>
      <c r="E625" s="258">
        <f>(E623/E612)*SUM(C625:D625)</f>
        <v>7400839.6713643111</v>
      </c>
      <c r="F625" s="258">
        <f>(F624/F612)*AY64</f>
        <v>20808.15624468484</v>
      </c>
      <c r="G625" s="256">
        <f>SUM(C625:F625)</f>
        <v>21559761.18880121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27180942.850000001</v>
      </c>
      <c r="D627" s="256">
        <f>(D615/D612)*BO90</f>
        <v>0</v>
      </c>
      <c r="E627" s="258">
        <f>(E623/E612)*SUM(C627:D627)</f>
        <v>14228334.078968152</v>
      </c>
      <c r="F627" s="258">
        <f>(F624/F612)*BO64</f>
        <v>11.482197847797224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1134668.06</v>
      </c>
      <c r="D628" s="256">
        <f>(D615/D612)*AZ90</f>
        <v>483776.10828466597</v>
      </c>
      <c r="E628" s="258">
        <f>(E623/E612)*SUM(C628:D628)</f>
        <v>847202.55811552831</v>
      </c>
      <c r="F628" s="258">
        <f>(F624/F612)*AZ64</f>
        <v>17045.801072312173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1324812.8399999999</v>
      </c>
      <c r="D630" s="256">
        <f>(D615/D612)*BA90</f>
        <v>426739.6914775414</v>
      </c>
      <c r="E630" s="258">
        <f>(E623/E612)*SUM(C630:D630)</f>
        <v>916880.43024323694</v>
      </c>
      <c r="F630" s="258">
        <f>(F624/F612)*BA64</f>
        <v>4816.2917917838895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-5827167.4300000016</v>
      </c>
      <c r="D631" s="256">
        <f>(D615/D612)*AW90</f>
        <v>159482.0051969288</v>
      </c>
      <c r="E631" s="258">
        <f>(E623/E612)*SUM(C631:D631)</f>
        <v>-2966847.8434918104</v>
      </c>
      <c r="F631" s="258">
        <f>(F624/F612)*AW64</f>
        <v>114.58859859803708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8304620.96</v>
      </c>
      <c r="D632" s="256">
        <f>(D615/D612)*BB90</f>
        <v>588386.71998605214</v>
      </c>
      <c r="E632" s="258">
        <f>(E623/E612)*SUM(C632:D632)</f>
        <v>4655198.4946199553</v>
      </c>
      <c r="F632" s="258">
        <f>(F624/F612)*BB64</f>
        <v>1155.1727525465644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540727.11</v>
      </c>
      <c r="D633" s="256">
        <f>(D615/D612)*BC90</f>
        <v>22112.844934532575</v>
      </c>
      <c r="E633" s="258">
        <f>(E623/E612)*SUM(C633:D633)</f>
        <v>294628.29733295686</v>
      </c>
      <c r="F633" s="258">
        <f>(F624/F612)*BC64</f>
        <v>1.9442173660473143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1944210.6300000004</v>
      </c>
      <c r="D636" s="256">
        <f>(D615/D612)*BH90</f>
        <v>0</v>
      </c>
      <c r="E636" s="258">
        <f>(E623/E612)*SUM(C636:D636)</f>
        <v>1017730.6400363203</v>
      </c>
      <c r="F636" s="258">
        <f>(F624/F612)*BH64</f>
        <v>-30.80675911818448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3928087.11</v>
      </c>
      <c r="D637" s="256">
        <f>(D615/D612)*BL90</f>
        <v>1162216.8562573327</v>
      </c>
      <c r="E637" s="258">
        <f>(E623/E612)*SUM(C637:D637)</f>
        <v>2664607.544892651</v>
      </c>
      <c r="F637" s="258">
        <f>(F624/F612)*BL64</f>
        <v>163.66017754234468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239.73</v>
      </c>
      <c r="D638" s="256">
        <f>(D615/D612)*BM90</f>
        <v>172756.14849599564</v>
      </c>
      <c r="E638" s="258">
        <f>(E623/E612)*SUM(C638:D638)</f>
        <v>90557.681060192088</v>
      </c>
      <c r="F638" s="258">
        <f>(F624/F612)*BM64</f>
        <v>3.685649447750456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208387.66999999998</v>
      </c>
      <c r="D639" s="256">
        <f>(D615/D612)*BS90</f>
        <v>151093.84724577592</v>
      </c>
      <c r="E639" s="258">
        <f>(E623/E612)*SUM(C639:D639)</f>
        <v>188176.8101575347</v>
      </c>
      <c r="F639" s="258">
        <f>(F624/F612)*BS64</f>
        <v>391.11608281763239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35382.36</v>
      </c>
      <c r="D641" s="256">
        <f>(D615/D612)*BU90</f>
        <v>0</v>
      </c>
      <c r="E641" s="258">
        <f>(E623/E612)*SUM(C641:D641)</f>
        <v>18521.507563609757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14297713.070000002</v>
      </c>
      <c r="D643" s="256">
        <f>(D615/D612)*BW90</f>
        <v>0</v>
      </c>
      <c r="E643" s="258">
        <f>(E623/E612)*SUM(C643:D643)</f>
        <v>7484384.8959856583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2202726.0699999998</v>
      </c>
      <c r="D645" s="256">
        <f>(D615/D612)*BY90</f>
        <v>0</v>
      </c>
      <c r="E645" s="258">
        <f>(E623/E612)*SUM(C645:D645)</f>
        <v>1153055.0128952786</v>
      </c>
      <c r="F645" s="258">
        <f>(F624/F612)*BY64</f>
        <v>29.43784314259652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9063426.7699999996</v>
      </c>
      <c r="D646" s="256">
        <f>(D615/D612)*BZ90</f>
        <v>204234.67026818125</v>
      </c>
      <c r="E646" s="258">
        <f>(E623/E612)*SUM(C646:D646)</f>
        <v>4851317.4774916545</v>
      </c>
      <c r="F646" s="258">
        <f>(F624/F612)*BZ64</f>
        <v>191.09845631179465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10767865.650000002</v>
      </c>
      <c r="D647" s="256">
        <f>(D615/D612)*CA90</f>
        <v>845047.77972008497</v>
      </c>
      <c r="E647" s="258">
        <f>(E623/E612)*SUM(C647:D647)</f>
        <v>6078980.1450244104</v>
      </c>
      <c r="F647" s="258">
        <f>(F624/F612)*CA64</f>
        <v>1878.451592345011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660499297.37000012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28810504.020000003</v>
      </c>
      <c r="D668" s="256">
        <f>(D615/D612)*C90</f>
        <v>4038055.6976988972</v>
      </c>
      <c r="E668" s="258">
        <f>(E623/E612)*SUM(C668:D668)</f>
        <v>17195146.035059474</v>
      </c>
      <c r="F668" s="258">
        <f>(F624/F612)*C64</f>
        <v>44160.703883383379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3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3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111071724.94999997</v>
      </c>
      <c r="D670" s="256">
        <f>(D615/D612)*E90</f>
        <v>26467175.057738457</v>
      </c>
      <c r="E670" s="258">
        <f>(E623/E612)*SUM(C670:D670)</f>
        <v>71997113.159887969</v>
      </c>
      <c r="F670" s="258">
        <f>(F624/F612)*E64</f>
        <v>84182.637752853843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3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3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3908</v>
      </c>
      <c r="D672" s="256">
        <f>(D615/D612)*G90</f>
        <v>0</v>
      </c>
      <c r="E672" s="258">
        <f>(E623/E612)*SUM(C672:D672)</f>
        <v>2045.7101097435821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3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6942068.5899999999</v>
      </c>
      <c r="D673" s="256">
        <f>(D615/D612)*H90</f>
        <v>1163212.0750742878</v>
      </c>
      <c r="E673" s="258">
        <f>(E623/E612)*SUM(C673:D673)</f>
        <v>4242849.1808729926</v>
      </c>
      <c r="F673" s="258">
        <f>(F624/F612)*H64</f>
        <v>1092.4632098279444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3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4165024.1300000004</v>
      </c>
      <c r="D674" s="256">
        <f>(D615/D612)*I90</f>
        <v>1115893.7246293323</v>
      </c>
      <c r="E674" s="258">
        <f>(E623/E612)*SUM(C674:D674)</f>
        <v>2764387.6775692459</v>
      </c>
      <c r="F674" s="258">
        <f>(F624/F612)*I64</f>
        <v>1122.7513982379464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3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20652745.000000004</v>
      </c>
      <c r="D675" s="256">
        <f>(D615/D612)*J90</f>
        <v>2669138.2490440668</v>
      </c>
      <c r="E675" s="258">
        <f>(E623/E612)*SUM(C675:D675)</f>
        <v>12208242.666537605</v>
      </c>
      <c r="F675" s="258">
        <f>(F624/F612)*J64</f>
        <v>18497.447755470152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3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3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3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3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3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28098112.540000003</v>
      </c>
      <c r="D680" s="256">
        <f>(D615/D612)*O90</f>
        <v>2667573.4142833729</v>
      </c>
      <c r="E680" s="258">
        <f>(E623/E612)*SUM(C680:D680)</f>
        <v>16104829.782465104</v>
      </c>
      <c r="F680" s="258">
        <f>(F624/F612)*O64</f>
        <v>35562.31064451069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3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95039131.000000015</v>
      </c>
      <c r="D681" s="256">
        <f>(D615/D612)*P90</f>
        <v>17300003.744682163</v>
      </c>
      <c r="E681" s="258">
        <f>(E623/E612)*SUM(C681:D681)</f>
        <v>58805860.713163473</v>
      </c>
      <c r="F681" s="258">
        <f>(F624/F612)*P64</f>
        <v>225269.58841582001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3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8493603.0800000001</v>
      </c>
      <c r="D682" s="256">
        <f>(D615/D612)*Q90</f>
        <v>1477891.0932134134</v>
      </c>
      <c r="E682" s="258">
        <f>(E623/E612)*SUM(C682:D682)</f>
        <v>5219750.8800900467</v>
      </c>
      <c r="F682" s="258">
        <f>(F624/F612)*Q64</f>
        <v>2144.7395727678736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3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9845145.9400000013</v>
      </c>
      <c r="D683" s="256">
        <f>(D615/D612)*R90</f>
        <v>125071.73130753612</v>
      </c>
      <c r="E683" s="258">
        <f>(E623/E612)*SUM(C683:D683)</f>
        <v>5219082.6731161578</v>
      </c>
      <c r="F683" s="258">
        <f>(F624/F612)*R64</f>
        <v>67058.397672147112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3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43724678.780000016</v>
      </c>
      <c r="D684" s="256">
        <f>(D615/D612)*S90</f>
        <v>0</v>
      </c>
      <c r="E684" s="258">
        <f>(E623/E612)*SUM(C684:D684)</f>
        <v>22888438.440516047</v>
      </c>
      <c r="F684" s="258">
        <f>(F624/F612)*S64</f>
        <v>651905.19894895901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3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2058627.7799999998</v>
      </c>
      <c r="D685" s="256">
        <f>(D615/D612)*T90</f>
        <v>204592.6915887513</v>
      </c>
      <c r="E685" s="258">
        <f>(E623/E612)*SUM(C685:D685)</f>
        <v>1184721.8524328931</v>
      </c>
      <c r="F685" s="258">
        <f>(F624/F612)*T64</f>
        <v>5670.3079494350677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3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36895109.089999996</v>
      </c>
      <c r="D686" s="256">
        <f>(D615/D612)*U90</f>
        <v>1038112.9893287757</v>
      </c>
      <c r="E686" s="258">
        <f>(E623/E612)*SUM(C686:D686)</f>
        <v>19856800.384552542</v>
      </c>
      <c r="F686" s="258">
        <f>(F624/F612)*U64</f>
        <v>107974.09545990042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3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5910264.9700000016</v>
      </c>
      <c r="D687" s="256">
        <f>(D615/D612)*V90</f>
        <v>568484.75727382605</v>
      </c>
      <c r="E687" s="258">
        <f>(E623/E612)*SUM(C687:D687)</f>
        <v>3391413.4635574576</v>
      </c>
      <c r="F687" s="258">
        <f>(F624/F612)*V64</f>
        <v>28857.601263045122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3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1915843.0299999998</v>
      </c>
      <c r="D688" s="256">
        <f>(D615/D612)*W90</f>
        <v>122651.66808894147</v>
      </c>
      <c r="E688" s="258">
        <f>(E623/E612)*SUM(C688:D688)</f>
        <v>1067085.2642116782</v>
      </c>
      <c r="F688" s="258">
        <f>(F624/F612)*W64</f>
        <v>2026.6914787427609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3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3669474.3</v>
      </c>
      <c r="D689" s="256">
        <f>(D615/D612)*X90</f>
        <v>0</v>
      </c>
      <c r="E689" s="258">
        <f>(E623/E612)*SUM(C689:D689)</f>
        <v>1920849.7116054897</v>
      </c>
      <c r="F689" s="258">
        <f>(F624/F612)*X64</f>
        <v>6816.6377876640372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3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27718343.219999995</v>
      </c>
      <c r="D690" s="256">
        <f>(D615/D612)*Y90</f>
        <v>4891190.7365524014</v>
      </c>
      <c r="E690" s="258">
        <f>(E623/E612)*SUM(C690:D690)</f>
        <v>17070023.871275812</v>
      </c>
      <c r="F690" s="258">
        <f>(F624/F612)*Y64</f>
        <v>45371.888883306194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3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66253182.57</v>
      </c>
      <c r="D691" s="256">
        <f>(D615/D612)*Z90</f>
        <v>9809637.7569211461</v>
      </c>
      <c r="E691" s="258">
        <f>(E623/E612)*SUM(C691:D691)</f>
        <v>39816397.266732916</v>
      </c>
      <c r="F691" s="258">
        <f>(F624/F612)*Z64</f>
        <v>75789.129756019654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3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2195572.7200000002</v>
      </c>
      <c r="D692" s="256">
        <f>(D615/D612)*AA90</f>
        <v>341762.32536238042</v>
      </c>
      <c r="E692" s="258">
        <f>(E623/E612)*SUM(C692:D692)</f>
        <v>1328211.8613368764</v>
      </c>
      <c r="F692" s="258">
        <f>(F624/F612)*AA64</f>
        <v>14398.926546344843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3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118673131.3</v>
      </c>
      <c r="D693" s="256">
        <f>(D615/D612)*AB90</f>
        <v>1449729.6993169808</v>
      </c>
      <c r="E693" s="258">
        <f>(E623/E612)*SUM(C693:D693)</f>
        <v>62880386.683118165</v>
      </c>
      <c r="F693" s="258">
        <f>(F624/F612)*AB64</f>
        <v>2502432.8234732547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3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11582062.279999999</v>
      </c>
      <c r="D694" s="256">
        <f>(D615/D612)*AC90</f>
        <v>336667.15901817841</v>
      </c>
      <c r="E694" s="258">
        <f>(E623/E612)*SUM(C694:D694)</f>
        <v>6239064.8179882132</v>
      </c>
      <c r="F694" s="258">
        <f>(F624/F612)*AC64</f>
        <v>29711.19493854211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3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3302917.8699999992</v>
      </c>
      <c r="D695" s="256">
        <f>(D615/D612)*AD90</f>
        <v>145547.33267496759</v>
      </c>
      <c r="E695" s="258">
        <f>(E623/E612)*SUM(C695:D695)</f>
        <v>1805158.6817326332</v>
      </c>
      <c r="F695" s="258">
        <f>(F624/F612)*AD64</f>
        <v>3463.4636537428205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3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5469305.54</v>
      </c>
      <c r="D696" s="256">
        <f>(D615/D612)*AE90</f>
        <v>1701986.6945368561</v>
      </c>
      <c r="E696" s="258">
        <f>(E623/E612)*SUM(C696:D696)</f>
        <v>3753936.8024866148</v>
      </c>
      <c r="F696" s="258">
        <f>(F624/F612)*AE64</f>
        <v>198.15243236659325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3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3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23624572.91</v>
      </c>
      <c r="D698" s="256">
        <f>(D615/D612)*AG90</f>
        <v>2684410.0708576851</v>
      </c>
      <c r="E698" s="258">
        <f>(E623/E612)*SUM(C698:D698)</f>
        <v>13771891.622572264</v>
      </c>
      <c r="F698" s="258">
        <f>(F624/F612)*AG64</f>
        <v>31334.080649414558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3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3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3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45188219.660000011</v>
      </c>
      <c r="D701" s="256">
        <f>(D615/D612)*AJ90</f>
        <v>5273305.6851833416</v>
      </c>
      <c r="E701" s="258">
        <f>(E623/E612)*SUM(C701:D701)</f>
        <v>26414957.152436946</v>
      </c>
      <c r="F701" s="258">
        <f>(F624/F612)*AJ64</f>
        <v>15843.423164894037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3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1922900.54</v>
      </c>
      <c r="D702" s="256">
        <f>(D615/D612)*AK90</f>
        <v>0</v>
      </c>
      <c r="E702" s="258">
        <f>(E623/E612)*SUM(C702:D702)</f>
        <v>1006575.5052992307</v>
      </c>
      <c r="F702" s="258">
        <f>(F624/F612)*AK64</f>
        <v>8.3640089645003979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3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235701.65</v>
      </c>
      <c r="D703" s="256">
        <f>(D615/D612)*AL90</f>
        <v>0</v>
      </c>
      <c r="E703" s="258">
        <f>(E623/E612)*SUM(C703:D703)</f>
        <v>123382.1003808197</v>
      </c>
      <c r="F703" s="258">
        <f>(F624/F612)*AL64</f>
        <v>51.488090770935123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3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3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3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3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3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3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3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3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17503129.260000002</v>
      </c>
      <c r="D711" s="256">
        <f>(D615/D612)*AT90</f>
        <v>0</v>
      </c>
      <c r="E711" s="258">
        <f>(E623/E612)*SUM(C711:D711)</f>
        <v>9162315.3734213673</v>
      </c>
      <c r="F711" s="258">
        <f>(F624/F612)*AT64</f>
        <v>334.63292465599051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3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3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1942982.8100000003</v>
      </c>
      <c r="D713" s="256">
        <f>(D615/D612)*AV90</f>
        <v>10816.266592681677</v>
      </c>
      <c r="E713" s="258">
        <f>(E623/E612)*SUM(C713:D713)</f>
        <v>1022749.8780433277</v>
      </c>
      <c r="F713" s="258">
        <f>(F624/F612)*AV64</f>
        <v>687.42950710846162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3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1393407284.8999996</v>
      </c>
      <c r="D715" s="231">
        <f>SUM(D616:D647)+SUM(D668:D713)</f>
        <v>97231764.930000052</v>
      </c>
      <c r="E715" s="231">
        <f>SUM(E624:E647)+SUM(E668:E713)</f>
        <v>478778327.65912986</v>
      </c>
      <c r="F715" s="231">
        <f>SUM(F625:F648)+SUM(F668:F713)</f>
        <v>4048546.651139779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1393407284.8999999</v>
      </c>
      <c r="D716" s="231">
        <f>D615</f>
        <v>97231764.930000007</v>
      </c>
      <c r="E716" s="231">
        <f>E623</f>
        <v>478778327.65912956</v>
      </c>
      <c r="F716" s="231">
        <f>F624</f>
        <v>4048546.6511397776</v>
      </c>
      <c r="G716" s="231">
        <f>G625</f>
        <v>21559761.18880121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660499297.37000012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2CB025F1-7D83-41B5-8D46-8CB5973355A7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Swedish Health Services, DBA Swedish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274800139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790657103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568275591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31910643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23211055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662313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552965662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130990502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21412925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298179357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25672220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239554800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202462335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370241143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548030996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82453752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82453752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3432432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3432432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1186882842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Swedish Health Services, DBA Swedish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59537399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40770200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14875057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115182656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758271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758271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496311433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12473070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508784503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508784503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562157410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562157410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1186882842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Swedish Health Services, DBA Swedish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2229494191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2388422077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4617916268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529898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3251030477.5500002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50898781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3302459156.5500002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1315457111.4499998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125687486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125687486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1441144597.4499998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471120660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51697353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27765134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267404241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11122095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103915449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30926594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34109291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39227023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16288098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464691559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1518267497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-77122899.550000191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-865916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-77988815.550000191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-77988815.550000191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Swedish Health Services, DBA Swedish Medical Center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13801</v>
      </c>
      <c r="D9" s="287">
        <f>data!D59</f>
        <v>0</v>
      </c>
      <c r="E9" s="287">
        <f>data!E59</f>
        <v>132062</v>
      </c>
      <c r="F9" s="287">
        <f>data!F59</f>
        <v>0</v>
      </c>
      <c r="G9" s="287">
        <f>data!G59</f>
        <v>0</v>
      </c>
      <c r="H9" s="287">
        <f>data!H59</f>
        <v>7632</v>
      </c>
      <c r="I9" s="287">
        <f>data!I59</f>
        <v>5909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309.63910576923081</v>
      </c>
      <c r="D10" s="294">
        <f>data!D60</f>
        <v>0</v>
      </c>
      <c r="E10" s="294">
        <f>data!E60</f>
        <v>746.95368269230744</v>
      </c>
      <c r="F10" s="294">
        <f>data!F60</f>
        <v>0</v>
      </c>
      <c r="G10" s="294">
        <f>data!G60</f>
        <v>0</v>
      </c>
      <c r="H10" s="294">
        <f>data!H60</f>
        <v>42.741649038461546</v>
      </c>
      <c r="I10" s="294">
        <f>data!I60</f>
        <v>30.750182692307693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23232296.050000008</v>
      </c>
      <c r="D11" s="287">
        <f>data!D61</f>
        <v>0</v>
      </c>
      <c r="E11" s="287">
        <f>data!E61</f>
        <v>91081420.519999981</v>
      </c>
      <c r="F11" s="287">
        <f>data!F61</f>
        <v>0</v>
      </c>
      <c r="G11" s="287">
        <f>data!G61</f>
        <v>0</v>
      </c>
      <c r="H11" s="287">
        <f>data!H61</f>
        <v>5190945.1399999997</v>
      </c>
      <c r="I11" s="287">
        <f>data!I61</f>
        <v>3770919.5300000003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1105754</v>
      </c>
      <c r="D12" s="287">
        <f>data!D62</f>
        <v>0</v>
      </c>
      <c r="E12" s="287">
        <f>data!E62</f>
        <v>3856017</v>
      </c>
      <c r="F12" s="287">
        <f>data!F62</f>
        <v>0</v>
      </c>
      <c r="G12" s="287">
        <f>data!G62</f>
        <v>0</v>
      </c>
      <c r="H12" s="287">
        <f>data!H62</f>
        <v>341814</v>
      </c>
      <c r="I12" s="287">
        <f>data!I62</f>
        <v>210719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198445.52</v>
      </c>
      <c r="D13" s="287">
        <f>data!D63</f>
        <v>0</v>
      </c>
      <c r="E13" s="287">
        <f>data!E63</f>
        <v>1183997.5900000001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32442.959999999999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2872396.2199999997</v>
      </c>
      <c r="D14" s="287">
        <f>data!D64</f>
        <v>0</v>
      </c>
      <c r="E14" s="287">
        <f>data!E64</f>
        <v>5475589.5900000017</v>
      </c>
      <c r="F14" s="287">
        <f>data!F64</f>
        <v>0</v>
      </c>
      <c r="G14" s="287">
        <f>data!G64</f>
        <v>0</v>
      </c>
      <c r="H14" s="287">
        <f>data!H64</f>
        <v>71058.36</v>
      </c>
      <c r="I14" s="287">
        <f>data!I64</f>
        <v>73028.430000000008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8313.24</v>
      </c>
      <c r="D15" s="287">
        <f>data!D65</f>
        <v>0</v>
      </c>
      <c r="E15" s="287">
        <f>data!E65</f>
        <v>43542.13</v>
      </c>
      <c r="F15" s="287">
        <f>data!F65</f>
        <v>0</v>
      </c>
      <c r="G15" s="287">
        <f>data!G65</f>
        <v>0</v>
      </c>
      <c r="H15" s="287">
        <f>data!H65</f>
        <v>681.35</v>
      </c>
      <c r="I15" s="287">
        <f>data!I65</f>
        <v>980.75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674916.65</v>
      </c>
      <c r="D16" s="287">
        <f>data!D66</f>
        <v>0</v>
      </c>
      <c r="E16" s="287">
        <f>data!E66</f>
        <v>3114359.1700000009</v>
      </c>
      <c r="F16" s="287">
        <f>data!F66</f>
        <v>0</v>
      </c>
      <c r="G16" s="287">
        <f>data!G66</f>
        <v>0</v>
      </c>
      <c r="H16" s="287">
        <f>data!H66</f>
        <v>1314400.8900000001</v>
      </c>
      <c r="I16" s="287">
        <f>data!I66</f>
        <v>16700.68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395071</v>
      </c>
      <c r="D17" s="287">
        <f>data!D67</f>
        <v>0</v>
      </c>
      <c r="E17" s="287">
        <f>data!E67</f>
        <v>1041018</v>
      </c>
      <c r="F17" s="287">
        <f>data!F67</f>
        <v>0</v>
      </c>
      <c r="G17" s="287">
        <f>data!G67</f>
        <v>3908</v>
      </c>
      <c r="H17" s="287">
        <f>data!H67</f>
        <v>8247</v>
      </c>
      <c r="I17" s="287">
        <f>data!I67</f>
        <v>45429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246160.69</v>
      </c>
      <c r="D18" s="287">
        <f>data!D68</f>
        <v>0</v>
      </c>
      <c r="E18" s="287">
        <f>data!E68</f>
        <v>4995592.99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77150.650000000009</v>
      </c>
      <c r="D19" s="287">
        <f>data!D69</f>
        <v>0</v>
      </c>
      <c r="E19" s="287">
        <f>data!E69</f>
        <v>284130.39</v>
      </c>
      <c r="F19" s="287">
        <f>data!F69</f>
        <v>0</v>
      </c>
      <c r="G19" s="287">
        <f>data!G69</f>
        <v>0</v>
      </c>
      <c r="H19" s="287">
        <f>data!H69</f>
        <v>14921.85</v>
      </c>
      <c r="I19" s="287">
        <f>data!I69</f>
        <v>14803.779999999999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-3942.43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28810504.020000003</v>
      </c>
      <c r="D21" s="287">
        <f>data!D85</f>
        <v>0</v>
      </c>
      <c r="E21" s="287">
        <f>data!E85</f>
        <v>111071724.94999997</v>
      </c>
      <c r="F21" s="287">
        <f>data!F85</f>
        <v>0</v>
      </c>
      <c r="G21" s="287">
        <f>data!G85</f>
        <v>3908</v>
      </c>
      <c r="H21" s="287">
        <f>data!H85</f>
        <v>6942068.5899999999</v>
      </c>
      <c r="I21" s="287">
        <f>data!I85</f>
        <v>4165024.1300000004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120024934</v>
      </c>
      <c r="D24" s="287">
        <f>data!D87</f>
        <v>0</v>
      </c>
      <c r="E24" s="287">
        <f>data!E87</f>
        <v>488367719.84000003</v>
      </c>
      <c r="F24" s="287">
        <f>data!F87</f>
        <v>0</v>
      </c>
      <c r="G24" s="287">
        <f>data!G87</f>
        <v>0</v>
      </c>
      <c r="H24" s="287">
        <f>data!H87</f>
        <v>32643690</v>
      </c>
      <c r="I24" s="287">
        <f>data!I87</f>
        <v>30274043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510762</v>
      </c>
      <c r="D25" s="287">
        <f>data!D88</f>
        <v>0</v>
      </c>
      <c r="E25" s="287">
        <f>data!E88</f>
        <v>36483665.730000004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10480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120535696</v>
      </c>
      <c r="D26" s="287">
        <f>data!D89</f>
        <v>0</v>
      </c>
      <c r="E26" s="287">
        <f>data!E89</f>
        <v>524851385.57000005</v>
      </c>
      <c r="F26" s="287">
        <f>data!F89</f>
        <v>0</v>
      </c>
      <c r="G26" s="287">
        <f>data!G89</f>
        <v>0</v>
      </c>
      <c r="H26" s="287">
        <f>data!H89</f>
        <v>32643690</v>
      </c>
      <c r="I26" s="287">
        <f>data!I89</f>
        <v>30284523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50190.719999999965</v>
      </c>
      <c r="D28" s="287">
        <f>data!D90</f>
        <v>0</v>
      </c>
      <c r="E28" s="287">
        <f>data!E90</f>
        <v>328971.83000000019</v>
      </c>
      <c r="F28" s="287">
        <f>data!F90</f>
        <v>0</v>
      </c>
      <c r="G28" s="287">
        <f>data!G90</f>
        <v>0</v>
      </c>
      <c r="H28" s="287">
        <f>data!H90</f>
        <v>14458.06</v>
      </c>
      <c r="I28" s="287">
        <f>data!I90</f>
        <v>13869.919999999998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7495.8326089347111</v>
      </c>
      <c r="D30" s="287">
        <f>data!D92</f>
        <v>0</v>
      </c>
      <c r="E30" s="287">
        <f>data!E92</f>
        <v>51656.56026283087</v>
      </c>
      <c r="F30" s="287">
        <f>data!F92</f>
        <v>0</v>
      </c>
      <c r="G30" s="287">
        <f>data!G92</f>
        <v>0</v>
      </c>
      <c r="H30" s="287">
        <f>data!H92</f>
        <v>3476.8569634833384</v>
      </c>
      <c r="I30" s="287">
        <f>data!I92</f>
        <v>3335.4217602470057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189.39533653846155</v>
      </c>
      <c r="D32" s="294">
        <f>data!D94</f>
        <v>0</v>
      </c>
      <c r="E32" s="294">
        <f>data!E94</f>
        <v>427.11785096153847</v>
      </c>
      <c r="F32" s="294">
        <f>data!F94</f>
        <v>0</v>
      </c>
      <c r="G32" s="294">
        <f>data!G94</f>
        <v>0</v>
      </c>
      <c r="H32" s="294">
        <f>data!H94</f>
        <v>24.506596153846154</v>
      </c>
      <c r="I32" s="294">
        <f>data!I94</f>
        <v>15.712403846153846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Swedish Health Services, DBA Swedish Medical Center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12553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4493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156.16983173076923</v>
      </c>
      <c r="I42" s="294">
        <f>data!P60</f>
        <v>417.92396153846147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17869745.670000002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22004813.039999999</v>
      </c>
      <c r="I43" s="287">
        <f>data!P61</f>
        <v>59883036.250000007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930240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945384</v>
      </c>
      <c r="I44" s="287">
        <f>data!P62</f>
        <v>2359878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57973.599999999999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1061484.5999999999</v>
      </c>
      <c r="I45" s="287">
        <f>data!P63</f>
        <v>570690.38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1203151.0900000001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2313120.8900000011</v>
      </c>
      <c r="I46" s="287">
        <f>data!P64</f>
        <v>14652472.839999992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3576.61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2800.6</v>
      </c>
      <c r="I47" s="287">
        <f>data!P65</f>
        <v>37660.39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122532.37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787760.75</v>
      </c>
      <c r="I48" s="287">
        <f>data!P66</f>
        <v>5743253.2599999998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443286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217297</v>
      </c>
      <c r="I49" s="287">
        <f>data!P67</f>
        <v>4709460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802297.27</v>
      </c>
      <c r="I50" s="287">
        <f>data!P68</f>
        <v>6788917.54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51177.909999999996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236644.39</v>
      </c>
      <c r="I51" s="287">
        <f>data!P69</f>
        <v>509273.75999999989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-28938.25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-273490</v>
      </c>
      <c r="I52" s="287">
        <f>-data!P84</f>
        <v>-215511.41999999998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20652745.000000004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28098112.540000003</v>
      </c>
      <c r="I53" s="287">
        <f>data!P85</f>
        <v>95039131.000000015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243035930.89999998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138637883.65000001</v>
      </c>
      <c r="I56" s="287">
        <f>data!P87</f>
        <v>479727281.56000012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1218.45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9482413.8100000005</v>
      </c>
      <c r="I57" s="287">
        <f>data!P88</f>
        <v>767051349.92999995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243037149.34999996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148120297.46000001</v>
      </c>
      <c r="I58" s="287">
        <f>data!P89</f>
        <v>1246778631.49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33175.86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33156.409999999996</v>
      </c>
      <c r="I60" s="287">
        <f>data!P90</f>
        <v>215029.13999999987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4954.7146009750986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4951.8098021548431</v>
      </c>
      <c r="I62" s="287">
        <f>data!P92</f>
        <v>34170.823109568853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66.448807692307696</v>
      </c>
      <c r="I64" s="294">
        <f>data!P94</f>
        <v>102.6936923076923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Swedish Health Services, DBA Swedish Medical Center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49.732182692307688</v>
      </c>
      <c r="D74" s="294">
        <f>data!R60</f>
        <v>21.296259615384617</v>
      </c>
      <c r="E74" s="294">
        <f>data!S60</f>
        <v>0</v>
      </c>
      <c r="F74" s="294">
        <f>data!T60</f>
        <v>10.406927884615387</v>
      </c>
      <c r="G74" s="294">
        <f>data!U60</f>
        <v>10.801038461538461</v>
      </c>
      <c r="H74" s="294">
        <f>data!V60</f>
        <v>26.458798076923081</v>
      </c>
      <c r="I74" s="294">
        <f>data!W60</f>
        <v>8.6427980769230768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7601305.6699999999</v>
      </c>
      <c r="D75" s="287">
        <f>data!R61</f>
        <v>1977426.53</v>
      </c>
      <c r="E75" s="287">
        <f>data!S61</f>
        <v>62047.6</v>
      </c>
      <c r="F75" s="287">
        <f>data!T61</f>
        <v>1559225.92</v>
      </c>
      <c r="G75" s="287">
        <f>data!U61</f>
        <v>1290413.06</v>
      </c>
      <c r="H75" s="287">
        <f>data!V61</f>
        <v>3346714.7</v>
      </c>
      <c r="I75" s="287">
        <f>data!W61</f>
        <v>1244656.5599999998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309408</v>
      </c>
      <c r="D76" s="287">
        <f>data!R62</f>
        <v>165215</v>
      </c>
      <c r="E76" s="287">
        <f>data!S62</f>
        <v>0</v>
      </c>
      <c r="F76" s="287">
        <f>data!T62</f>
        <v>91971</v>
      </c>
      <c r="G76" s="287">
        <f>data!U62</f>
        <v>119879</v>
      </c>
      <c r="H76" s="287">
        <f>data!V62</f>
        <v>132738</v>
      </c>
      <c r="I76" s="287">
        <f>data!W62</f>
        <v>52909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2727409.11</v>
      </c>
      <c r="E77" s="287">
        <f>data!S63</f>
        <v>144217.72</v>
      </c>
      <c r="F77" s="287">
        <f>data!T63</f>
        <v>0</v>
      </c>
      <c r="G77" s="287">
        <f>data!U63</f>
        <v>3153538.53</v>
      </c>
      <c r="H77" s="287">
        <f>data!V63</f>
        <v>5925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139502.79999999999</v>
      </c>
      <c r="D78" s="287">
        <f>data!R64</f>
        <v>4361757.6500000004</v>
      </c>
      <c r="E78" s="287">
        <f>data!S64</f>
        <v>42402630.95000001</v>
      </c>
      <c r="F78" s="287">
        <f>data!T64</f>
        <v>368820.4599999999</v>
      </c>
      <c r="G78" s="287">
        <f>data!U64</f>
        <v>7023085.1499999994</v>
      </c>
      <c r="H78" s="287">
        <f>data!V64</f>
        <v>1877018.6500000001</v>
      </c>
      <c r="I78" s="287">
        <f>data!W64</f>
        <v>131824.46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900</v>
      </c>
      <c r="D79" s="287">
        <f>data!R65</f>
        <v>7935.6</v>
      </c>
      <c r="E79" s="287">
        <f>data!S65</f>
        <v>0</v>
      </c>
      <c r="F79" s="287">
        <f>data!T65</f>
        <v>562.39</v>
      </c>
      <c r="G79" s="287">
        <f>data!U65</f>
        <v>44687.46</v>
      </c>
      <c r="H79" s="287">
        <f>data!V65</f>
        <v>54.86</v>
      </c>
      <c r="I79" s="287">
        <f>data!W65</f>
        <v>240.9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63540.99</v>
      </c>
      <c r="D80" s="287">
        <f>data!R66</f>
        <v>235945.77999999997</v>
      </c>
      <c r="E80" s="287">
        <f>data!S66</f>
        <v>478267.81</v>
      </c>
      <c r="F80" s="287">
        <f>data!T66</f>
        <v>10424.359999999999</v>
      </c>
      <c r="G80" s="287">
        <f>data!U66</f>
        <v>24851635.050000001</v>
      </c>
      <c r="H80" s="287">
        <f>data!V66</f>
        <v>324815.13</v>
      </c>
      <c r="I80" s="287">
        <f>data!W66</f>
        <v>297786.15000000002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40054</v>
      </c>
      <c r="D81" s="287">
        <f>data!R67</f>
        <v>213528</v>
      </c>
      <c r="E81" s="287">
        <f>data!S67</f>
        <v>704033</v>
      </c>
      <c r="F81" s="287">
        <f>data!T67</f>
        <v>26447</v>
      </c>
      <c r="G81" s="287">
        <f>data!U67</f>
        <v>299777</v>
      </c>
      <c r="H81" s="287">
        <f>data!V67</f>
        <v>224212</v>
      </c>
      <c r="I81" s="287">
        <f>data!W67</f>
        <v>188198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310034.76</v>
      </c>
      <c r="D82" s="287">
        <f>data!R68</f>
        <v>148860.72</v>
      </c>
      <c r="E82" s="287">
        <f>data!S68</f>
        <v>-102807.33000000002</v>
      </c>
      <c r="F82" s="287">
        <f>data!T68</f>
        <v>0</v>
      </c>
      <c r="G82" s="287">
        <f>data!U68</f>
        <v>103490.16</v>
      </c>
      <c r="H82" s="287">
        <f>data!V68</f>
        <v>703.4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28856.86</v>
      </c>
      <c r="D83" s="287">
        <f>data!R69</f>
        <v>7067.5499999999993</v>
      </c>
      <c r="E83" s="287">
        <f>data!S69</f>
        <v>36289.03</v>
      </c>
      <c r="F83" s="287">
        <f>data!T69</f>
        <v>1176.6500000000001</v>
      </c>
      <c r="G83" s="287">
        <f>data!U69</f>
        <v>8603.68</v>
      </c>
      <c r="H83" s="287">
        <f>data!V69</f>
        <v>14758.23</v>
      </c>
      <c r="I83" s="287">
        <f>data!W69</f>
        <v>227.95999999999998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16675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8493603.0800000001</v>
      </c>
      <c r="D85" s="287">
        <f>data!R85</f>
        <v>9845145.9400000013</v>
      </c>
      <c r="E85" s="287">
        <f>data!S85</f>
        <v>43724678.780000016</v>
      </c>
      <c r="F85" s="287">
        <f>data!T85</f>
        <v>2058627.7799999998</v>
      </c>
      <c r="G85" s="287">
        <f>data!U85</f>
        <v>36895109.089999996</v>
      </c>
      <c r="H85" s="287">
        <f>data!V85</f>
        <v>5910264.9700000016</v>
      </c>
      <c r="I85" s="287">
        <f>data!W85</f>
        <v>1915843.0299999998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27661560</v>
      </c>
      <c r="D88" s="287">
        <f>data!R87</f>
        <v>15968103</v>
      </c>
      <c r="E88" s="287">
        <f>data!S87</f>
        <v>0</v>
      </c>
      <c r="F88" s="287">
        <f>data!T87</f>
        <v>6463593.3100000005</v>
      </c>
      <c r="G88" s="287">
        <f>data!U87</f>
        <v>125670063.82999998</v>
      </c>
      <c r="H88" s="287">
        <f>data!V87</f>
        <v>52451066.479999982</v>
      </c>
      <c r="I88" s="287">
        <f>data!W87</f>
        <v>6084633.21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48229099</v>
      </c>
      <c r="D89" s="287">
        <f>data!R88</f>
        <v>20647950</v>
      </c>
      <c r="E89" s="287">
        <f>data!S88</f>
        <v>0</v>
      </c>
      <c r="F89" s="287">
        <f>data!T88</f>
        <v>315712</v>
      </c>
      <c r="G89" s="287">
        <f>data!U88</f>
        <v>102674995.32000001</v>
      </c>
      <c r="H89" s="287">
        <f>data!V88</f>
        <v>32332795</v>
      </c>
      <c r="I89" s="287">
        <f>data!W88</f>
        <v>9111238.5300000012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75890659</v>
      </c>
      <c r="D90" s="287">
        <f>data!R89</f>
        <v>36616053</v>
      </c>
      <c r="E90" s="287">
        <f>data!S89</f>
        <v>0</v>
      </c>
      <c r="F90" s="287">
        <f>data!T89</f>
        <v>6779305.3100000005</v>
      </c>
      <c r="G90" s="287">
        <f>data!U89</f>
        <v>228345059.14999998</v>
      </c>
      <c r="H90" s="287">
        <f>data!V89</f>
        <v>84783861.479999989</v>
      </c>
      <c r="I90" s="287">
        <f>data!W89</f>
        <v>15195871.740000002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18369.340000000004</v>
      </c>
      <c r="D92" s="287">
        <f>data!R90</f>
        <v>1554.57</v>
      </c>
      <c r="E92" s="287">
        <f>data!S90</f>
        <v>0</v>
      </c>
      <c r="F92" s="287">
        <f>data!T90</f>
        <v>2542.9699999999998</v>
      </c>
      <c r="G92" s="287">
        <f>data!U90</f>
        <v>12903.150000000001</v>
      </c>
      <c r="H92" s="287">
        <f>data!V90</f>
        <v>7065.9400000000005</v>
      </c>
      <c r="I92" s="287">
        <f>data!W90</f>
        <v>1524.49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2873.0304990366235</v>
      </c>
      <c r="D94" s="287">
        <f>data!R92</f>
        <v>232.17033943469312</v>
      </c>
      <c r="E94" s="287">
        <f>data!S92</f>
        <v>0</v>
      </c>
      <c r="F94" s="287">
        <f>data!T92</f>
        <v>397.31319174081153</v>
      </c>
      <c r="G94" s="287">
        <f>data!U92</f>
        <v>2226.0017259225169</v>
      </c>
      <c r="H94" s="287">
        <f>data!V92</f>
        <v>1413.4494796631393</v>
      </c>
      <c r="I94" s="287">
        <f>data!W92</f>
        <v>318.69862138552742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28.809394230769229</v>
      </c>
      <c r="D96" s="294">
        <f>data!R94</f>
        <v>0</v>
      </c>
      <c r="E96" s="294">
        <f>data!S94</f>
        <v>0</v>
      </c>
      <c r="F96" s="294">
        <f>data!T94</f>
        <v>7.7834903846153844</v>
      </c>
      <c r="G96" s="294">
        <f>data!U94</f>
        <v>0</v>
      </c>
      <c r="H96" s="294">
        <f>data!V94</f>
        <v>7.4051009615384622</v>
      </c>
      <c r="I96" s="294">
        <f>data!W94</f>
        <v>6.0096153846153849E-4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Swedish Health Services, DBA Swedish Medical Center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23.952841346153846</v>
      </c>
      <c r="D106" s="294">
        <f>data!Y60</f>
        <v>123.54313942307695</v>
      </c>
      <c r="E106" s="294">
        <f>data!Z60</f>
        <v>283.51427403846156</v>
      </c>
      <c r="F106" s="294">
        <f>data!AA60</f>
        <v>4.8404134615384615</v>
      </c>
      <c r="G106" s="294">
        <f>data!AB60</f>
        <v>167.28965384615384</v>
      </c>
      <c r="H106" s="294">
        <f>data!AC60</f>
        <v>70.860019230769225</v>
      </c>
      <c r="I106" s="294">
        <f>data!AD60</f>
        <v>20.567206730769229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2910832.68</v>
      </c>
      <c r="D107" s="287">
        <f>data!Y61</f>
        <v>13902535.499999996</v>
      </c>
      <c r="E107" s="287">
        <f>data!Z61</f>
        <v>46243365.710000001</v>
      </c>
      <c r="F107" s="287">
        <f>data!AA61</f>
        <v>729491.7300000001</v>
      </c>
      <c r="G107" s="287">
        <f>data!AB61</f>
        <v>21473954.710000001</v>
      </c>
      <c r="H107" s="287">
        <f>data!AC61</f>
        <v>8327364.6699999999</v>
      </c>
      <c r="I107" s="287">
        <f>data!AD61</f>
        <v>2721359.9799999995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166540</v>
      </c>
      <c r="D108" s="287">
        <f>data!Y62</f>
        <v>818145</v>
      </c>
      <c r="E108" s="287">
        <f>data!Z62</f>
        <v>2053124</v>
      </c>
      <c r="F108" s="287">
        <f>data!AA62</f>
        <v>27018</v>
      </c>
      <c r="G108" s="287">
        <f>data!AB62</f>
        <v>1578145</v>
      </c>
      <c r="H108" s="287">
        <f>data!AC62</f>
        <v>530707</v>
      </c>
      <c r="I108" s="287">
        <f>data!AD62</f>
        <v>211789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785.49</v>
      </c>
      <c r="D109" s="287">
        <f>data!Y63</f>
        <v>2449410</v>
      </c>
      <c r="E109" s="287">
        <f>data!Z63</f>
        <v>121567.17000000001</v>
      </c>
      <c r="F109" s="287">
        <f>data!AA63</f>
        <v>0</v>
      </c>
      <c r="G109" s="287">
        <f>data!AB63</f>
        <v>628022.29</v>
      </c>
      <c r="H109" s="287">
        <f>data!AC63</f>
        <v>132360.90999999997</v>
      </c>
      <c r="I109" s="287">
        <f>data!AD63</f>
        <v>2350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443382.52999999991</v>
      </c>
      <c r="D110" s="287">
        <f>data!Y64</f>
        <v>2951176.7400000007</v>
      </c>
      <c r="E110" s="287">
        <f>data!Z64</f>
        <v>4929640.8500000006</v>
      </c>
      <c r="F110" s="287">
        <f>data!AA64</f>
        <v>936566.19000000006</v>
      </c>
      <c r="G110" s="287">
        <f>data!AB64</f>
        <v>162768659.70999998</v>
      </c>
      <c r="H110" s="287">
        <f>data!AC64</f>
        <v>1932539.9400000002</v>
      </c>
      <c r="I110" s="287">
        <f>data!AD64</f>
        <v>225278.10999999996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416.61</v>
      </c>
      <c r="D111" s="287">
        <f>data!Y65</f>
        <v>26444.730000000007</v>
      </c>
      <c r="E111" s="287">
        <f>data!Z65</f>
        <v>188382.56999999998</v>
      </c>
      <c r="F111" s="287">
        <f>data!AA65</f>
        <v>0</v>
      </c>
      <c r="G111" s="287">
        <f>data!AB65</f>
        <v>10487.429999999998</v>
      </c>
      <c r="H111" s="287">
        <f>data!AC65</f>
        <v>8431.18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903349.40000000014</v>
      </c>
      <c r="D112" s="287">
        <f>data!Y66</f>
        <v>3192197.2199999997</v>
      </c>
      <c r="E112" s="287">
        <f>data!Z66</f>
        <v>4665421.7299999986</v>
      </c>
      <c r="F112" s="287">
        <f>data!AA66</f>
        <v>231142.9</v>
      </c>
      <c r="G112" s="287">
        <f>data!AB66</f>
        <v>901964.32000000007</v>
      </c>
      <c r="H112" s="287">
        <f>data!AC66</f>
        <v>152318.07999999996</v>
      </c>
      <c r="I112" s="287">
        <f>data!AD66</f>
        <v>32876.78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348275</v>
      </c>
      <c r="D113" s="287">
        <f>data!Y67</f>
        <v>2351322</v>
      </c>
      <c r="E113" s="287">
        <f>data!Z67</f>
        <v>3496875</v>
      </c>
      <c r="F113" s="287">
        <f>data!AA67</f>
        <v>269323</v>
      </c>
      <c r="G113" s="287">
        <f>data!AB67</f>
        <v>636735</v>
      </c>
      <c r="H113" s="287">
        <f>data!AC67</f>
        <v>439084</v>
      </c>
      <c r="I113" s="287">
        <f>data!AD67</f>
        <v>108887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1894748.06</v>
      </c>
      <c r="E114" s="287">
        <f>data!Z68</f>
        <v>4581477.3500000015</v>
      </c>
      <c r="F114" s="287">
        <f>data!AA68</f>
        <v>0</v>
      </c>
      <c r="G114" s="287">
        <f>data!AB68</f>
        <v>2294915.9900000002</v>
      </c>
      <c r="H114" s="287">
        <f>data!AC68</f>
        <v>43907.68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132363.96999999997</v>
      </c>
      <c r="E115" s="287">
        <f>data!Z69</f>
        <v>279994.39999999997</v>
      </c>
      <c r="F115" s="287">
        <f>data!AA69</f>
        <v>2030.9</v>
      </c>
      <c r="G115" s="287">
        <f>data!AB69</f>
        <v>111280.87000000002</v>
      </c>
      <c r="H115" s="287">
        <f>data!AC69</f>
        <v>15348.82</v>
      </c>
      <c r="I115" s="287">
        <f>data!AD69</f>
        <v>377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-1104107.4099999999</v>
      </c>
      <c r="D116" s="287">
        <f>-data!Y84</f>
        <v>0</v>
      </c>
      <c r="E116" s="287">
        <f>-data!Z84</f>
        <v>-306666.21000000002</v>
      </c>
      <c r="F116" s="287">
        <f>-data!AA84</f>
        <v>0</v>
      </c>
      <c r="G116" s="287">
        <f>-data!AB84</f>
        <v>-71731034.019999996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3669474.3</v>
      </c>
      <c r="D117" s="287">
        <f>data!Y85</f>
        <v>27718343.219999995</v>
      </c>
      <c r="E117" s="287">
        <f>data!Z85</f>
        <v>66253182.57</v>
      </c>
      <c r="F117" s="287">
        <f>data!AA85</f>
        <v>2195572.7200000002</v>
      </c>
      <c r="G117" s="287">
        <f>data!AB85</f>
        <v>118673131.3</v>
      </c>
      <c r="H117" s="287">
        <f>data!AC85</f>
        <v>11582062.279999999</v>
      </c>
      <c r="I117" s="287">
        <f>data!AD85</f>
        <v>3302917.8699999992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20871477.170000006</v>
      </c>
      <c r="D120" s="287">
        <f>data!Y87</f>
        <v>72834324.770000011</v>
      </c>
      <c r="E120" s="287">
        <f>data!Z87</f>
        <v>3188973.11</v>
      </c>
      <c r="F120" s="287">
        <f>data!AA87</f>
        <v>1603691.9800000002</v>
      </c>
      <c r="G120" s="287">
        <f>data!AB87</f>
        <v>147512270.09999999</v>
      </c>
      <c r="H120" s="287">
        <f>data!AC87</f>
        <v>104426407</v>
      </c>
      <c r="I120" s="287">
        <f>data!AD87</f>
        <v>21401759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31054794.159999996</v>
      </c>
      <c r="D121" s="287">
        <f>data!Y88</f>
        <v>99729076.730000019</v>
      </c>
      <c r="E121" s="287">
        <f>data!Z88</f>
        <v>154433221.24000001</v>
      </c>
      <c r="F121" s="287">
        <f>data!AA88</f>
        <v>10191601.710000001</v>
      </c>
      <c r="G121" s="287">
        <f>data!AB88</f>
        <v>851046646.54999995</v>
      </c>
      <c r="H121" s="287">
        <f>data!AC88</f>
        <v>3506861</v>
      </c>
      <c r="I121" s="287">
        <f>data!AD88</f>
        <v>463296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51926271.329999998</v>
      </c>
      <c r="D122" s="287">
        <f>data!Y89</f>
        <v>172563401.50000003</v>
      </c>
      <c r="E122" s="287">
        <f>data!Z89</f>
        <v>157622194.35000002</v>
      </c>
      <c r="F122" s="287">
        <f>data!AA89</f>
        <v>11795293.690000001</v>
      </c>
      <c r="G122" s="287">
        <f>data!AB89</f>
        <v>998558916.64999998</v>
      </c>
      <c r="H122" s="287">
        <f>data!AC89</f>
        <v>107933268</v>
      </c>
      <c r="I122" s="287">
        <f>data!AD89</f>
        <v>21865055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60794.700000000012</v>
      </c>
      <c r="E124" s="287">
        <f>data!Z90</f>
        <v>121928.18000000005</v>
      </c>
      <c r="F124" s="287">
        <f>data!AA90</f>
        <v>4247.91</v>
      </c>
      <c r="G124" s="287">
        <f>data!AB90</f>
        <v>18019.310000000001</v>
      </c>
      <c r="H124" s="287">
        <f>data!AC90</f>
        <v>4184.5800000000008</v>
      </c>
      <c r="I124" s="287">
        <f>data!AD90</f>
        <v>1809.07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10879.617290010347</v>
      </c>
      <c r="E126" s="287">
        <f>data!Z92</f>
        <v>18941.313238809336</v>
      </c>
      <c r="F126" s="287">
        <f>data!AA92</f>
        <v>634.41254275331914</v>
      </c>
      <c r="G126" s="287">
        <f>data!AB92</f>
        <v>3033.4917839003592</v>
      </c>
      <c r="H126" s="287">
        <f>data!AC92</f>
        <v>624.95439831698047</v>
      </c>
      <c r="I126" s="287">
        <f>data!AD92</f>
        <v>270.17914662004301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9.8774038461538455E-2</v>
      </c>
      <c r="D128" s="294">
        <f>data!Y94</f>
        <v>2.9854519230769228</v>
      </c>
      <c r="E128" s="294">
        <f>data!Z94</f>
        <v>80.926749999999998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15.731600961538462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Swedish Health Services, DBA Swedish Medical Center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41.22006249999999</v>
      </c>
      <c r="D138" s="294">
        <f>data!AF60</f>
        <v>0</v>
      </c>
      <c r="E138" s="294">
        <f>data!AG60</f>
        <v>125.08150961538462</v>
      </c>
      <c r="F138" s="294">
        <f>data!AH60</f>
        <v>0</v>
      </c>
      <c r="G138" s="294">
        <f>data!AI60</f>
        <v>0</v>
      </c>
      <c r="H138" s="294">
        <f>data!AJ60</f>
        <v>163.7424230769231</v>
      </c>
      <c r="I138" s="294">
        <f>data!AK60</f>
        <v>16.300687499999999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4418892.49</v>
      </c>
      <c r="D139" s="287">
        <f>data!AF61</f>
        <v>0</v>
      </c>
      <c r="E139" s="287">
        <f>data!AG61</f>
        <v>15983086.059999999</v>
      </c>
      <c r="F139" s="287">
        <f>data!AH61</f>
        <v>0</v>
      </c>
      <c r="G139" s="287">
        <f>data!AI61</f>
        <v>0</v>
      </c>
      <c r="H139" s="287">
        <f>data!AJ61</f>
        <v>19911270.760000005</v>
      </c>
      <c r="I139" s="287">
        <f>data!AK61</f>
        <v>1674968.18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282764</v>
      </c>
      <c r="D140" s="287">
        <f>data!AF62</f>
        <v>0</v>
      </c>
      <c r="E140" s="287">
        <f>data!AG62</f>
        <v>761195</v>
      </c>
      <c r="F140" s="287">
        <f>data!AH62</f>
        <v>0</v>
      </c>
      <c r="G140" s="287">
        <f>data!AI62</f>
        <v>0</v>
      </c>
      <c r="H140" s="287">
        <f>data!AJ62</f>
        <v>1125706</v>
      </c>
      <c r="I140" s="287">
        <f>data!AK62</f>
        <v>114868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5704.75</v>
      </c>
      <c r="D141" s="287">
        <f>data!AF63</f>
        <v>0</v>
      </c>
      <c r="E141" s="287">
        <f>data!AG63</f>
        <v>2062266.95</v>
      </c>
      <c r="F141" s="287">
        <f>data!AH63</f>
        <v>0</v>
      </c>
      <c r="G141" s="287">
        <f>data!AI63</f>
        <v>0</v>
      </c>
      <c r="H141" s="287">
        <f>data!AJ63</f>
        <v>4170835.4699999997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12888.660000000002</v>
      </c>
      <c r="D142" s="287">
        <f>data!AF64</f>
        <v>0</v>
      </c>
      <c r="E142" s="287">
        <f>data!AG64</f>
        <v>2038099.19</v>
      </c>
      <c r="F142" s="287">
        <f>data!AH64</f>
        <v>0</v>
      </c>
      <c r="G142" s="287">
        <f>data!AI64</f>
        <v>0</v>
      </c>
      <c r="H142" s="287">
        <f>data!AJ64</f>
        <v>1030522.2700000003</v>
      </c>
      <c r="I142" s="287">
        <f>data!AK64</f>
        <v>544.03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2975.15</v>
      </c>
      <c r="D143" s="287">
        <f>data!AF65</f>
        <v>0</v>
      </c>
      <c r="E143" s="287">
        <f>data!AG65</f>
        <v>7820.71</v>
      </c>
      <c r="F143" s="287">
        <f>data!AH65</f>
        <v>0</v>
      </c>
      <c r="G143" s="287">
        <f>data!AI65</f>
        <v>0</v>
      </c>
      <c r="H143" s="287">
        <f>data!AJ65</f>
        <v>39417.620000000003</v>
      </c>
      <c r="I143" s="287">
        <f>data!AK65</f>
        <v>168.54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55767.76</v>
      </c>
      <c r="D144" s="287">
        <f>data!AF66</f>
        <v>0</v>
      </c>
      <c r="E144" s="287">
        <f>data!AG66</f>
        <v>1377512.8900000001</v>
      </c>
      <c r="F144" s="287">
        <f>data!AH66</f>
        <v>0</v>
      </c>
      <c r="G144" s="287">
        <f>data!AI66</f>
        <v>0</v>
      </c>
      <c r="H144" s="287">
        <f>data!AJ66</f>
        <v>15988957.370000003</v>
      </c>
      <c r="I144" s="287">
        <f>data!AK66</f>
        <v>78.94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3137</v>
      </c>
      <c r="D145" s="287">
        <f>data!AF67</f>
        <v>0</v>
      </c>
      <c r="E145" s="287">
        <f>data!AG67</f>
        <v>395375</v>
      </c>
      <c r="F145" s="287">
        <f>data!AH67</f>
        <v>0</v>
      </c>
      <c r="G145" s="287">
        <f>data!AI67</f>
        <v>0</v>
      </c>
      <c r="H145" s="287">
        <f>data!AJ67</f>
        <v>315702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682911.3</v>
      </c>
      <c r="D146" s="287">
        <f>data!AF68</f>
        <v>0</v>
      </c>
      <c r="E146" s="287">
        <f>data!AG68</f>
        <v>804296.98</v>
      </c>
      <c r="F146" s="287">
        <f>data!AH68</f>
        <v>0</v>
      </c>
      <c r="G146" s="287">
        <f>data!AI68</f>
        <v>0</v>
      </c>
      <c r="H146" s="287">
        <f>data!AJ68</f>
        <v>4418161.3099999996</v>
      </c>
      <c r="I146" s="287">
        <f>data!AK68</f>
        <v>124363.8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16293.67</v>
      </c>
      <c r="D147" s="287">
        <f>data!AF69</f>
        <v>0</v>
      </c>
      <c r="E147" s="287">
        <f>data!AG69</f>
        <v>194920.13</v>
      </c>
      <c r="F147" s="287">
        <f>data!AH69</f>
        <v>0</v>
      </c>
      <c r="G147" s="287">
        <f>data!AI69</f>
        <v>0</v>
      </c>
      <c r="H147" s="287">
        <f>data!AJ69</f>
        <v>1171088.8200000003</v>
      </c>
      <c r="I147" s="287">
        <f>data!AK69</f>
        <v>7909.05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-12029.24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-2983441.96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5469305.54</v>
      </c>
      <c r="D149" s="287">
        <f>data!AF85</f>
        <v>0</v>
      </c>
      <c r="E149" s="287">
        <f>data!AG85</f>
        <v>23624572.91</v>
      </c>
      <c r="F149" s="287">
        <f>data!AH85</f>
        <v>0</v>
      </c>
      <c r="G149" s="287">
        <f>data!AI85</f>
        <v>0</v>
      </c>
      <c r="H149" s="287">
        <f>data!AJ85</f>
        <v>45188219.660000011</v>
      </c>
      <c r="I149" s="287">
        <f>data!AK85</f>
        <v>1922900.54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18277111</v>
      </c>
      <c r="D152" s="287">
        <f>data!AF87</f>
        <v>0</v>
      </c>
      <c r="E152" s="287">
        <f>data!AG87</f>
        <v>35797145.5</v>
      </c>
      <c r="F152" s="287">
        <f>data!AH87</f>
        <v>0</v>
      </c>
      <c r="G152" s="287">
        <f>data!AI87</f>
        <v>0</v>
      </c>
      <c r="H152" s="287">
        <f>data!AJ87</f>
        <v>601281.5</v>
      </c>
      <c r="I152" s="287">
        <f>data!AK87</f>
        <v>11346629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4135352</v>
      </c>
      <c r="D153" s="287">
        <f>data!AF88</f>
        <v>0</v>
      </c>
      <c r="E153" s="287">
        <f>data!AG88</f>
        <v>144557867.06999999</v>
      </c>
      <c r="F153" s="287">
        <f>data!AH88</f>
        <v>0</v>
      </c>
      <c r="G153" s="287">
        <f>data!AI88</f>
        <v>0</v>
      </c>
      <c r="H153" s="287">
        <f>data!AJ88</f>
        <v>53655791.969999991</v>
      </c>
      <c r="I153" s="287">
        <f>data!AK88</f>
        <v>1048770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22412463</v>
      </c>
      <c r="D154" s="287">
        <f>data!AF89</f>
        <v>0</v>
      </c>
      <c r="E154" s="287">
        <f>data!AG89</f>
        <v>180355012.56999999</v>
      </c>
      <c r="F154" s="287">
        <f>data!AH89</f>
        <v>0</v>
      </c>
      <c r="G154" s="287">
        <f>data!AI89</f>
        <v>0</v>
      </c>
      <c r="H154" s="287">
        <f>data!AJ89</f>
        <v>54257073.469999991</v>
      </c>
      <c r="I154" s="287">
        <f>data!AK89</f>
        <v>12395399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21154.720000000001</v>
      </c>
      <c r="D156" s="287">
        <f>data!AF90</f>
        <v>0</v>
      </c>
      <c r="E156" s="287">
        <f>data!AG90</f>
        <v>33365.68</v>
      </c>
      <c r="F156" s="287">
        <f>data!AH90</f>
        <v>0</v>
      </c>
      <c r="G156" s="287">
        <f>data!AI90</f>
        <v>0</v>
      </c>
      <c r="H156" s="287">
        <f>data!AJ90</f>
        <v>65544.169999999984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3749.7109092011351</v>
      </c>
      <c r="D158" s="287">
        <f>data!AF92</f>
        <v>0</v>
      </c>
      <c r="E158" s="287">
        <f>data!AG92</f>
        <v>6334.0208829749645</v>
      </c>
      <c r="F158" s="287">
        <f>data!AH92</f>
        <v>0</v>
      </c>
      <c r="G158" s="287">
        <f>data!AI92</f>
        <v>0</v>
      </c>
      <c r="H158" s="287">
        <f>data!AJ92</f>
        <v>10038.986359658616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49.989855769230772</v>
      </c>
      <c r="F160" s="294">
        <f>data!AH94</f>
        <v>0</v>
      </c>
      <c r="G160" s="294">
        <f>data!AI94</f>
        <v>0</v>
      </c>
      <c r="H160" s="294">
        <f>data!AJ94</f>
        <v>30.535081730769228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Swedish Health Services, DBA Swedish Medical Center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1.702894230769231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199758.49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15041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3349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0.06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16593.599999999999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959.5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235701.65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1274637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20327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1294964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Swedish Health Services, DBA Swedish Medical Center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39.015216346153863</v>
      </c>
      <c r="E202" s="294">
        <f>data!AU60</f>
        <v>0</v>
      </c>
      <c r="F202" s="294">
        <f>data!AV60</f>
        <v>13.988125</v>
      </c>
      <c r="G202" s="294">
        <f>data!AW60</f>
        <v>2.5095865384615386</v>
      </c>
      <c r="H202" s="294">
        <f>data!AX60</f>
        <v>0</v>
      </c>
      <c r="I202" s="294">
        <f>data!AY60</f>
        <v>141.2203269230769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7365000.8399999989</v>
      </c>
      <c r="E203" s="287">
        <f>data!AU61</f>
        <v>0</v>
      </c>
      <c r="F203" s="287">
        <f>data!AV61</f>
        <v>1676508.1500000001</v>
      </c>
      <c r="G203" s="287">
        <f>data!AW61</f>
        <v>3499503.82</v>
      </c>
      <c r="H203" s="287">
        <f>data!AX61</f>
        <v>0</v>
      </c>
      <c r="I203" s="287">
        <f>data!AY61</f>
        <v>9401060.3800000008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241533</v>
      </c>
      <c r="E204" s="287">
        <f>data!AU62</f>
        <v>0</v>
      </c>
      <c r="F204" s="287">
        <f>data!AV62</f>
        <v>141278</v>
      </c>
      <c r="G204" s="287">
        <f>data!AW62</f>
        <v>31659</v>
      </c>
      <c r="H204" s="287">
        <f>data!AX62</f>
        <v>0</v>
      </c>
      <c r="I204" s="287">
        <f>data!AY62</f>
        <v>632224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5104.88</v>
      </c>
      <c r="E205" s="287">
        <f>data!AU63</f>
        <v>0</v>
      </c>
      <c r="F205" s="287">
        <f>data!AV63</f>
        <v>0</v>
      </c>
      <c r="G205" s="287">
        <f>data!AW63</f>
        <v>290096</v>
      </c>
      <c r="H205" s="287">
        <f>data!AX63</f>
        <v>0</v>
      </c>
      <c r="I205" s="287">
        <f>data!AY63</f>
        <v>6001.75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21765.919999999998</v>
      </c>
      <c r="E206" s="287">
        <f>data!AU64</f>
        <v>0</v>
      </c>
      <c r="F206" s="287">
        <f>data!AV64</f>
        <v>44713.279999999999</v>
      </c>
      <c r="G206" s="287">
        <f>data!AW64</f>
        <v>7453.32</v>
      </c>
      <c r="H206" s="287">
        <f>data!AX64</f>
        <v>0</v>
      </c>
      <c r="I206" s="287">
        <f>data!AY64</f>
        <v>1353449.2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3766.9300000000003</v>
      </c>
      <c r="E207" s="287">
        <f>data!AU65</f>
        <v>0</v>
      </c>
      <c r="F207" s="287">
        <f>data!AV65</f>
        <v>325</v>
      </c>
      <c r="G207" s="287">
        <f>data!AW65</f>
        <v>0</v>
      </c>
      <c r="H207" s="287">
        <f>data!AX65</f>
        <v>0</v>
      </c>
      <c r="I207" s="287">
        <f>data!AY65</f>
        <v>6206.18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8782979.9600000009</v>
      </c>
      <c r="E208" s="287">
        <f>data!AU66</f>
        <v>0</v>
      </c>
      <c r="F208" s="287">
        <f>data!AV66</f>
        <v>898.05</v>
      </c>
      <c r="G208" s="287">
        <f>data!AW66</f>
        <v>2935958.9699999997</v>
      </c>
      <c r="H208" s="287">
        <f>data!AX66</f>
        <v>325492.13</v>
      </c>
      <c r="I208" s="287">
        <f>data!AY66</f>
        <v>94311.589999999967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76678</v>
      </c>
      <c r="G209" s="287">
        <f>data!AW67</f>
        <v>32508</v>
      </c>
      <c r="H209" s="287">
        <f>data!AX67</f>
        <v>0</v>
      </c>
      <c r="I209" s="287">
        <f>data!AY67</f>
        <v>855177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62285.64</v>
      </c>
      <c r="H210" s="287">
        <f>data!AX68</f>
        <v>0</v>
      </c>
      <c r="I210" s="287">
        <f>data!AY68</f>
        <v>301220.81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1249266.1799999997</v>
      </c>
      <c r="E211" s="287">
        <f>data!AU69</f>
        <v>0</v>
      </c>
      <c r="F211" s="287">
        <f>data!AV69</f>
        <v>2582.33</v>
      </c>
      <c r="G211" s="287">
        <f>data!AW69</f>
        <v>103927.37999999989</v>
      </c>
      <c r="H211" s="287">
        <f>data!AX69</f>
        <v>0</v>
      </c>
      <c r="I211" s="287">
        <f>data!AY69</f>
        <v>23425.15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-166288.45000000001</v>
      </c>
      <c r="E212" s="287">
        <f>-data!AU84</f>
        <v>0</v>
      </c>
      <c r="F212" s="287">
        <f>-data!AV84</f>
        <v>0</v>
      </c>
      <c r="G212" s="287">
        <f>-data!AW84</f>
        <v>-12790559.560000001</v>
      </c>
      <c r="H212" s="287">
        <f>-data!AX84</f>
        <v>0</v>
      </c>
      <c r="I212" s="287">
        <f>-data!AY84</f>
        <v>-449276.15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17503129.260000002</v>
      </c>
      <c r="E213" s="287">
        <f>data!AU85</f>
        <v>0</v>
      </c>
      <c r="F213" s="287">
        <f>data!AV85</f>
        <v>1942982.8100000003</v>
      </c>
      <c r="G213" s="287">
        <f>data!AW85</f>
        <v>-5827167.4300000016</v>
      </c>
      <c r="H213" s="287">
        <f>data!AX85</f>
        <v>325492.13</v>
      </c>
      <c r="I213" s="287">
        <f>data!AY85</f>
        <v>12223799.91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23345870</v>
      </c>
      <c r="E216" s="287">
        <f>data!AU87</f>
        <v>0</v>
      </c>
      <c r="F216" s="287">
        <f>data!AV87</f>
        <v>2110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6223123.080000001</v>
      </c>
      <c r="E217" s="287">
        <f>data!AU88</f>
        <v>0</v>
      </c>
      <c r="F217" s="287">
        <f>data!AV88</f>
        <v>1503669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29568993.080000002</v>
      </c>
      <c r="E218" s="287">
        <f>data!AU89</f>
        <v>0</v>
      </c>
      <c r="F218" s="287">
        <f>data!AV89</f>
        <v>1505779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134.44</v>
      </c>
      <c r="G220" s="287">
        <f>data!AW90</f>
        <v>1982.27</v>
      </c>
      <c r="H220" s="287">
        <f>data!AX90</f>
        <v>0</v>
      </c>
      <c r="I220" s="287">
        <f>data!AY90</f>
        <v>23793.819999999992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32.329970284443419</v>
      </c>
      <c r="G222" s="287">
        <f>data!AW92</f>
        <v>398.15286919017365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1.1156250000000001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Swedish Health Services, DBA Swedish Medical Center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2325862.87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9.9832836538461542</v>
      </c>
      <c r="D234" s="294">
        <f>data!BA60</f>
        <v>11.183706730769231</v>
      </c>
      <c r="E234" s="294">
        <f>data!BB60</f>
        <v>69.307798076923092</v>
      </c>
      <c r="F234" s="294">
        <f>data!BC60</f>
        <v>8.8172163461538471</v>
      </c>
      <c r="G234" s="294">
        <f>data!BD60</f>
        <v>-0.71173557692307698</v>
      </c>
      <c r="H234" s="294">
        <f>data!BE60</f>
        <v>274.85238461538461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625614.6</v>
      </c>
      <c r="D235" s="287">
        <f>data!BA61</f>
        <v>620929.96000000008</v>
      </c>
      <c r="E235" s="287">
        <f>data!BB61</f>
        <v>7104757.0299999993</v>
      </c>
      <c r="F235" s="287">
        <f>data!BC61</f>
        <v>509957.26999999996</v>
      </c>
      <c r="G235" s="287">
        <f>data!BD61</f>
        <v>26643.459999999992</v>
      </c>
      <c r="H235" s="287">
        <f>data!BE61</f>
        <v>19524931.889999997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36198</v>
      </c>
      <c r="D236" s="287">
        <f>data!BA62</f>
        <v>38815</v>
      </c>
      <c r="E236" s="287">
        <f>data!BB62</f>
        <v>495659</v>
      </c>
      <c r="F236" s="287">
        <f>data!BC62</f>
        <v>30220</v>
      </c>
      <c r="G236" s="287">
        <f>data!BD62</f>
        <v>216226</v>
      </c>
      <c r="H236" s="287">
        <f>data!BE62</f>
        <v>226495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4288.5200000000004</v>
      </c>
      <c r="E237" s="287">
        <f>data!BB63</f>
        <v>22541.86</v>
      </c>
      <c r="F237" s="287">
        <f>data!BC63</f>
        <v>0</v>
      </c>
      <c r="G237" s="287">
        <f>data!BD63</f>
        <v>0</v>
      </c>
      <c r="H237" s="287">
        <f>data!BE63</f>
        <v>138532.26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1108729.9400000002</v>
      </c>
      <c r="D238" s="287">
        <f>data!BA64</f>
        <v>313271.68999999994</v>
      </c>
      <c r="E238" s="287">
        <f>data!BB64</f>
        <v>75137.249999999985</v>
      </c>
      <c r="F238" s="287">
        <f>data!BC64</f>
        <v>126.46</v>
      </c>
      <c r="G238" s="287">
        <f>data!BD64</f>
        <v>143148.10000000003</v>
      </c>
      <c r="H238" s="287">
        <f>data!BE64</f>
        <v>1738085.9599999997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954.76</v>
      </c>
      <c r="D239" s="287">
        <f>data!BA65</f>
        <v>0</v>
      </c>
      <c r="E239" s="287">
        <f>data!BB65</f>
        <v>10653.68</v>
      </c>
      <c r="F239" s="287">
        <f>data!BC65</f>
        <v>340.41</v>
      </c>
      <c r="G239" s="287">
        <f>data!BD65</f>
        <v>700</v>
      </c>
      <c r="H239" s="287">
        <f>data!BE65</f>
        <v>10096930.710000001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100.1</v>
      </c>
      <c r="D240" s="287">
        <f>data!BA66</f>
        <v>299844.47999999998</v>
      </c>
      <c r="E240" s="287">
        <f>data!BB66</f>
        <v>63822.340000000004</v>
      </c>
      <c r="F240" s="287">
        <f>data!BC66</f>
        <v>-1.93</v>
      </c>
      <c r="G240" s="287">
        <f>data!BD66</f>
        <v>346628.11</v>
      </c>
      <c r="H240" s="287">
        <f>data!BE66</f>
        <v>8463841.4300000016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74625</v>
      </c>
      <c r="D241" s="287">
        <f>data!BA67</f>
        <v>43932</v>
      </c>
      <c r="E241" s="287">
        <f>data!BB67</f>
        <v>971</v>
      </c>
      <c r="F241" s="287">
        <f>data!BC67</f>
        <v>0</v>
      </c>
      <c r="G241" s="287">
        <f>data!BD67</f>
        <v>151061</v>
      </c>
      <c r="H241" s="287">
        <f>data!BE67</f>
        <v>2838741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124739.28</v>
      </c>
      <c r="F242" s="287">
        <f>data!BC68</f>
        <v>0</v>
      </c>
      <c r="G242" s="287">
        <f>data!BD68</f>
        <v>508.74</v>
      </c>
      <c r="H242" s="287">
        <f>data!BE68</f>
        <v>2541066.8800000004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364.01</v>
      </c>
      <c r="D243" s="287">
        <f>data!BA69</f>
        <v>3731.19</v>
      </c>
      <c r="E243" s="287">
        <f>data!BB69</f>
        <v>1044272.8099999999</v>
      </c>
      <c r="F243" s="287">
        <f>data!BC69</f>
        <v>84.9</v>
      </c>
      <c r="G243" s="287">
        <f>data!BD69</f>
        <v>19081.300000000003</v>
      </c>
      <c r="H243" s="287">
        <f>data!BE69</f>
        <v>191946.91000000003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-711918.35000000009</v>
      </c>
      <c r="D244" s="287">
        <f>-data!BA84</f>
        <v>0</v>
      </c>
      <c r="E244" s="287">
        <f>-data!BB84</f>
        <v>-637933.29</v>
      </c>
      <c r="F244" s="287">
        <f>-data!BC84</f>
        <v>0</v>
      </c>
      <c r="G244" s="287">
        <f>-data!BD84</f>
        <v>0</v>
      </c>
      <c r="H244" s="287">
        <f>-data!BE84</f>
        <v>-4043927.33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1134668.06</v>
      </c>
      <c r="D245" s="287">
        <f>data!BA85</f>
        <v>1324812.8399999999</v>
      </c>
      <c r="E245" s="287">
        <f>data!BB85</f>
        <v>8304620.96</v>
      </c>
      <c r="F245" s="287">
        <f>data!BC85</f>
        <v>540727.11</v>
      </c>
      <c r="G245" s="287">
        <f>data!BD85</f>
        <v>903996.71000000008</v>
      </c>
      <c r="H245" s="287">
        <f>data!BE85</f>
        <v>41716644.710000001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6013.06</v>
      </c>
      <c r="D252" s="303">
        <f>data!BA90</f>
        <v>5304.13</v>
      </c>
      <c r="E252" s="303">
        <f>data!BB90</f>
        <v>7313.3100000000013</v>
      </c>
      <c r="F252" s="303">
        <f>data!BC90</f>
        <v>274.85000000000002</v>
      </c>
      <c r="G252" s="303">
        <f>data!BD90</f>
        <v>21794.489999999998</v>
      </c>
      <c r="H252" s="303">
        <f>data!BE90</f>
        <v>1117327.7100000002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892.89110440190393</v>
      </c>
      <c r="E254" s="303">
        <f>data!BB92</f>
        <v>1104.1727227800427</v>
      </c>
      <c r="F254" s="303">
        <f>data!BC92</f>
        <v>41.048018290347436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Swedish Health Services, DBA Swedish Medical Center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17.564336538461539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28.998249999999992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1627519.7200000002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3340445.7899999996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91056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178489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377618.80000000005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-2003.8000000000004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10645.14</v>
      </c>
      <c r="I270" s="287">
        <f>data!BM64</f>
        <v>239.73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4298.8500000000004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1738.03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35327.870000000003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18785.66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9340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130740.31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47931.68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364.69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1944210.6300000004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3928087.11</v>
      </c>
      <c r="I277" s="287">
        <f>data!BM85</f>
        <v>239.73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14445.690000000004</v>
      </c>
      <c r="I284" s="303">
        <f>data!BM90</f>
        <v>2147.2599999999998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2182.3119648465022</v>
      </c>
      <c r="I286" s="303">
        <f>data!BM92</f>
        <v>320.68680281655963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Swedish Health Services, DBA Swedish Medical Center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54.883365384615402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1.3461538461538463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6059265.4899999993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115484.06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297819</v>
      </c>
      <c r="D300" s="287">
        <f>data!BO62</f>
        <v>27236446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13196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5734432.6399999997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2244535.6800000002</v>
      </c>
      <c r="D302" s="287">
        <f>data!BO64</f>
        <v>746.85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25439.82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74081.81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452.69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1494416.63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13307.38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1738024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722635.55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27851.479999999996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8915417.4800000042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12656.269999999999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-10924526.85</v>
      </c>
      <c r="D308" s="287">
        <f>-data!BO84</f>
        <v>-56250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-0.03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16356101.430000005</v>
      </c>
      <c r="D309" s="287">
        <f>data!BO85</f>
        <v>27180942.850000001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208387.66999999998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15444.04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1878.0099999999998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362.2057890991764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Swedish Health Services, DBA Swedish Medical Center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12.316552884615385</v>
      </c>
      <c r="H330" s="294">
        <f>data!BZ60</f>
        <v>76.329822115384616</v>
      </c>
      <c r="I330" s="294">
        <f>data!CA60</f>
        <v>105.81158653846155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2062196.9900000002</v>
      </c>
      <c r="H331" s="306">
        <f>data!BZ61</f>
        <v>7202405.9799999995</v>
      </c>
      <c r="I331" s="306">
        <f>data!CA61</f>
        <v>8620562.3900000006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133284</v>
      </c>
      <c r="H332" s="306">
        <f>data!BZ62</f>
        <v>1019584</v>
      </c>
      <c r="I332" s="306">
        <f>data!CA62</f>
        <v>625035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569810.9</v>
      </c>
      <c r="F333" s="306">
        <f>data!BX63</f>
        <v>0</v>
      </c>
      <c r="G333" s="306">
        <f>data!BY63</f>
        <v>0</v>
      </c>
      <c r="H333" s="306">
        <f>data!BZ63</f>
        <v>339.72</v>
      </c>
      <c r="I333" s="306">
        <f>data!CA63</f>
        <v>878722.54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1914.76</v>
      </c>
      <c r="H334" s="306">
        <f>data!BZ64</f>
        <v>12429.84</v>
      </c>
      <c r="I334" s="306">
        <f>data!CA64</f>
        <v>122182.31999999999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1773.94</v>
      </c>
      <c r="H335" s="306">
        <f>data!BZ65</f>
        <v>1382.47</v>
      </c>
      <c r="I335" s="306">
        <f>data!CA65</f>
        <v>26406.52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13727902.170000002</v>
      </c>
      <c r="F336" s="306">
        <f>data!BX66</f>
        <v>0</v>
      </c>
      <c r="G336" s="306">
        <f>data!BY66</f>
        <v>3212.56</v>
      </c>
      <c r="H336" s="306">
        <f>data!BZ66</f>
        <v>104660.09</v>
      </c>
      <c r="I336" s="306">
        <f>data!CA66</f>
        <v>19605.3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575914</v>
      </c>
      <c r="I337" s="306">
        <f>data!CA67</f>
        <v>70011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18302.300000000003</v>
      </c>
      <c r="I338" s="306">
        <f>data!CA68</f>
        <v>399537.21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35382.36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343.82</v>
      </c>
      <c r="H339" s="306">
        <f>data!BZ69</f>
        <v>131247.49</v>
      </c>
      <c r="I339" s="306">
        <f>data!CA69</f>
        <v>911147.79999999993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-2839.12</v>
      </c>
      <c r="I340" s="287">
        <f>-data!CA84</f>
        <v>-905344.43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35382.36</v>
      </c>
      <c r="D341" s="287">
        <f>data!BV85</f>
        <v>0</v>
      </c>
      <c r="E341" s="287">
        <f>data!BW85</f>
        <v>14297713.070000002</v>
      </c>
      <c r="F341" s="287">
        <f>data!BX85</f>
        <v>0</v>
      </c>
      <c r="G341" s="287">
        <f>data!BY85</f>
        <v>2202726.0699999998</v>
      </c>
      <c r="H341" s="287">
        <f>data!BZ85</f>
        <v>9063426.7699999996</v>
      </c>
      <c r="I341" s="287">
        <f>data!CA85</f>
        <v>10767865.650000002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2538.5199999999995</v>
      </c>
      <c r="I348" s="303">
        <f>data!CA90</f>
        <v>10503.459999999994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411.14858154984353</v>
      </c>
      <c r="I350" s="303">
        <f>data!CA92</f>
        <v>1587.001252647723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Swedish Health Services, DBA Swedish Medical Center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155.23617788461539</v>
      </c>
      <c r="E362" s="309"/>
      <c r="F362" s="297"/>
      <c r="G362" s="297"/>
      <c r="H362" s="297"/>
      <c r="I362" s="310">
        <f>data!CE60</f>
        <v>3896.7836971153843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13126024.640000004</v>
      </c>
      <c r="E363" s="311"/>
      <c r="F363" s="311"/>
      <c r="G363" s="311"/>
      <c r="H363" s="311"/>
      <c r="I363" s="306">
        <f>data!CE61</f>
        <v>471120659.65999991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1705170</v>
      </c>
      <c r="E364" s="311"/>
      <c r="F364" s="311"/>
      <c r="G364" s="311"/>
      <c r="H364" s="311"/>
      <c r="I364" s="306">
        <f>data!CE62</f>
        <v>51697354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1028216.4300000002</v>
      </c>
      <c r="E365" s="311"/>
      <c r="F365" s="311"/>
      <c r="G365" s="311"/>
      <c r="H365" s="311"/>
      <c r="I365" s="306">
        <f>data!CE63</f>
        <v>27765134.339999996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771396.69</v>
      </c>
      <c r="E366" s="311"/>
      <c r="F366" s="311"/>
      <c r="G366" s="311"/>
      <c r="H366" s="311"/>
      <c r="I366" s="306">
        <f>data!CE64</f>
        <v>268231512.90999991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455602.2</v>
      </c>
      <c r="E367" s="311"/>
      <c r="F367" s="311"/>
      <c r="G367" s="311"/>
      <c r="H367" s="311"/>
      <c r="I367" s="306">
        <f>data!CE65</f>
        <v>11122094.999999998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1646430.0200000003</v>
      </c>
      <c r="E368" s="311"/>
      <c r="F368" s="311"/>
      <c r="G368" s="311"/>
      <c r="H368" s="311"/>
      <c r="I368" s="306">
        <f>data!CE66</f>
        <v>103915449.39999998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7534934</v>
      </c>
      <c r="E369" s="311"/>
      <c r="F369" s="311"/>
      <c r="G369" s="311"/>
      <c r="H369" s="311"/>
      <c r="I369" s="306">
        <f>data!CE67</f>
        <v>30926596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1625776.21</v>
      </c>
      <c r="E370" s="311"/>
      <c r="F370" s="311"/>
      <c r="G370" s="311"/>
      <c r="H370" s="311"/>
      <c r="I370" s="306">
        <f>data!CE68</f>
        <v>34109290.680000007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725.76</v>
      </c>
      <c r="D371" s="306">
        <f>data!CC69</f>
        <v>448780009.67000002</v>
      </c>
      <c r="E371" s="306">
        <f>data!CD69</f>
        <v>55515120.219999999</v>
      </c>
      <c r="F371" s="311"/>
      <c r="G371" s="311"/>
      <c r="H371" s="311"/>
      <c r="I371" s="306">
        <f>data!CE69</f>
        <v>645894165.52999997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-18322786.809999999</v>
      </c>
      <c r="E372" s="287">
        <f>-data!CD84</f>
        <v>0</v>
      </c>
      <c r="F372" s="297"/>
      <c r="G372" s="297"/>
      <c r="H372" s="297"/>
      <c r="I372" s="287">
        <f>-data!CE84</f>
        <v>-125687486.31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725.76</v>
      </c>
      <c r="D373" s="306">
        <f>data!CC85</f>
        <v>458350773.05000001</v>
      </c>
      <c r="E373" s="306">
        <f>data!CD85</f>
        <v>55515120.219999999</v>
      </c>
      <c r="F373" s="311"/>
      <c r="G373" s="311"/>
      <c r="H373" s="311"/>
      <c r="I373" s="287">
        <f>data!CE85</f>
        <v>1393407284.8999999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2229494189.9099998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2388422077.2799997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4617916267.1899996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31107.090000000004</v>
      </c>
      <c r="E380" s="297"/>
      <c r="F380" s="297"/>
      <c r="G380" s="297"/>
      <c r="H380" s="297"/>
      <c r="I380" s="287">
        <f>data!CE90</f>
        <v>2325862.8699999996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179341.31859352984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1051.2564134615384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2" transitionEvaluation="1" transitionEntry="1" codeName="Sheet12">
    <tabColor rgb="FF92D050"/>
    <pageSetUpPr autoPageBreaks="0" fitToPage="1"/>
  </sheetPr>
  <dimension ref="A1:CF717"/>
  <sheetViews>
    <sheetView topLeftCell="A82" zoomScale="80" zoomScaleNormal="80" workbookViewId="0">
      <selection activeCell="E104" sqref="E104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57261658.220000006</v>
      </c>
      <c r="C49" s="270">
        <f t="shared" ref="C49:AH49" si="0">IF($B$49,(ROUND((($B$49/$CE$62)*C62),0)))</f>
        <v>4990817</v>
      </c>
      <c r="D49" s="270">
        <f t="shared" si="0"/>
        <v>0</v>
      </c>
      <c r="E49" s="270">
        <f t="shared" si="0"/>
        <v>10806674</v>
      </c>
      <c r="F49" s="270">
        <f t="shared" si="0"/>
        <v>0</v>
      </c>
      <c r="G49" s="270">
        <f t="shared" si="0"/>
        <v>0</v>
      </c>
      <c r="H49" s="270">
        <f t="shared" si="0"/>
        <v>655606</v>
      </c>
      <c r="I49" s="270">
        <f t="shared" si="0"/>
        <v>0</v>
      </c>
      <c r="J49" s="270">
        <f t="shared" si="0"/>
        <v>1396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2525969</v>
      </c>
      <c r="P49" s="270">
        <f t="shared" si="0"/>
        <v>4713403</v>
      </c>
      <c r="Q49" s="270">
        <f t="shared" si="0"/>
        <v>1559577</v>
      </c>
      <c r="R49" s="270">
        <f t="shared" si="0"/>
        <v>259466</v>
      </c>
      <c r="S49" s="270">
        <f t="shared" si="0"/>
        <v>576407</v>
      </c>
      <c r="T49" s="270">
        <f t="shared" si="0"/>
        <v>153192</v>
      </c>
      <c r="U49" s="270">
        <f t="shared" si="0"/>
        <v>151238</v>
      </c>
      <c r="V49" s="270">
        <f t="shared" si="0"/>
        <v>162072</v>
      </c>
      <c r="W49" s="270">
        <f t="shared" si="0"/>
        <v>159599</v>
      </c>
      <c r="X49" s="270">
        <f t="shared" si="0"/>
        <v>384181</v>
      </c>
      <c r="Y49" s="270">
        <f t="shared" si="0"/>
        <v>1865569</v>
      </c>
      <c r="Z49" s="270">
        <f t="shared" si="0"/>
        <v>5916476</v>
      </c>
      <c r="AA49" s="270">
        <f t="shared" si="0"/>
        <v>87227</v>
      </c>
      <c r="AB49" s="270">
        <f t="shared" si="0"/>
        <v>2505735</v>
      </c>
      <c r="AC49" s="270">
        <f t="shared" si="0"/>
        <v>1066561</v>
      </c>
      <c r="AD49" s="270">
        <f t="shared" si="0"/>
        <v>320065</v>
      </c>
      <c r="AE49" s="270">
        <f t="shared" si="0"/>
        <v>750175</v>
      </c>
      <c r="AF49" s="270">
        <f t="shared" si="0"/>
        <v>0</v>
      </c>
      <c r="AG49" s="270">
        <f t="shared" si="0"/>
        <v>2027455</v>
      </c>
      <c r="AH49" s="270">
        <f t="shared" si="0"/>
        <v>0</v>
      </c>
      <c r="AI49" s="270">
        <f t="shared" ref="AI49:BN49" si="1">IF($B$49,(ROUND((($B$49/$CE$62)*AI62),0)))</f>
        <v>0</v>
      </c>
      <c r="AJ49" s="270">
        <f t="shared" si="1"/>
        <v>976580</v>
      </c>
      <c r="AK49" s="270">
        <f t="shared" si="1"/>
        <v>0</v>
      </c>
      <c r="AL49" s="270">
        <f t="shared" si="1"/>
        <v>0</v>
      </c>
      <c r="AM49" s="270">
        <f t="shared" si="1"/>
        <v>0</v>
      </c>
      <c r="AN49" s="270">
        <f t="shared" si="1"/>
        <v>0</v>
      </c>
      <c r="AO49" s="270">
        <f t="shared" si="1"/>
        <v>0</v>
      </c>
      <c r="AP49" s="270">
        <f t="shared" si="1"/>
        <v>0</v>
      </c>
      <c r="AQ49" s="270">
        <f t="shared" si="1"/>
        <v>0</v>
      </c>
      <c r="AR49" s="270">
        <f t="shared" si="1"/>
        <v>0</v>
      </c>
      <c r="AS49" s="270">
        <f t="shared" si="1"/>
        <v>0</v>
      </c>
      <c r="AT49" s="270">
        <f t="shared" si="1"/>
        <v>1048300</v>
      </c>
      <c r="AU49" s="270">
        <f t="shared" si="1"/>
        <v>0</v>
      </c>
      <c r="AV49" s="270">
        <f t="shared" si="1"/>
        <v>757643</v>
      </c>
      <c r="AW49" s="270">
        <f t="shared" si="1"/>
        <v>0</v>
      </c>
      <c r="AX49" s="270">
        <f t="shared" si="1"/>
        <v>0</v>
      </c>
      <c r="AY49" s="270">
        <f t="shared" si="1"/>
        <v>1056769</v>
      </c>
      <c r="AZ49" s="270">
        <f t="shared" si="1"/>
        <v>67237</v>
      </c>
      <c r="BA49" s="270">
        <f t="shared" si="1"/>
        <v>77804</v>
      </c>
      <c r="BB49" s="270">
        <f t="shared" si="1"/>
        <v>780106</v>
      </c>
      <c r="BC49" s="270">
        <f t="shared" si="1"/>
        <v>63493</v>
      </c>
      <c r="BD49" s="270">
        <f t="shared" si="1"/>
        <v>11592</v>
      </c>
      <c r="BE49" s="270">
        <f t="shared" si="1"/>
        <v>908476</v>
      </c>
      <c r="BF49" s="270">
        <f t="shared" si="1"/>
        <v>1575754</v>
      </c>
      <c r="BG49" s="270">
        <f t="shared" si="1"/>
        <v>0</v>
      </c>
      <c r="BH49" s="270">
        <f t="shared" si="1"/>
        <v>0</v>
      </c>
      <c r="BI49" s="270">
        <f t="shared" si="1"/>
        <v>0</v>
      </c>
      <c r="BJ49" s="270">
        <f t="shared" si="1"/>
        <v>0</v>
      </c>
      <c r="BK49" s="270">
        <f t="shared" si="1"/>
        <v>0</v>
      </c>
      <c r="BL49" s="270">
        <f t="shared" si="1"/>
        <v>54</v>
      </c>
      <c r="BM49" s="270">
        <f t="shared" si="1"/>
        <v>0</v>
      </c>
      <c r="BN49" s="270">
        <f t="shared" si="1"/>
        <v>878778</v>
      </c>
      <c r="BO49" s="270">
        <f t="shared" ref="BO49:CD49" si="2">IF($B$49,(ROUND((($B$49/$CE$62)*BO62),0)))</f>
        <v>0</v>
      </c>
      <c r="BP49" s="270">
        <f t="shared" si="2"/>
        <v>0</v>
      </c>
      <c r="BQ49" s="270">
        <f t="shared" si="2"/>
        <v>0</v>
      </c>
      <c r="BR49" s="270">
        <f t="shared" si="2"/>
        <v>0</v>
      </c>
      <c r="BS49" s="270">
        <f t="shared" si="2"/>
        <v>3188</v>
      </c>
      <c r="BT49" s="270">
        <f t="shared" si="2"/>
        <v>0</v>
      </c>
      <c r="BU49" s="270">
        <f t="shared" si="2"/>
        <v>0</v>
      </c>
      <c r="BV49" s="270">
        <f t="shared" si="2"/>
        <v>0</v>
      </c>
      <c r="BW49" s="270">
        <f t="shared" si="2"/>
        <v>5311502</v>
      </c>
      <c r="BX49" s="270">
        <f t="shared" si="2"/>
        <v>0</v>
      </c>
      <c r="BY49" s="270">
        <f t="shared" si="2"/>
        <v>270574</v>
      </c>
      <c r="BZ49" s="270">
        <f t="shared" si="2"/>
        <v>0</v>
      </c>
      <c r="CA49" s="270">
        <f t="shared" si="2"/>
        <v>1194123</v>
      </c>
      <c r="CB49" s="270">
        <f t="shared" si="2"/>
        <v>0</v>
      </c>
      <c r="CC49" s="270">
        <f t="shared" si="2"/>
        <v>640826</v>
      </c>
      <c r="CD49" s="270">
        <f t="shared" si="2"/>
        <v>0</v>
      </c>
      <c r="CE49" s="32">
        <f>SUM(C49:CD49)</f>
        <v>57261659</v>
      </c>
    </row>
    <row r="50" spans="1:83" x14ac:dyDescent="0.35">
      <c r="A50" s="20" t="s">
        <v>218</v>
      </c>
      <c r="B50" s="270">
        <f>B48+B49</f>
        <v>57261658.220000006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31458455.110000003</v>
      </c>
      <c r="C53" s="270">
        <f>IF($B$53,ROUND(($B$53/($CE$91+$CF$91)*C91),0))</f>
        <v>845268</v>
      </c>
      <c r="D53" s="270">
        <f t="shared" ref="D53:BO53" si="3">IF($B$53,ROUND(($B$53/($CE$91+$CF$91)*D91),0))</f>
        <v>0</v>
      </c>
      <c r="E53" s="270">
        <f t="shared" si="3"/>
        <v>2957627</v>
      </c>
      <c r="F53" s="270">
        <f t="shared" si="3"/>
        <v>0</v>
      </c>
      <c r="G53" s="270">
        <f t="shared" si="3"/>
        <v>0</v>
      </c>
      <c r="H53" s="270">
        <f t="shared" si="3"/>
        <v>139330</v>
      </c>
      <c r="I53" s="270">
        <f t="shared" si="3"/>
        <v>0</v>
      </c>
      <c r="J53" s="270">
        <f t="shared" si="3"/>
        <v>45930</v>
      </c>
      <c r="K53" s="270">
        <f t="shared" si="3"/>
        <v>0</v>
      </c>
      <c r="L53" s="270">
        <f t="shared" si="3"/>
        <v>0</v>
      </c>
      <c r="M53" s="270">
        <f t="shared" si="3"/>
        <v>0</v>
      </c>
      <c r="N53" s="270">
        <f t="shared" si="3"/>
        <v>0</v>
      </c>
      <c r="O53" s="270">
        <f t="shared" si="3"/>
        <v>349747</v>
      </c>
      <c r="P53" s="270">
        <f t="shared" si="3"/>
        <v>1389350</v>
      </c>
      <c r="Q53" s="270">
        <f t="shared" si="3"/>
        <v>399639</v>
      </c>
      <c r="R53" s="270">
        <f t="shared" si="3"/>
        <v>44646</v>
      </c>
      <c r="S53" s="270">
        <f t="shared" si="3"/>
        <v>232145</v>
      </c>
      <c r="T53" s="270">
        <f t="shared" si="3"/>
        <v>14552</v>
      </c>
      <c r="U53" s="270">
        <f t="shared" si="3"/>
        <v>204913</v>
      </c>
      <c r="V53" s="270">
        <f t="shared" si="3"/>
        <v>54144</v>
      </c>
      <c r="W53" s="270">
        <f t="shared" si="3"/>
        <v>0</v>
      </c>
      <c r="X53" s="270">
        <f t="shared" si="3"/>
        <v>0</v>
      </c>
      <c r="Y53" s="270">
        <f t="shared" si="3"/>
        <v>757024</v>
      </c>
      <c r="Z53" s="270">
        <f t="shared" si="3"/>
        <v>1430892</v>
      </c>
      <c r="AA53" s="270">
        <f t="shared" si="3"/>
        <v>41760</v>
      </c>
      <c r="AB53" s="270">
        <f t="shared" si="3"/>
        <v>225377</v>
      </c>
      <c r="AC53" s="270">
        <f t="shared" si="3"/>
        <v>42210</v>
      </c>
      <c r="AD53" s="270">
        <f t="shared" si="3"/>
        <v>36065</v>
      </c>
      <c r="AE53" s="270">
        <f t="shared" si="3"/>
        <v>155150</v>
      </c>
      <c r="AF53" s="270">
        <f t="shared" si="3"/>
        <v>0</v>
      </c>
      <c r="AG53" s="270">
        <f t="shared" si="3"/>
        <v>327992</v>
      </c>
      <c r="AH53" s="270">
        <f t="shared" si="3"/>
        <v>0</v>
      </c>
      <c r="AI53" s="270">
        <f t="shared" si="3"/>
        <v>0</v>
      </c>
      <c r="AJ53" s="270">
        <f t="shared" si="3"/>
        <v>179166</v>
      </c>
      <c r="AK53" s="270">
        <f t="shared" si="3"/>
        <v>0</v>
      </c>
      <c r="AL53" s="270">
        <f t="shared" si="3"/>
        <v>0</v>
      </c>
      <c r="AM53" s="270">
        <f t="shared" si="3"/>
        <v>0</v>
      </c>
      <c r="AN53" s="270">
        <f t="shared" si="3"/>
        <v>0</v>
      </c>
      <c r="AO53" s="270">
        <f t="shared" si="3"/>
        <v>0</v>
      </c>
      <c r="AP53" s="270">
        <f t="shared" si="3"/>
        <v>0</v>
      </c>
      <c r="AQ53" s="270">
        <f t="shared" si="3"/>
        <v>0</v>
      </c>
      <c r="AR53" s="270">
        <f t="shared" si="3"/>
        <v>0</v>
      </c>
      <c r="AS53" s="270">
        <f t="shared" si="3"/>
        <v>0</v>
      </c>
      <c r="AT53" s="270">
        <f t="shared" si="3"/>
        <v>196340</v>
      </c>
      <c r="AU53" s="270">
        <f t="shared" si="3"/>
        <v>0</v>
      </c>
      <c r="AV53" s="270">
        <f t="shared" si="3"/>
        <v>196634</v>
      </c>
      <c r="AW53" s="270">
        <f t="shared" si="3"/>
        <v>0</v>
      </c>
      <c r="AX53" s="270">
        <f t="shared" si="3"/>
        <v>0</v>
      </c>
      <c r="AY53" s="270">
        <f t="shared" si="3"/>
        <v>268757</v>
      </c>
      <c r="AZ53" s="270">
        <f t="shared" si="3"/>
        <v>98551</v>
      </c>
      <c r="BA53" s="270">
        <f t="shared" si="3"/>
        <v>20962</v>
      </c>
      <c r="BB53" s="270">
        <f t="shared" si="3"/>
        <v>2462</v>
      </c>
      <c r="BC53" s="270">
        <f t="shared" si="3"/>
        <v>2701</v>
      </c>
      <c r="BD53" s="270">
        <f t="shared" si="3"/>
        <v>356421</v>
      </c>
      <c r="BE53" s="270">
        <f t="shared" si="3"/>
        <v>10194262</v>
      </c>
      <c r="BF53" s="270">
        <f t="shared" si="3"/>
        <v>228549</v>
      </c>
      <c r="BG53" s="270">
        <f t="shared" si="3"/>
        <v>0</v>
      </c>
      <c r="BH53" s="270">
        <f t="shared" si="3"/>
        <v>0</v>
      </c>
      <c r="BI53" s="270">
        <f t="shared" si="3"/>
        <v>0</v>
      </c>
      <c r="BJ53" s="270">
        <f t="shared" si="3"/>
        <v>25201</v>
      </c>
      <c r="BK53" s="270">
        <f t="shared" si="3"/>
        <v>0</v>
      </c>
      <c r="BL53" s="270">
        <f t="shared" si="3"/>
        <v>50726</v>
      </c>
      <c r="BM53" s="270">
        <f t="shared" si="3"/>
        <v>0</v>
      </c>
      <c r="BN53" s="270">
        <f t="shared" si="3"/>
        <v>122218</v>
      </c>
      <c r="BO53" s="270">
        <f t="shared" si="3"/>
        <v>0</v>
      </c>
      <c r="BP53" s="270">
        <f t="shared" ref="BP53:CD53" si="4">IF($B$53,ROUND(($B$53/($CE$91+$CF$91)*BP91),0))</f>
        <v>0</v>
      </c>
      <c r="BQ53" s="270">
        <f t="shared" si="4"/>
        <v>0</v>
      </c>
      <c r="BR53" s="270">
        <f t="shared" si="4"/>
        <v>0</v>
      </c>
      <c r="BS53" s="270">
        <f t="shared" si="4"/>
        <v>42109</v>
      </c>
      <c r="BT53" s="270">
        <f t="shared" si="4"/>
        <v>0</v>
      </c>
      <c r="BU53" s="270">
        <f t="shared" si="4"/>
        <v>0</v>
      </c>
      <c r="BV53" s="270">
        <f t="shared" si="4"/>
        <v>0</v>
      </c>
      <c r="BW53" s="270">
        <f t="shared" si="4"/>
        <v>642673</v>
      </c>
      <c r="BX53" s="270">
        <f t="shared" si="4"/>
        <v>0</v>
      </c>
      <c r="BY53" s="270">
        <f t="shared" si="4"/>
        <v>1858</v>
      </c>
      <c r="BZ53" s="270">
        <f t="shared" si="4"/>
        <v>0</v>
      </c>
      <c r="CA53" s="270">
        <f t="shared" si="4"/>
        <v>162129</v>
      </c>
      <c r="CB53" s="270">
        <f t="shared" si="4"/>
        <v>0</v>
      </c>
      <c r="CC53" s="270">
        <f t="shared" si="4"/>
        <v>8972974</v>
      </c>
      <c r="CD53" s="270">
        <f t="shared" si="4"/>
        <v>0</v>
      </c>
      <c r="CE53" s="32">
        <f>SUM(C53:CD53)</f>
        <v>31458454</v>
      </c>
    </row>
    <row r="54" spans="1:83" x14ac:dyDescent="0.35">
      <c r="A54" s="20" t="s">
        <v>218</v>
      </c>
      <c r="B54" s="270">
        <f>B52+B53</f>
        <v>31458455.110000003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56193</v>
      </c>
      <c r="D60" s="213">
        <v>0</v>
      </c>
      <c r="E60" s="213">
        <v>90475.459071239951</v>
      </c>
      <c r="F60" s="213">
        <v>0</v>
      </c>
      <c r="G60" s="213">
        <v>0</v>
      </c>
      <c r="H60" s="213">
        <v>9458.5509287600562</v>
      </c>
      <c r="I60" s="213">
        <v>0</v>
      </c>
      <c r="J60" s="213">
        <v>11053</v>
      </c>
      <c r="K60" s="213">
        <v>0</v>
      </c>
      <c r="L60" s="213">
        <v>0</v>
      </c>
      <c r="M60" s="213">
        <v>0</v>
      </c>
      <c r="N60" s="213">
        <v>0</v>
      </c>
      <c r="O60" s="213">
        <v>7290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878730</v>
      </c>
      <c r="AZ60" s="214"/>
      <c r="BA60" s="263"/>
      <c r="BB60" s="263"/>
      <c r="BC60" s="263"/>
      <c r="BD60" s="263"/>
      <c r="BE60" s="214">
        <v>3200143.3918169965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283.62999999999994</v>
      </c>
      <c r="D61" s="243">
        <v>0</v>
      </c>
      <c r="E61" s="243">
        <v>770.65999999999985</v>
      </c>
      <c r="F61" s="243">
        <v>0</v>
      </c>
      <c r="G61" s="243">
        <v>0</v>
      </c>
      <c r="H61" s="243">
        <v>45.02</v>
      </c>
      <c r="I61" s="243">
        <v>0</v>
      </c>
      <c r="J61" s="243">
        <v>0.11</v>
      </c>
      <c r="K61" s="243">
        <v>0</v>
      </c>
      <c r="L61" s="243">
        <v>0</v>
      </c>
      <c r="M61" s="243">
        <v>0</v>
      </c>
      <c r="N61" s="243">
        <v>0</v>
      </c>
      <c r="O61" s="243">
        <v>153</v>
      </c>
      <c r="P61" s="244">
        <v>319.37</v>
      </c>
      <c r="Q61" s="244">
        <v>91.8</v>
      </c>
      <c r="R61" s="244">
        <v>21.380000000000003</v>
      </c>
      <c r="S61" s="245">
        <v>57.94</v>
      </c>
      <c r="T61" s="245">
        <v>7.98</v>
      </c>
      <c r="U61" s="246">
        <v>9.1199999999999992</v>
      </c>
      <c r="V61" s="244">
        <v>11.34</v>
      </c>
      <c r="W61" s="244">
        <v>8.4600000000000009</v>
      </c>
      <c r="X61" s="244">
        <v>23.98</v>
      </c>
      <c r="Y61" s="244">
        <v>135.73000000000002</v>
      </c>
      <c r="Z61" s="244">
        <v>304.85999999999996</v>
      </c>
      <c r="AA61" s="244">
        <v>4.13</v>
      </c>
      <c r="AB61" s="245">
        <v>153.42999999999998</v>
      </c>
      <c r="AC61" s="244">
        <v>68.560000000000016</v>
      </c>
      <c r="AD61" s="244">
        <v>17.300000000000004</v>
      </c>
      <c r="AE61" s="244">
        <v>54.190000000000005</v>
      </c>
      <c r="AF61" s="244">
        <v>0</v>
      </c>
      <c r="AG61" s="244">
        <v>123.42000000000002</v>
      </c>
      <c r="AH61" s="244">
        <v>0</v>
      </c>
      <c r="AI61" s="244">
        <v>0</v>
      </c>
      <c r="AJ61" s="244">
        <v>73.3</v>
      </c>
      <c r="AK61" s="244">
        <v>0</v>
      </c>
      <c r="AL61" s="244">
        <v>0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42.780000000000008</v>
      </c>
      <c r="AU61" s="244">
        <v>0</v>
      </c>
      <c r="AV61" s="245">
        <v>58.38</v>
      </c>
      <c r="AW61" s="245">
        <v>0</v>
      </c>
      <c r="AX61" s="245">
        <v>0</v>
      </c>
      <c r="AY61" s="244">
        <v>129.49</v>
      </c>
      <c r="AZ61" s="244">
        <v>8.34</v>
      </c>
      <c r="BA61" s="245">
        <v>10.64</v>
      </c>
      <c r="BB61" s="245">
        <v>53.88</v>
      </c>
      <c r="BC61" s="245">
        <v>8.06</v>
      </c>
      <c r="BD61" s="245">
        <v>5.03</v>
      </c>
      <c r="BE61" s="244">
        <v>88.91</v>
      </c>
      <c r="BF61" s="245">
        <v>189.73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34.770000000000003</v>
      </c>
      <c r="BO61" s="245">
        <v>0</v>
      </c>
      <c r="BP61" s="245">
        <v>0</v>
      </c>
      <c r="BQ61" s="245">
        <v>0</v>
      </c>
      <c r="BR61" s="245">
        <v>0</v>
      </c>
      <c r="BS61" s="245">
        <v>0.32</v>
      </c>
      <c r="BT61" s="245">
        <v>0</v>
      </c>
      <c r="BU61" s="245">
        <v>0</v>
      </c>
      <c r="BV61" s="245">
        <v>0</v>
      </c>
      <c r="BW61" s="245">
        <v>233.99999999999997</v>
      </c>
      <c r="BX61" s="245">
        <v>0</v>
      </c>
      <c r="BY61" s="245">
        <v>12.440000000000001</v>
      </c>
      <c r="BZ61" s="245">
        <v>0</v>
      </c>
      <c r="CA61" s="245">
        <v>97.92</v>
      </c>
      <c r="CB61" s="245">
        <v>0</v>
      </c>
      <c r="CC61" s="245">
        <v>49.81</v>
      </c>
      <c r="CD61" s="247" t="s">
        <v>233</v>
      </c>
      <c r="CE61" s="268">
        <f t="shared" ref="CE61:CE69" si="5">SUM(C61:CD61)</f>
        <v>3763.2100000000009</v>
      </c>
    </row>
    <row r="62" spans="1:83" x14ac:dyDescent="0.35">
      <c r="A62" s="39" t="s">
        <v>248</v>
      </c>
      <c r="B62" s="20"/>
      <c r="C62" s="213">
        <v>36710858.500000007</v>
      </c>
      <c r="D62" s="213">
        <v>0</v>
      </c>
      <c r="E62" s="213">
        <v>79490441.100000009</v>
      </c>
      <c r="F62" s="213">
        <v>0</v>
      </c>
      <c r="G62" s="213">
        <v>0</v>
      </c>
      <c r="H62" s="213">
        <v>4822426.7299999986</v>
      </c>
      <c r="I62" s="213">
        <v>0</v>
      </c>
      <c r="J62" s="213">
        <v>10270.359999999999</v>
      </c>
      <c r="K62" s="213">
        <v>0</v>
      </c>
      <c r="L62" s="213">
        <v>0</v>
      </c>
      <c r="M62" s="213">
        <v>0</v>
      </c>
      <c r="N62" s="213">
        <v>0</v>
      </c>
      <c r="O62" s="213">
        <v>18580217.75</v>
      </c>
      <c r="P62" s="214">
        <v>34670283.969999991</v>
      </c>
      <c r="Q62" s="214">
        <v>11471746.900000004</v>
      </c>
      <c r="R62" s="214">
        <v>1908547.6100000003</v>
      </c>
      <c r="S62" s="228">
        <v>4239868.21</v>
      </c>
      <c r="T62" s="228">
        <v>1126830.45</v>
      </c>
      <c r="U62" s="227">
        <v>1112457.7400000002</v>
      </c>
      <c r="V62" s="214">
        <v>1192152.8500000001</v>
      </c>
      <c r="W62" s="214">
        <v>1173958.1100000001</v>
      </c>
      <c r="X62" s="214">
        <v>2825911.6399999997</v>
      </c>
      <c r="Y62" s="214">
        <v>13722530.200000003</v>
      </c>
      <c r="Z62" s="214">
        <v>43519710.969999976</v>
      </c>
      <c r="AA62" s="214">
        <v>641613.65</v>
      </c>
      <c r="AB62" s="240">
        <v>18431386.539999999</v>
      </c>
      <c r="AC62" s="214">
        <v>7845283.4800000004</v>
      </c>
      <c r="AD62" s="214">
        <v>2354298.9</v>
      </c>
      <c r="AE62" s="214">
        <v>5518050.6999999993</v>
      </c>
      <c r="AF62" s="214">
        <v>0</v>
      </c>
      <c r="AG62" s="214">
        <v>14913308.119999999</v>
      </c>
      <c r="AH62" s="214">
        <v>0</v>
      </c>
      <c r="AI62" s="214">
        <v>0</v>
      </c>
      <c r="AJ62" s="214">
        <v>7183410.0700000003</v>
      </c>
      <c r="AK62" s="214">
        <v>0</v>
      </c>
      <c r="AL62" s="214">
        <v>0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7710961.3800000027</v>
      </c>
      <c r="AU62" s="214">
        <v>0</v>
      </c>
      <c r="AV62" s="228">
        <v>5572978.8399999999</v>
      </c>
      <c r="AW62" s="228">
        <v>0</v>
      </c>
      <c r="AX62" s="228">
        <v>0</v>
      </c>
      <c r="AY62" s="214">
        <v>7773252.4000000013</v>
      </c>
      <c r="AZ62" s="214">
        <v>494576.31999999995</v>
      </c>
      <c r="BA62" s="228">
        <v>572304.01</v>
      </c>
      <c r="BB62" s="228">
        <v>5738210.29</v>
      </c>
      <c r="BC62" s="228">
        <v>467036.01999999996</v>
      </c>
      <c r="BD62" s="228">
        <v>85265.650000000081</v>
      </c>
      <c r="BE62" s="214">
        <v>6682458.3799999999</v>
      </c>
      <c r="BF62" s="228">
        <v>11590740.279999999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400.49</v>
      </c>
      <c r="BM62" s="228">
        <v>0</v>
      </c>
      <c r="BN62" s="228">
        <v>6464008.5199999986</v>
      </c>
      <c r="BO62" s="228">
        <v>0</v>
      </c>
      <c r="BP62" s="228">
        <v>0</v>
      </c>
      <c r="BQ62" s="228">
        <v>0</v>
      </c>
      <c r="BR62" s="228">
        <v>0</v>
      </c>
      <c r="BS62" s="228">
        <v>23448.18</v>
      </c>
      <c r="BT62" s="228">
        <v>0</v>
      </c>
      <c r="BU62" s="228">
        <v>0</v>
      </c>
      <c r="BV62" s="228">
        <v>0</v>
      </c>
      <c r="BW62" s="228">
        <v>39069713.730000004</v>
      </c>
      <c r="BX62" s="228">
        <v>0</v>
      </c>
      <c r="BY62" s="228">
        <v>1990253.3000000003</v>
      </c>
      <c r="BZ62" s="228">
        <v>0</v>
      </c>
      <c r="CA62" s="228">
        <v>8783584.290000001</v>
      </c>
      <c r="CB62" s="228">
        <v>0</v>
      </c>
      <c r="CC62" s="228">
        <v>4713711.4000000004</v>
      </c>
      <c r="CD62" s="29" t="s">
        <v>233</v>
      </c>
      <c r="CE62" s="32">
        <f t="shared" si="5"/>
        <v>421198468.02999991</v>
      </c>
    </row>
    <row r="63" spans="1:83" x14ac:dyDescent="0.35">
      <c r="A63" s="39" t="s">
        <v>9</v>
      </c>
      <c r="B63" s="20"/>
      <c r="C63" s="269">
        <f>ROUND(C48+C49,0)</f>
        <v>4990817</v>
      </c>
      <c r="D63" s="269">
        <f t="shared" ref="D63:BO63" si="6">ROUND(D48+D49,0)</f>
        <v>0</v>
      </c>
      <c r="E63" s="269">
        <f t="shared" si="6"/>
        <v>10806674</v>
      </c>
      <c r="F63" s="269">
        <f t="shared" si="6"/>
        <v>0</v>
      </c>
      <c r="G63" s="269">
        <f t="shared" si="6"/>
        <v>0</v>
      </c>
      <c r="H63" s="269">
        <f t="shared" si="6"/>
        <v>655606</v>
      </c>
      <c r="I63" s="269">
        <f t="shared" si="6"/>
        <v>0</v>
      </c>
      <c r="J63" s="269">
        <f t="shared" si="6"/>
        <v>1396</v>
      </c>
      <c r="K63" s="269">
        <f t="shared" si="6"/>
        <v>0</v>
      </c>
      <c r="L63" s="269">
        <f t="shared" si="6"/>
        <v>0</v>
      </c>
      <c r="M63" s="269">
        <f t="shared" si="6"/>
        <v>0</v>
      </c>
      <c r="N63" s="269">
        <f t="shared" si="6"/>
        <v>0</v>
      </c>
      <c r="O63" s="269">
        <f t="shared" si="6"/>
        <v>2525969</v>
      </c>
      <c r="P63" s="269">
        <f t="shared" si="6"/>
        <v>4713403</v>
      </c>
      <c r="Q63" s="269">
        <f t="shared" si="6"/>
        <v>1559577</v>
      </c>
      <c r="R63" s="269">
        <f t="shared" si="6"/>
        <v>259466</v>
      </c>
      <c r="S63" s="269">
        <f t="shared" si="6"/>
        <v>576407</v>
      </c>
      <c r="T63" s="269">
        <f t="shared" si="6"/>
        <v>153192</v>
      </c>
      <c r="U63" s="269">
        <f t="shared" si="6"/>
        <v>151238</v>
      </c>
      <c r="V63" s="269">
        <f t="shared" si="6"/>
        <v>162072</v>
      </c>
      <c r="W63" s="269">
        <f t="shared" si="6"/>
        <v>159599</v>
      </c>
      <c r="X63" s="269">
        <f t="shared" si="6"/>
        <v>384181</v>
      </c>
      <c r="Y63" s="269">
        <f t="shared" si="6"/>
        <v>1865569</v>
      </c>
      <c r="Z63" s="269">
        <f t="shared" si="6"/>
        <v>5916476</v>
      </c>
      <c r="AA63" s="269">
        <f t="shared" si="6"/>
        <v>87227</v>
      </c>
      <c r="AB63" s="269">
        <f t="shared" si="6"/>
        <v>2505735</v>
      </c>
      <c r="AC63" s="269">
        <f t="shared" si="6"/>
        <v>1066561</v>
      </c>
      <c r="AD63" s="269">
        <f t="shared" si="6"/>
        <v>320065</v>
      </c>
      <c r="AE63" s="269">
        <f t="shared" si="6"/>
        <v>750175</v>
      </c>
      <c r="AF63" s="269">
        <f t="shared" si="6"/>
        <v>0</v>
      </c>
      <c r="AG63" s="269">
        <f t="shared" si="6"/>
        <v>2027455</v>
      </c>
      <c r="AH63" s="269">
        <f t="shared" si="6"/>
        <v>0</v>
      </c>
      <c r="AI63" s="269">
        <f t="shared" si="6"/>
        <v>0</v>
      </c>
      <c r="AJ63" s="269">
        <f t="shared" si="6"/>
        <v>976580</v>
      </c>
      <c r="AK63" s="269">
        <f t="shared" si="6"/>
        <v>0</v>
      </c>
      <c r="AL63" s="269">
        <f t="shared" si="6"/>
        <v>0</v>
      </c>
      <c r="AM63" s="269">
        <f t="shared" si="6"/>
        <v>0</v>
      </c>
      <c r="AN63" s="269">
        <f t="shared" si="6"/>
        <v>0</v>
      </c>
      <c r="AO63" s="269">
        <f t="shared" si="6"/>
        <v>0</v>
      </c>
      <c r="AP63" s="269">
        <f t="shared" si="6"/>
        <v>0</v>
      </c>
      <c r="AQ63" s="269">
        <f t="shared" si="6"/>
        <v>0</v>
      </c>
      <c r="AR63" s="269">
        <f t="shared" si="6"/>
        <v>0</v>
      </c>
      <c r="AS63" s="269">
        <f t="shared" si="6"/>
        <v>0</v>
      </c>
      <c r="AT63" s="269">
        <f t="shared" si="6"/>
        <v>1048300</v>
      </c>
      <c r="AU63" s="269">
        <f t="shared" si="6"/>
        <v>0</v>
      </c>
      <c r="AV63" s="269">
        <f t="shared" si="6"/>
        <v>757643</v>
      </c>
      <c r="AW63" s="269">
        <f t="shared" si="6"/>
        <v>0</v>
      </c>
      <c r="AX63" s="269">
        <f t="shared" si="6"/>
        <v>0</v>
      </c>
      <c r="AY63" s="269">
        <f t="shared" si="6"/>
        <v>1056769</v>
      </c>
      <c r="AZ63" s="269">
        <f t="shared" si="6"/>
        <v>67237</v>
      </c>
      <c r="BA63" s="269">
        <f t="shared" si="6"/>
        <v>77804</v>
      </c>
      <c r="BB63" s="269">
        <f t="shared" si="6"/>
        <v>780106</v>
      </c>
      <c r="BC63" s="269">
        <f t="shared" si="6"/>
        <v>63493</v>
      </c>
      <c r="BD63" s="269">
        <f t="shared" si="6"/>
        <v>11592</v>
      </c>
      <c r="BE63" s="269">
        <f t="shared" si="6"/>
        <v>908476</v>
      </c>
      <c r="BF63" s="269">
        <f t="shared" si="6"/>
        <v>1575754</v>
      </c>
      <c r="BG63" s="269">
        <f t="shared" si="6"/>
        <v>0</v>
      </c>
      <c r="BH63" s="269">
        <f t="shared" si="6"/>
        <v>0</v>
      </c>
      <c r="BI63" s="269">
        <f t="shared" si="6"/>
        <v>0</v>
      </c>
      <c r="BJ63" s="269">
        <f t="shared" si="6"/>
        <v>0</v>
      </c>
      <c r="BK63" s="269">
        <f t="shared" si="6"/>
        <v>0</v>
      </c>
      <c r="BL63" s="269">
        <f t="shared" si="6"/>
        <v>54</v>
      </c>
      <c r="BM63" s="269">
        <f t="shared" si="6"/>
        <v>0</v>
      </c>
      <c r="BN63" s="269">
        <f t="shared" si="6"/>
        <v>878778</v>
      </c>
      <c r="BO63" s="269">
        <f t="shared" si="6"/>
        <v>0</v>
      </c>
      <c r="BP63" s="269">
        <f t="shared" ref="BP63:CC63" si="7">ROUND(BP48+BP49,0)</f>
        <v>0</v>
      </c>
      <c r="BQ63" s="269">
        <f t="shared" si="7"/>
        <v>0</v>
      </c>
      <c r="BR63" s="269">
        <f t="shared" si="7"/>
        <v>0</v>
      </c>
      <c r="BS63" s="269">
        <f t="shared" si="7"/>
        <v>3188</v>
      </c>
      <c r="BT63" s="269">
        <f t="shared" si="7"/>
        <v>0</v>
      </c>
      <c r="BU63" s="269">
        <f t="shared" si="7"/>
        <v>0</v>
      </c>
      <c r="BV63" s="269">
        <f t="shared" si="7"/>
        <v>0</v>
      </c>
      <c r="BW63" s="269">
        <f t="shared" si="7"/>
        <v>5311502</v>
      </c>
      <c r="BX63" s="269">
        <f t="shared" si="7"/>
        <v>0</v>
      </c>
      <c r="BY63" s="269">
        <f t="shared" si="7"/>
        <v>270574</v>
      </c>
      <c r="BZ63" s="269">
        <f t="shared" si="7"/>
        <v>0</v>
      </c>
      <c r="CA63" s="269">
        <f t="shared" si="7"/>
        <v>1194123</v>
      </c>
      <c r="CB63" s="269">
        <f t="shared" si="7"/>
        <v>0</v>
      </c>
      <c r="CC63" s="269">
        <f t="shared" si="7"/>
        <v>640826</v>
      </c>
      <c r="CD63" s="29" t="s">
        <v>233</v>
      </c>
      <c r="CE63" s="32">
        <f t="shared" si="5"/>
        <v>57261659</v>
      </c>
    </row>
    <row r="64" spans="1:83" x14ac:dyDescent="0.35">
      <c r="A64" s="39" t="s">
        <v>249</v>
      </c>
      <c r="B64" s="20"/>
      <c r="C64" s="213">
        <v>3525875.7700000005</v>
      </c>
      <c r="D64" s="213">
        <v>0</v>
      </c>
      <c r="E64" s="213">
        <v>253023.48999999996</v>
      </c>
      <c r="F64" s="213">
        <v>0</v>
      </c>
      <c r="G64" s="213">
        <v>0</v>
      </c>
      <c r="H64" s="213">
        <v>8350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493101.44</v>
      </c>
      <c r="P64" s="214">
        <v>950089.98</v>
      </c>
      <c r="Q64" s="214">
        <v>0</v>
      </c>
      <c r="R64" s="214">
        <v>202617.42</v>
      </c>
      <c r="S64" s="228">
        <v>196229.37999999998</v>
      </c>
      <c r="T64" s="228">
        <v>1980</v>
      </c>
      <c r="U64" s="227">
        <v>3080966.58</v>
      </c>
      <c r="V64" s="214">
        <v>9450</v>
      </c>
      <c r="W64" s="214">
        <v>0</v>
      </c>
      <c r="X64" s="214">
        <v>780</v>
      </c>
      <c r="Y64" s="214">
        <v>2591787.5</v>
      </c>
      <c r="Z64" s="214">
        <v>544800</v>
      </c>
      <c r="AA64" s="214">
        <v>0</v>
      </c>
      <c r="AB64" s="240">
        <v>330174.15999999997</v>
      </c>
      <c r="AC64" s="214">
        <v>132360.92000000001</v>
      </c>
      <c r="AD64" s="214">
        <v>3050</v>
      </c>
      <c r="AE64" s="214">
        <v>303.31</v>
      </c>
      <c r="AF64" s="214">
        <v>0</v>
      </c>
      <c r="AG64" s="214">
        <v>3091364.83</v>
      </c>
      <c r="AH64" s="214">
        <v>0</v>
      </c>
      <c r="AI64" s="214">
        <v>0</v>
      </c>
      <c r="AJ64" s="214">
        <v>325010.53999999998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217565.4</v>
      </c>
      <c r="AU64" s="214">
        <v>0</v>
      </c>
      <c r="AV64" s="228">
        <v>529268.17000000004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9295.83</v>
      </c>
      <c r="BC64" s="228">
        <v>0</v>
      </c>
      <c r="BD64" s="228">
        <v>5250</v>
      </c>
      <c r="BE64" s="214">
        <v>40532.350000000006</v>
      </c>
      <c r="BF64" s="228">
        <v>33823.22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2041513.5999999999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2254252.8499999996</v>
      </c>
      <c r="BX64" s="228">
        <v>0</v>
      </c>
      <c r="BY64" s="228">
        <v>0</v>
      </c>
      <c r="BZ64" s="228">
        <v>0</v>
      </c>
      <c r="CA64" s="228">
        <v>676053</v>
      </c>
      <c r="CB64" s="228">
        <v>0</v>
      </c>
      <c r="CC64" s="228">
        <v>185141</v>
      </c>
      <c r="CD64" s="29" t="s">
        <v>233</v>
      </c>
      <c r="CE64" s="32">
        <f t="shared" si="5"/>
        <v>21734010.740000002</v>
      </c>
    </row>
    <row r="65" spans="1:83" x14ac:dyDescent="0.35">
      <c r="A65" s="39" t="s">
        <v>250</v>
      </c>
      <c r="B65" s="20"/>
      <c r="C65" s="213">
        <v>3857453.2299999995</v>
      </c>
      <c r="D65" s="213">
        <v>0</v>
      </c>
      <c r="E65" s="213">
        <v>4948864.8600000003</v>
      </c>
      <c r="F65" s="213">
        <v>0</v>
      </c>
      <c r="G65" s="213">
        <v>0</v>
      </c>
      <c r="H65" s="213">
        <v>95543.44</v>
      </c>
      <c r="I65" s="213">
        <v>0</v>
      </c>
      <c r="J65" s="213">
        <v>478.86</v>
      </c>
      <c r="K65" s="213">
        <v>0</v>
      </c>
      <c r="L65" s="213">
        <v>0</v>
      </c>
      <c r="M65" s="213">
        <v>0</v>
      </c>
      <c r="N65" s="213">
        <v>0</v>
      </c>
      <c r="O65" s="213">
        <v>2403179.7699999996</v>
      </c>
      <c r="P65" s="214">
        <v>12160376.379999995</v>
      </c>
      <c r="Q65" s="214">
        <v>923681.6399999999</v>
      </c>
      <c r="R65" s="214">
        <v>3913565</v>
      </c>
      <c r="S65" s="228">
        <v>51756612.539999969</v>
      </c>
      <c r="T65" s="228">
        <v>348705.63</v>
      </c>
      <c r="U65" s="227">
        <v>7663032.0799999991</v>
      </c>
      <c r="V65" s="214">
        <v>1898483.7700000005</v>
      </c>
      <c r="W65" s="214">
        <v>110445.72000000002</v>
      </c>
      <c r="X65" s="214">
        <v>496725.8600000001</v>
      </c>
      <c r="Y65" s="214">
        <v>2929340.3400000012</v>
      </c>
      <c r="Z65" s="214">
        <v>4461997.1500000013</v>
      </c>
      <c r="AA65" s="214">
        <v>1558472.1999999997</v>
      </c>
      <c r="AB65" s="240">
        <v>128799141.25000003</v>
      </c>
      <c r="AC65" s="214">
        <v>2116589.1</v>
      </c>
      <c r="AD65" s="214">
        <v>169610.15</v>
      </c>
      <c r="AE65" s="214">
        <v>22060.679999999997</v>
      </c>
      <c r="AF65" s="214">
        <v>0</v>
      </c>
      <c r="AG65" s="214">
        <v>1927819.65</v>
      </c>
      <c r="AH65" s="214">
        <v>0</v>
      </c>
      <c r="AI65" s="214">
        <v>0</v>
      </c>
      <c r="AJ65" s="214">
        <v>128697.70999999999</v>
      </c>
      <c r="AK65" s="214">
        <v>0</v>
      </c>
      <c r="AL65" s="214">
        <v>0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28196.94</v>
      </c>
      <c r="AU65" s="214">
        <v>0</v>
      </c>
      <c r="AV65" s="228">
        <v>595174.17000000016</v>
      </c>
      <c r="AW65" s="228">
        <v>0</v>
      </c>
      <c r="AX65" s="228">
        <v>0</v>
      </c>
      <c r="AY65" s="214">
        <v>1371817.92</v>
      </c>
      <c r="AZ65" s="214">
        <v>999674.2699999999</v>
      </c>
      <c r="BA65" s="228">
        <v>84210.170000000027</v>
      </c>
      <c r="BB65" s="228">
        <v>10769.509999999998</v>
      </c>
      <c r="BC65" s="228">
        <v>8.4</v>
      </c>
      <c r="BD65" s="228">
        <v>-5381417.2599999998</v>
      </c>
      <c r="BE65" s="214">
        <v>987067.46</v>
      </c>
      <c r="BF65" s="228">
        <v>1062469.19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400462.75</v>
      </c>
      <c r="BO65" s="228">
        <v>0</v>
      </c>
      <c r="BP65" s="228">
        <v>0</v>
      </c>
      <c r="BQ65" s="228">
        <v>0</v>
      </c>
      <c r="BR65" s="228">
        <v>0</v>
      </c>
      <c r="BS65" s="228">
        <v>5822.3399999999992</v>
      </c>
      <c r="BT65" s="228">
        <v>0</v>
      </c>
      <c r="BU65" s="228">
        <v>0</v>
      </c>
      <c r="BV65" s="228">
        <v>0</v>
      </c>
      <c r="BW65" s="228">
        <v>734277.50000000012</v>
      </c>
      <c r="BX65" s="228">
        <v>0</v>
      </c>
      <c r="BY65" s="228">
        <v>6036.33</v>
      </c>
      <c r="BZ65" s="228">
        <v>0</v>
      </c>
      <c r="CA65" s="228">
        <v>143477.76999999999</v>
      </c>
      <c r="CB65" s="228">
        <v>0</v>
      </c>
      <c r="CC65" s="228">
        <v>37834524.420000002</v>
      </c>
      <c r="CD65" s="29" t="s">
        <v>233</v>
      </c>
      <c r="CE65" s="32">
        <f t="shared" si="5"/>
        <v>271573448.89000005</v>
      </c>
    </row>
    <row r="66" spans="1:83" x14ac:dyDescent="0.35">
      <c r="A66" s="39" t="s">
        <v>251</v>
      </c>
      <c r="B66" s="20"/>
      <c r="C66" s="213">
        <v>15965.98</v>
      </c>
      <c r="D66" s="213">
        <v>0</v>
      </c>
      <c r="E66" s="213">
        <v>64560.68</v>
      </c>
      <c r="F66" s="213">
        <v>0</v>
      </c>
      <c r="G66" s="213">
        <v>0</v>
      </c>
      <c r="H66" s="213">
        <v>1483.17</v>
      </c>
      <c r="I66" s="213">
        <v>0</v>
      </c>
      <c r="J66" s="213">
        <v>56.34</v>
      </c>
      <c r="K66" s="213">
        <v>0</v>
      </c>
      <c r="L66" s="213">
        <v>0</v>
      </c>
      <c r="M66" s="213">
        <v>0</v>
      </c>
      <c r="N66" s="213">
        <v>0</v>
      </c>
      <c r="O66" s="213">
        <v>4952.6000000000004</v>
      </c>
      <c r="P66" s="214">
        <v>8418.07</v>
      </c>
      <c r="Q66" s="214">
        <v>3702.0299999999997</v>
      </c>
      <c r="R66" s="214">
        <v>2871.6000000000004</v>
      </c>
      <c r="S66" s="228">
        <v>1169.1400000000001</v>
      </c>
      <c r="T66" s="228">
        <v>586.88</v>
      </c>
      <c r="U66" s="227">
        <v>46037.55</v>
      </c>
      <c r="V66" s="214">
        <v>0</v>
      </c>
      <c r="W66" s="214">
        <v>0</v>
      </c>
      <c r="X66" s="214">
        <v>623.76</v>
      </c>
      <c r="Y66" s="214">
        <v>13121.89</v>
      </c>
      <c r="Z66" s="214">
        <v>308759.59000000003</v>
      </c>
      <c r="AA66" s="214">
        <v>0</v>
      </c>
      <c r="AB66" s="240">
        <v>7810.02</v>
      </c>
      <c r="AC66" s="214">
        <v>14801.539999999997</v>
      </c>
      <c r="AD66" s="214">
        <v>396.46000000000004</v>
      </c>
      <c r="AE66" s="214">
        <v>7961.82</v>
      </c>
      <c r="AF66" s="214">
        <v>0</v>
      </c>
      <c r="AG66" s="214">
        <v>5064.2199999999993</v>
      </c>
      <c r="AH66" s="214">
        <v>0</v>
      </c>
      <c r="AI66" s="214">
        <v>0</v>
      </c>
      <c r="AJ66" s="214">
        <v>1921.3699999999997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25381.420000000002</v>
      </c>
      <c r="AU66" s="214">
        <v>0</v>
      </c>
      <c r="AV66" s="228">
        <v>22579.119999999995</v>
      </c>
      <c r="AW66" s="228">
        <v>0</v>
      </c>
      <c r="AX66" s="228">
        <v>0</v>
      </c>
      <c r="AY66" s="214">
        <v>6842.72</v>
      </c>
      <c r="AZ66" s="214">
        <v>1171.26</v>
      </c>
      <c r="BA66" s="228">
        <v>0</v>
      </c>
      <c r="BB66" s="228">
        <v>5424.21</v>
      </c>
      <c r="BC66" s="228">
        <v>1824.0500000000002</v>
      </c>
      <c r="BD66" s="228">
        <v>3800</v>
      </c>
      <c r="BE66" s="214">
        <v>10156749.98</v>
      </c>
      <c r="BF66" s="228">
        <v>280100.71000000002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107511.13</v>
      </c>
      <c r="BO66" s="228">
        <v>0</v>
      </c>
      <c r="BP66" s="228">
        <v>0</v>
      </c>
      <c r="BQ66" s="228">
        <v>0</v>
      </c>
      <c r="BR66" s="228">
        <v>0</v>
      </c>
      <c r="BS66" s="228">
        <v>364.38</v>
      </c>
      <c r="BT66" s="228">
        <v>0</v>
      </c>
      <c r="BU66" s="228">
        <v>0</v>
      </c>
      <c r="BV66" s="228">
        <v>0</v>
      </c>
      <c r="BW66" s="228">
        <v>62577.329999999994</v>
      </c>
      <c r="BX66" s="228">
        <v>0</v>
      </c>
      <c r="BY66" s="228">
        <v>1971.3400000000001</v>
      </c>
      <c r="BZ66" s="228">
        <v>0</v>
      </c>
      <c r="CA66" s="228">
        <v>23794.800000000003</v>
      </c>
      <c r="CB66" s="228">
        <v>0</v>
      </c>
      <c r="CC66" s="228">
        <v>1529.38</v>
      </c>
      <c r="CD66" s="29" t="s">
        <v>233</v>
      </c>
      <c r="CE66" s="32">
        <f t="shared" si="5"/>
        <v>11211886.540000005</v>
      </c>
    </row>
    <row r="67" spans="1:83" x14ac:dyDescent="0.35">
      <c r="A67" s="39" t="s">
        <v>252</v>
      </c>
      <c r="B67" s="20"/>
      <c r="C67" s="213">
        <v>1502352.8300000003</v>
      </c>
      <c r="D67" s="213">
        <v>0</v>
      </c>
      <c r="E67" s="213">
        <v>2370230.56</v>
      </c>
      <c r="F67" s="213">
        <v>0</v>
      </c>
      <c r="G67" s="213">
        <v>19.11999999999999</v>
      </c>
      <c r="H67" s="213">
        <v>44891.939999999995</v>
      </c>
      <c r="I67" s="213">
        <v>0</v>
      </c>
      <c r="J67" s="213">
        <v>1121.45</v>
      </c>
      <c r="K67" s="213">
        <v>0</v>
      </c>
      <c r="L67" s="213">
        <v>0</v>
      </c>
      <c r="M67" s="213">
        <v>0</v>
      </c>
      <c r="N67" s="213">
        <v>0</v>
      </c>
      <c r="O67" s="213">
        <v>445978.48000000004</v>
      </c>
      <c r="P67" s="214">
        <v>3943642.1599999997</v>
      </c>
      <c r="Q67" s="214">
        <v>225680.82000000004</v>
      </c>
      <c r="R67" s="214">
        <v>439089.65</v>
      </c>
      <c r="S67" s="228">
        <v>3749914.4000000004</v>
      </c>
      <c r="T67" s="228">
        <v>311.83</v>
      </c>
      <c r="U67" s="227">
        <v>29550004.509999998</v>
      </c>
      <c r="V67" s="214">
        <v>192008.23</v>
      </c>
      <c r="W67" s="214">
        <v>392651.64</v>
      </c>
      <c r="X67" s="214">
        <v>1148431.0200000003</v>
      </c>
      <c r="Y67" s="214">
        <v>3932420.4799999991</v>
      </c>
      <c r="Z67" s="214">
        <v>4559764.8700000029</v>
      </c>
      <c r="AA67" s="214">
        <v>193061.61000000002</v>
      </c>
      <c r="AB67" s="240">
        <v>785675.84999999986</v>
      </c>
      <c r="AC67" s="214">
        <v>57104.78</v>
      </c>
      <c r="AD67" s="214">
        <v>28511.8</v>
      </c>
      <c r="AE67" s="214">
        <v>117875.1</v>
      </c>
      <c r="AF67" s="214">
        <v>0</v>
      </c>
      <c r="AG67" s="214">
        <v>1579623.53</v>
      </c>
      <c r="AH67" s="214">
        <v>0</v>
      </c>
      <c r="AI67" s="214">
        <v>0</v>
      </c>
      <c r="AJ67" s="214">
        <v>3592807.9199999995</v>
      </c>
      <c r="AK67" s="214">
        <v>0</v>
      </c>
      <c r="AL67" s="214">
        <v>0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7130404.5899999999</v>
      </c>
      <c r="AU67" s="214">
        <v>0</v>
      </c>
      <c r="AV67" s="228">
        <v>9051051.7999999989</v>
      </c>
      <c r="AW67" s="228">
        <v>0</v>
      </c>
      <c r="AX67" s="228">
        <v>0</v>
      </c>
      <c r="AY67" s="214">
        <v>345626.83</v>
      </c>
      <c r="AZ67" s="214">
        <v>8027.49</v>
      </c>
      <c r="BA67" s="228">
        <v>-139274.95000000001</v>
      </c>
      <c r="BB67" s="228">
        <v>34624.159999999996</v>
      </c>
      <c r="BC67" s="228">
        <v>6.63</v>
      </c>
      <c r="BD67" s="228">
        <v>102366.49000000002</v>
      </c>
      <c r="BE67" s="214">
        <v>8142450.8099999996</v>
      </c>
      <c r="BF67" s="228">
        <v>562604.86</v>
      </c>
      <c r="BG67" s="228">
        <v>0</v>
      </c>
      <c r="BH67" s="228">
        <v>0</v>
      </c>
      <c r="BI67" s="228">
        <v>0</v>
      </c>
      <c r="BJ67" s="228">
        <v>97.97999999999999</v>
      </c>
      <c r="BK67" s="228">
        <v>0</v>
      </c>
      <c r="BL67" s="228">
        <v>197.03000000000003</v>
      </c>
      <c r="BM67" s="228">
        <v>0</v>
      </c>
      <c r="BN67" s="228">
        <v>213937.39</v>
      </c>
      <c r="BO67" s="228">
        <v>0</v>
      </c>
      <c r="BP67" s="228">
        <v>0</v>
      </c>
      <c r="BQ67" s="228">
        <v>0</v>
      </c>
      <c r="BR67" s="228">
        <v>0</v>
      </c>
      <c r="BS67" s="228">
        <v>9687.27</v>
      </c>
      <c r="BT67" s="228">
        <v>0</v>
      </c>
      <c r="BU67" s="228">
        <v>0</v>
      </c>
      <c r="BV67" s="228">
        <v>0</v>
      </c>
      <c r="BW67" s="228">
        <v>13573413.390000002</v>
      </c>
      <c r="BX67" s="228">
        <v>0</v>
      </c>
      <c r="BY67" s="228">
        <v>1303.8500000000001</v>
      </c>
      <c r="BZ67" s="228">
        <v>0</v>
      </c>
      <c r="CA67" s="228">
        <v>125317.12999999998</v>
      </c>
      <c r="CB67" s="228">
        <v>0</v>
      </c>
      <c r="CC67" s="228">
        <v>2958473.1300000004</v>
      </c>
      <c r="CD67" s="29" t="s">
        <v>233</v>
      </c>
      <c r="CE67" s="32">
        <f t="shared" si="5"/>
        <v>100973490.45999996</v>
      </c>
    </row>
    <row r="68" spans="1:83" x14ac:dyDescent="0.35">
      <c r="A68" s="39" t="s">
        <v>11</v>
      </c>
      <c r="B68" s="20"/>
      <c r="C68" s="32">
        <f t="shared" ref="C68:BN68" si="8">ROUND(C52+C53,0)</f>
        <v>845268</v>
      </c>
      <c r="D68" s="32">
        <f t="shared" si="8"/>
        <v>0</v>
      </c>
      <c r="E68" s="32">
        <f t="shared" si="8"/>
        <v>2957627</v>
      </c>
      <c r="F68" s="32">
        <f t="shared" si="8"/>
        <v>0</v>
      </c>
      <c r="G68" s="32">
        <f t="shared" si="8"/>
        <v>0</v>
      </c>
      <c r="H68" s="32">
        <f t="shared" si="8"/>
        <v>139330</v>
      </c>
      <c r="I68" s="32">
        <f t="shared" si="8"/>
        <v>0</v>
      </c>
      <c r="J68" s="32">
        <f t="shared" si="8"/>
        <v>45930</v>
      </c>
      <c r="K68" s="32">
        <f t="shared" si="8"/>
        <v>0</v>
      </c>
      <c r="L68" s="32">
        <f t="shared" si="8"/>
        <v>0</v>
      </c>
      <c r="M68" s="32">
        <f t="shared" si="8"/>
        <v>0</v>
      </c>
      <c r="N68" s="32">
        <f t="shared" si="8"/>
        <v>0</v>
      </c>
      <c r="O68" s="32">
        <f t="shared" si="8"/>
        <v>349747</v>
      </c>
      <c r="P68" s="32">
        <f t="shared" si="8"/>
        <v>1389350</v>
      </c>
      <c r="Q68" s="32">
        <f t="shared" si="8"/>
        <v>399639</v>
      </c>
      <c r="R68" s="32">
        <f t="shared" si="8"/>
        <v>44646</v>
      </c>
      <c r="S68" s="32">
        <f t="shared" si="8"/>
        <v>232145</v>
      </c>
      <c r="T68" s="32">
        <f t="shared" si="8"/>
        <v>14552</v>
      </c>
      <c r="U68" s="32">
        <f t="shared" si="8"/>
        <v>204913</v>
      </c>
      <c r="V68" s="32">
        <f t="shared" si="8"/>
        <v>54144</v>
      </c>
      <c r="W68" s="32">
        <f t="shared" si="8"/>
        <v>0</v>
      </c>
      <c r="X68" s="32">
        <f t="shared" si="8"/>
        <v>0</v>
      </c>
      <c r="Y68" s="32">
        <f t="shared" si="8"/>
        <v>757024</v>
      </c>
      <c r="Z68" s="32">
        <f t="shared" si="8"/>
        <v>1430892</v>
      </c>
      <c r="AA68" s="32">
        <f t="shared" si="8"/>
        <v>41760</v>
      </c>
      <c r="AB68" s="32">
        <f t="shared" si="8"/>
        <v>225377</v>
      </c>
      <c r="AC68" s="32">
        <f t="shared" si="8"/>
        <v>42210</v>
      </c>
      <c r="AD68" s="32">
        <f t="shared" si="8"/>
        <v>36065</v>
      </c>
      <c r="AE68" s="32">
        <f t="shared" si="8"/>
        <v>155150</v>
      </c>
      <c r="AF68" s="32">
        <f t="shared" si="8"/>
        <v>0</v>
      </c>
      <c r="AG68" s="32">
        <f t="shared" si="8"/>
        <v>327992</v>
      </c>
      <c r="AH68" s="32">
        <f t="shared" si="8"/>
        <v>0</v>
      </c>
      <c r="AI68" s="32">
        <f t="shared" si="8"/>
        <v>0</v>
      </c>
      <c r="AJ68" s="32">
        <f t="shared" si="8"/>
        <v>179166</v>
      </c>
      <c r="AK68" s="32">
        <f t="shared" si="8"/>
        <v>0</v>
      </c>
      <c r="AL68" s="32">
        <f t="shared" si="8"/>
        <v>0</v>
      </c>
      <c r="AM68" s="32">
        <f t="shared" si="8"/>
        <v>0</v>
      </c>
      <c r="AN68" s="32">
        <f t="shared" si="8"/>
        <v>0</v>
      </c>
      <c r="AO68" s="32">
        <f t="shared" si="8"/>
        <v>0</v>
      </c>
      <c r="AP68" s="32">
        <f t="shared" si="8"/>
        <v>0</v>
      </c>
      <c r="AQ68" s="32">
        <f t="shared" si="8"/>
        <v>0</v>
      </c>
      <c r="AR68" s="32">
        <f t="shared" si="8"/>
        <v>0</v>
      </c>
      <c r="AS68" s="32">
        <f t="shared" si="8"/>
        <v>0</v>
      </c>
      <c r="AT68" s="32">
        <f t="shared" si="8"/>
        <v>196340</v>
      </c>
      <c r="AU68" s="32">
        <f t="shared" si="8"/>
        <v>0</v>
      </c>
      <c r="AV68" s="32">
        <f t="shared" si="8"/>
        <v>196634</v>
      </c>
      <c r="AW68" s="32">
        <f t="shared" si="8"/>
        <v>0</v>
      </c>
      <c r="AX68" s="32">
        <f t="shared" si="8"/>
        <v>0</v>
      </c>
      <c r="AY68" s="32">
        <f t="shared" si="8"/>
        <v>268757</v>
      </c>
      <c r="AZ68" s="32">
        <f t="shared" si="8"/>
        <v>98551</v>
      </c>
      <c r="BA68" s="32">
        <f t="shared" si="8"/>
        <v>20962</v>
      </c>
      <c r="BB68" s="32">
        <f t="shared" si="8"/>
        <v>2462</v>
      </c>
      <c r="BC68" s="32">
        <f t="shared" si="8"/>
        <v>2701</v>
      </c>
      <c r="BD68" s="32">
        <f t="shared" si="8"/>
        <v>356421</v>
      </c>
      <c r="BE68" s="32">
        <f t="shared" si="8"/>
        <v>10194262</v>
      </c>
      <c r="BF68" s="32">
        <f t="shared" si="8"/>
        <v>228549</v>
      </c>
      <c r="BG68" s="32">
        <f t="shared" si="8"/>
        <v>0</v>
      </c>
      <c r="BH68" s="32">
        <f t="shared" si="8"/>
        <v>0</v>
      </c>
      <c r="BI68" s="32">
        <f t="shared" si="8"/>
        <v>0</v>
      </c>
      <c r="BJ68" s="32">
        <f t="shared" si="8"/>
        <v>25201</v>
      </c>
      <c r="BK68" s="32">
        <f t="shared" si="8"/>
        <v>0</v>
      </c>
      <c r="BL68" s="32">
        <f t="shared" si="8"/>
        <v>50726</v>
      </c>
      <c r="BM68" s="32">
        <f t="shared" si="8"/>
        <v>0</v>
      </c>
      <c r="BN68" s="32">
        <f t="shared" si="8"/>
        <v>122218</v>
      </c>
      <c r="BO68" s="32">
        <f t="shared" ref="BO68:CC68" si="9">ROUND(BO52+BO53,0)</f>
        <v>0</v>
      </c>
      <c r="BP68" s="32">
        <f t="shared" si="9"/>
        <v>0</v>
      </c>
      <c r="BQ68" s="32">
        <f t="shared" si="9"/>
        <v>0</v>
      </c>
      <c r="BR68" s="32">
        <f t="shared" si="9"/>
        <v>0</v>
      </c>
      <c r="BS68" s="32">
        <f t="shared" si="9"/>
        <v>42109</v>
      </c>
      <c r="BT68" s="32">
        <f t="shared" si="9"/>
        <v>0</v>
      </c>
      <c r="BU68" s="32">
        <f t="shared" si="9"/>
        <v>0</v>
      </c>
      <c r="BV68" s="32">
        <f t="shared" si="9"/>
        <v>0</v>
      </c>
      <c r="BW68" s="32">
        <f t="shared" si="9"/>
        <v>642673</v>
      </c>
      <c r="BX68" s="32">
        <f t="shared" si="9"/>
        <v>0</v>
      </c>
      <c r="BY68" s="32">
        <f t="shared" si="9"/>
        <v>1858</v>
      </c>
      <c r="BZ68" s="32">
        <f t="shared" si="9"/>
        <v>0</v>
      </c>
      <c r="CA68" s="32">
        <f t="shared" si="9"/>
        <v>162129</v>
      </c>
      <c r="CB68" s="32">
        <f t="shared" si="9"/>
        <v>0</v>
      </c>
      <c r="CC68" s="32">
        <f t="shared" si="9"/>
        <v>8972974</v>
      </c>
      <c r="CD68" s="29" t="s">
        <v>233</v>
      </c>
      <c r="CE68" s="32">
        <f t="shared" si="5"/>
        <v>31458454</v>
      </c>
    </row>
    <row r="69" spans="1:83" x14ac:dyDescent="0.35">
      <c r="A69" s="39" t="s">
        <v>253</v>
      </c>
      <c r="B69" s="32"/>
      <c r="C69" s="213">
        <v>75240.320000000007</v>
      </c>
      <c r="D69" s="213">
        <v>0</v>
      </c>
      <c r="E69" s="213">
        <v>3728768.9099999997</v>
      </c>
      <c r="F69" s="213">
        <v>0</v>
      </c>
      <c r="G69" s="213">
        <v>0</v>
      </c>
      <c r="H69" s="213">
        <v>141.93</v>
      </c>
      <c r="I69" s="213">
        <v>0</v>
      </c>
      <c r="J69" s="213">
        <v>20.850000000000009</v>
      </c>
      <c r="K69" s="213">
        <v>0</v>
      </c>
      <c r="L69" s="213">
        <v>0</v>
      </c>
      <c r="M69" s="213">
        <v>0</v>
      </c>
      <c r="N69" s="213">
        <v>0</v>
      </c>
      <c r="O69" s="213">
        <v>932117.28000000014</v>
      </c>
      <c r="P69" s="214">
        <v>2123694.83</v>
      </c>
      <c r="Q69" s="214">
        <v>660207.1100000001</v>
      </c>
      <c r="R69" s="214">
        <v>145324.1</v>
      </c>
      <c r="S69" s="228">
        <v>4810788.4099999992</v>
      </c>
      <c r="T69" s="228">
        <v>5.3699999999999992</v>
      </c>
      <c r="U69" s="227">
        <v>101009.69</v>
      </c>
      <c r="V69" s="214">
        <v>1836.2400000000005</v>
      </c>
      <c r="W69" s="214">
        <v>6.0100000000000007</v>
      </c>
      <c r="X69" s="214">
        <v>0.73000000000000043</v>
      </c>
      <c r="Y69" s="214">
        <v>1729523.0399999998</v>
      </c>
      <c r="Z69" s="214">
        <v>5695583.8099999996</v>
      </c>
      <c r="AA69" s="214">
        <v>-20.400000000000006</v>
      </c>
      <c r="AB69" s="240">
        <v>954123.53</v>
      </c>
      <c r="AC69" s="214">
        <v>64053.99</v>
      </c>
      <c r="AD69" s="214">
        <v>5.27</v>
      </c>
      <c r="AE69" s="214">
        <v>804195.95999999985</v>
      </c>
      <c r="AF69" s="214">
        <v>0</v>
      </c>
      <c r="AG69" s="214">
        <v>716899.3600000001</v>
      </c>
      <c r="AH69" s="214">
        <v>0</v>
      </c>
      <c r="AI69" s="214">
        <v>0</v>
      </c>
      <c r="AJ69" s="214">
        <v>1233266.7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1329285.43</v>
      </c>
      <c r="AU69" s="214">
        <v>0</v>
      </c>
      <c r="AV69" s="228">
        <v>1245586.95</v>
      </c>
      <c r="AW69" s="228">
        <v>0</v>
      </c>
      <c r="AX69" s="228">
        <v>0</v>
      </c>
      <c r="AY69" s="214">
        <v>101160.08</v>
      </c>
      <c r="AZ69" s="214">
        <v>790.54</v>
      </c>
      <c r="BA69" s="228">
        <v>-68.03</v>
      </c>
      <c r="BB69" s="228">
        <v>0</v>
      </c>
      <c r="BC69" s="228">
        <v>5.9999999999999942E-2</v>
      </c>
      <c r="BD69" s="228">
        <v>245.52</v>
      </c>
      <c r="BE69" s="214">
        <v>300930.73</v>
      </c>
      <c r="BF69" s="228">
        <v>189828.02999999994</v>
      </c>
      <c r="BG69" s="228">
        <v>0</v>
      </c>
      <c r="BH69" s="228">
        <v>0</v>
      </c>
      <c r="BI69" s="228">
        <v>0</v>
      </c>
      <c r="BJ69" s="228">
        <v>3.39</v>
      </c>
      <c r="BK69" s="228">
        <v>0</v>
      </c>
      <c r="BL69" s="228">
        <v>0</v>
      </c>
      <c r="BM69" s="228">
        <v>0</v>
      </c>
      <c r="BN69" s="228">
        <v>96510.10000000002</v>
      </c>
      <c r="BO69" s="228">
        <v>0</v>
      </c>
      <c r="BP69" s="228">
        <v>0</v>
      </c>
      <c r="BQ69" s="228">
        <v>0</v>
      </c>
      <c r="BR69" s="228">
        <v>0</v>
      </c>
      <c r="BS69" s="228">
        <v>49339.450000000004</v>
      </c>
      <c r="BT69" s="228">
        <v>0</v>
      </c>
      <c r="BU69" s="228">
        <v>0</v>
      </c>
      <c r="BV69" s="228">
        <v>0</v>
      </c>
      <c r="BW69" s="228">
        <v>3675946.319999998</v>
      </c>
      <c r="BX69" s="228">
        <v>0</v>
      </c>
      <c r="BY69" s="228">
        <v>124.97</v>
      </c>
      <c r="BZ69" s="228">
        <v>0</v>
      </c>
      <c r="CA69" s="228">
        <v>363835.07</v>
      </c>
      <c r="CB69" s="228">
        <v>0</v>
      </c>
      <c r="CC69" s="228">
        <v>4006128.060000001</v>
      </c>
      <c r="CD69" s="29" t="s">
        <v>233</v>
      </c>
      <c r="CE69" s="32">
        <f t="shared" si="5"/>
        <v>35136439.709999986</v>
      </c>
    </row>
    <row r="70" spans="1:83" x14ac:dyDescent="0.35">
      <c r="A70" s="39" t="s">
        <v>254</v>
      </c>
      <c r="B70" s="20"/>
      <c r="C70" s="32">
        <f t="shared" ref="C70:BN70" si="10">SUM(C71:C84)</f>
        <v>170233.42</v>
      </c>
      <c r="D70" s="32">
        <f t="shared" si="10"/>
        <v>0</v>
      </c>
      <c r="E70" s="32">
        <f t="shared" si="10"/>
        <v>582770.54</v>
      </c>
      <c r="F70" s="32">
        <f t="shared" si="10"/>
        <v>0</v>
      </c>
      <c r="G70" s="32">
        <f t="shared" si="10"/>
        <v>0</v>
      </c>
      <c r="H70" s="32">
        <f t="shared" si="10"/>
        <v>13727.650000000001</v>
      </c>
      <c r="I70" s="32">
        <f t="shared" si="10"/>
        <v>0</v>
      </c>
      <c r="J70" s="32">
        <f t="shared" si="10"/>
        <v>4063.53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1292056.9000000001</v>
      </c>
      <c r="P70" s="32">
        <f t="shared" si="10"/>
        <v>207106.78000000003</v>
      </c>
      <c r="Q70" s="32">
        <f t="shared" si="10"/>
        <v>67357.450000000012</v>
      </c>
      <c r="R70" s="32">
        <f t="shared" si="10"/>
        <v>11508.469999999998</v>
      </c>
      <c r="S70" s="32">
        <f t="shared" si="10"/>
        <v>85533.409999999989</v>
      </c>
      <c r="T70" s="32">
        <f t="shared" si="10"/>
        <v>2968.9100000000003</v>
      </c>
      <c r="U70" s="32">
        <f t="shared" si="10"/>
        <v>34125.159999999996</v>
      </c>
      <c r="V70" s="32">
        <f t="shared" si="10"/>
        <v>23519.510000000002</v>
      </c>
      <c r="W70" s="32">
        <f t="shared" si="10"/>
        <v>1484.99</v>
      </c>
      <c r="X70" s="32">
        <f t="shared" si="10"/>
        <v>2710.89</v>
      </c>
      <c r="Y70" s="32">
        <f t="shared" si="10"/>
        <v>101257.24</v>
      </c>
      <c r="Z70" s="32">
        <f t="shared" si="10"/>
        <v>969108.88000000024</v>
      </c>
      <c r="AA70" s="32">
        <f t="shared" si="10"/>
        <v>8448.35</v>
      </c>
      <c r="AB70" s="32">
        <f t="shared" si="10"/>
        <v>575736.72000000009</v>
      </c>
      <c r="AC70" s="32">
        <f t="shared" si="10"/>
        <v>68891.819999999992</v>
      </c>
      <c r="AD70" s="32">
        <f t="shared" si="10"/>
        <v>1733.97</v>
      </c>
      <c r="AE70" s="32">
        <f t="shared" si="10"/>
        <v>32692.700000000008</v>
      </c>
      <c r="AF70" s="32">
        <f t="shared" si="10"/>
        <v>0</v>
      </c>
      <c r="AG70" s="32">
        <f t="shared" si="10"/>
        <v>193260.93</v>
      </c>
      <c r="AH70" s="32">
        <f t="shared" si="10"/>
        <v>0</v>
      </c>
      <c r="AI70" s="32">
        <f t="shared" si="10"/>
        <v>0</v>
      </c>
      <c r="AJ70" s="32">
        <f t="shared" si="10"/>
        <v>59984.46</v>
      </c>
      <c r="AK70" s="32">
        <f t="shared" si="10"/>
        <v>0</v>
      </c>
      <c r="AL70" s="32">
        <f t="shared" si="10"/>
        <v>0</v>
      </c>
      <c r="AM70" s="32">
        <f t="shared" si="10"/>
        <v>0</v>
      </c>
      <c r="AN70" s="32">
        <f t="shared" si="10"/>
        <v>0</v>
      </c>
      <c r="AO70" s="32">
        <f t="shared" si="10"/>
        <v>0</v>
      </c>
      <c r="AP70" s="32">
        <f t="shared" si="10"/>
        <v>0</v>
      </c>
      <c r="AQ70" s="32">
        <f t="shared" si="10"/>
        <v>0</v>
      </c>
      <c r="AR70" s="32">
        <f t="shared" si="10"/>
        <v>0</v>
      </c>
      <c r="AS70" s="32">
        <f t="shared" si="10"/>
        <v>0</v>
      </c>
      <c r="AT70" s="32">
        <f t="shared" si="10"/>
        <v>327417.49000000005</v>
      </c>
      <c r="AU70" s="32">
        <f t="shared" si="10"/>
        <v>0</v>
      </c>
      <c r="AV70" s="32">
        <f t="shared" si="10"/>
        <v>56800.23</v>
      </c>
      <c r="AW70" s="32">
        <f t="shared" si="10"/>
        <v>0</v>
      </c>
      <c r="AX70" s="32">
        <f t="shared" si="10"/>
        <v>0</v>
      </c>
      <c r="AY70" s="32">
        <f t="shared" si="10"/>
        <v>73079.739999999991</v>
      </c>
      <c r="AZ70" s="32">
        <f t="shared" si="10"/>
        <v>760</v>
      </c>
      <c r="BA70" s="32">
        <f t="shared" si="10"/>
        <v>1743.16</v>
      </c>
      <c r="BB70" s="32">
        <f t="shared" si="10"/>
        <v>195919.53000000003</v>
      </c>
      <c r="BC70" s="32">
        <f t="shared" si="10"/>
        <v>15.1</v>
      </c>
      <c r="BD70" s="32">
        <f t="shared" si="10"/>
        <v>101429.42</v>
      </c>
      <c r="BE70" s="32">
        <f t="shared" si="10"/>
        <v>113133.47</v>
      </c>
      <c r="BF70" s="32">
        <f t="shared" si="10"/>
        <v>74116.61</v>
      </c>
      <c r="BG70" s="32">
        <f t="shared" si="10"/>
        <v>0</v>
      </c>
      <c r="BH70" s="32">
        <f t="shared" si="10"/>
        <v>0</v>
      </c>
      <c r="BI70" s="32">
        <f t="shared" si="10"/>
        <v>0</v>
      </c>
      <c r="BJ70" s="32">
        <f t="shared" si="10"/>
        <v>0</v>
      </c>
      <c r="BK70" s="32">
        <f t="shared" si="10"/>
        <v>0</v>
      </c>
      <c r="BL70" s="32">
        <f t="shared" si="10"/>
        <v>27.5</v>
      </c>
      <c r="BM70" s="32">
        <f t="shared" si="10"/>
        <v>0</v>
      </c>
      <c r="BN70" s="32">
        <f t="shared" si="10"/>
        <v>1080826.0900000003</v>
      </c>
      <c r="BO70" s="32">
        <f t="shared" ref="BO70:CD70" si="11">SUM(BO71:BO84)</f>
        <v>0</v>
      </c>
      <c r="BP70" s="32">
        <f t="shared" si="11"/>
        <v>0</v>
      </c>
      <c r="BQ70" s="32">
        <f t="shared" si="11"/>
        <v>0</v>
      </c>
      <c r="BR70" s="32">
        <f t="shared" si="11"/>
        <v>0</v>
      </c>
      <c r="BS70" s="32">
        <f t="shared" si="11"/>
        <v>16469.93</v>
      </c>
      <c r="BT70" s="32">
        <f t="shared" si="11"/>
        <v>0</v>
      </c>
      <c r="BU70" s="32">
        <f t="shared" si="11"/>
        <v>0</v>
      </c>
      <c r="BV70" s="32">
        <f t="shared" si="11"/>
        <v>0</v>
      </c>
      <c r="BW70" s="32">
        <f t="shared" si="11"/>
        <v>470916.65</v>
      </c>
      <c r="BX70" s="32">
        <f t="shared" si="11"/>
        <v>0</v>
      </c>
      <c r="BY70" s="32">
        <f t="shared" si="11"/>
        <v>2961.37</v>
      </c>
      <c r="BZ70" s="32">
        <f t="shared" si="11"/>
        <v>0</v>
      </c>
      <c r="CA70" s="32">
        <f t="shared" si="11"/>
        <v>606866.19999999984</v>
      </c>
      <c r="CB70" s="32">
        <f t="shared" si="11"/>
        <v>0</v>
      </c>
      <c r="CC70" s="32">
        <f t="shared" si="11"/>
        <v>430644366.86146736</v>
      </c>
      <c r="CD70" s="32">
        <f t="shared" si="11"/>
        <v>56426227.630000003</v>
      </c>
      <c r="CE70" s="32">
        <f>SUM(CE71:CE85)</f>
        <v>581568104.28146744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2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2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2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2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2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2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2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2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2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2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2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2"/>
        <v>0</v>
      </c>
    </row>
    <row r="84" spans="1:84" x14ac:dyDescent="0.35">
      <c r="A84" s="33" t="s">
        <v>268</v>
      </c>
      <c r="B84" s="20"/>
      <c r="C84" s="24">
        <v>170233.42</v>
      </c>
      <c r="D84" s="24">
        <v>0</v>
      </c>
      <c r="E84" s="30">
        <v>582770.54</v>
      </c>
      <c r="F84" s="30">
        <v>0</v>
      </c>
      <c r="G84" s="24">
        <v>0</v>
      </c>
      <c r="H84" s="24">
        <v>13727.650000000001</v>
      </c>
      <c r="I84" s="30">
        <v>0</v>
      </c>
      <c r="J84" s="30">
        <v>4063.53</v>
      </c>
      <c r="K84" s="30">
        <v>0</v>
      </c>
      <c r="L84" s="30">
        <v>0</v>
      </c>
      <c r="M84" s="24">
        <v>0</v>
      </c>
      <c r="N84" s="24">
        <v>0</v>
      </c>
      <c r="O84" s="24">
        <v>1292056.9000000001</v>
      </c>
      <c r="P84" s="30">
        <v>207106.78000000003</v>
      </c>
      <c r="Q84" s="30">
        <v>67357.450000000012</v>
      </c>
      <c r="R84" s="31">
        <v>11508.469999999998</v>
      </c>
      <c r="S84" s="30">
        <v>85533.409999999989</v>
      </c>
      <c r="T84" s="24">
        <v>2968.9100000000003</v>
      </c>
      <c r="U84" s="30">
        <v>34125.159999999996</v>
      </c>
      <c r="V84" s="30">
        <v>23519.510000000002</v>
      </c>
      <c r="W84" s="24">
        <v>1484.99</v>
      </c>
      <c r="X84" s="30">
        <v>2710.89</v>
      </c>
      <c r="Y84" s="30">
        <v>101257.24</v>
      </c>
      <c r="Z84" s="30">
        <v>969108.88000000024</v>
      </c>
      <c r="AA84" s="30">
        <v>8448.35</v>
      </c>
      <c r="AB84" s="30">
        <v>575736.72000000009</v>
      </c>
      <c r="AC84" s="30">
        <v>68891.819999999992</v>
      </c>
      <c r="AD84" s="30">
        <v>1733.97</v>
      </c>
      <c r="AE84" s="30">
        <v>32692.700000000008</v>
      </c>
      <c r="AF84" s="30">
        <v>0</v>
      </c>
      <c r="AG84" s="30">
        <v>193260.93</v>
      </c>
      <c r="AH84" s="30">
        <v>0</v>
      </c>
      <c r="AI84" s="30">
        <v>0</v>
      </c>
      <c r="AJ84" s="30">
        <v>59984.46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327417.49000000005</v>
      </c>
      <c r="AU84" s="30">
        <v>0</v>
      </c>
      <c r="AV84" s="30">
        <v>56800.23</v>
      </c>
      <c r="AW84" s="30">
        <v>0</v>
      </c>
      <c r="AX84" s="30">
        <v>0</v>
      </c>
      <c r="AY84" s="30">
        <v>73079.739999999991</v>
      </c>
      <c r="AZ84" s="30">
        <v>760</v>
      </c>
      <c r="BA84" s="30">
        <v>1743.16</v>
      </c>
      <c r="BB84" s="30">
        <v>195919.53000000003</v>
      </c>
      <c r="BC84" s="30">
        <v>15.1</v>
      </c>
      <c r="BD84" s="30">
        <v>101429.42</v>
      </c>
      <c r="BE84" s="30">
        <v>113133.47</v>
      </c>
      <c r="BF84" s="30">
        <v>74116.61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27.5</v>
      </c>
      <c r="BM84" s="30">
        <v>0</v>
      </c>
      <c r="BN84" s="30">
        <v>1080826.0900000003</v>
      </c>
      <c r="BO84" s="30">
        <v>0</v>
      </c>
      <c r="BP84" s="30">
        <v>0</v>
      </c>
      <c r="BQ84" s="30">
        <v>0</v>
      </c>
      <c r="BR84" s="30">
        <v>0</v>
      </c>
      <c r="BS84" s="30">
        <v>16469.93</v>
      </c>
      <c r="BT84" s="30">
        <v>0</v>
      </c>
      <c r="BU84" s="30">
        <v>0</v>
      </c>
      <c r="BV84" s="30">
        <v>0</v>
      </c>
      <c r="BW84" s="30">
        <v>470916.65</v>
      </c>
      <c r="BX84" s="30">
        <v>0</v>
      </c>
      <c r="BY84" s="30">
        <v>2961.37</v>
      </c>
      <c r="BZ84" s="30">
        <v>0</v>
      </c>
      <c r="CA84" s="30">
        <v>606866.19999999984</v>
      </c>
      <c r="CB84" s="30">
        <v>0</v>
      </c>
      <c r="CC84" s="30">
        <v>430644366.86146736</v>
      </c>
      <c r="CD84" s="35">
        <v>56426227.630000003</v>
      </c>
      <c r="CE84" s="32">
        <f t="shared" si="12"/>
        <v>494703359.66146737</v>
      </c>
    </row>
    <row r="85" spans="1:84" x14ac:dyDescent="0.35">
      <c r="A85" s="39" t="s">
        <v>269</v>
      </c>
      <c r="B85" s="20"/>
      <c r="C85" s="213">
        <v>33657.270000000004</v>
      </c>
      <c r="D85" s="213">
        <v>0</v>
      </c>
      <c r="E85" s="213">
        <v>37312.879999999997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1487616.1400000001</v>
      </c>
      <c r="P85" s="213">
        <v>3363</v>
      </c>
      <c r="Q85" s="213">
        <v>-645</v>
      </c>
      <c r="R85" s="213">
        <v>0</v>
      </c>
      <c r="S85" s="213">
        <v>0</v>
      </c>
      <c r="T85" s="213">
        <v>0</v>
      </c>
      <c r="U85" s="213">
        <v>189.82999999999998</v>
      </c>
      <c r="V85" s="213">
        <v>16804.599999999999</v>
      </c>
      <c r="W85" s="213">
        <v>0</v>
      </c>
      <c r="X85" s="213">
        <v>1170318.3500000001</v>
      </c>
      <c r="Y85" s="213">
        <v>19875.21</v>
      </c>
      <c r="Z85" s="213">
        <v>1502690.91</v>
      </c>
      <c r="AA85" s="213">
        <v>0</v>
      </c>
      <c r="AB85" s="213">
        <v>15232085.07</v>
      </c>
      <c r="AC85" s="213">
        <v>-1975.7399999999998</v>
      </c>
      <c r="AD85" s="213">
        <v>0</v>
      </c>
      <c r="AE85" s="213">
        <v>3207.3999999999996</v>
      </c>
      <c r="AF85" s="213">
        <v>0</v>
      </c>
      <c r="AG85" s="213">
        <v>0</v>
      </c>
      <c r="AH85" s="213">
        <v>0</v>
      </c>
      <c r="AI85" s="213">
        <v>0</v>
      </c>
      <c r="AJ85" s="213">
        <v>95788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200572.06</v>
      </c>
      <c r="AU85" s="213">
        <v>0</v>
      </c>
      <c r="AV85" s="213">
        <v>650267.07000000007</v>
      </c>
      <c r="AW85" s="213">
        <v>0</v>
      </c>
      <c r="AX85" s="213">
        <v>0</v>
      </c>
      <c r="AY85" s="213">
        <v>460392.73</v>
      </c>
      <c r="AZ85" s="213">
        <v>488371.12</v>
      </c>
      <c r="BA85" s="213">
        <v>0</v>
      </c>
      <c r="BB85" s="213">
        <v>0</v>
      </c>
      <c r="BC85" s="213">
        <v>0</v>
      </c>
      <c r="BD85" s="213">
        <v>0</v>
      </c>
      <c r="BE85" s="213">
        <v>1254520.7999999998</v>
      </c>
      <c r="BF85" s="213">
        <v>829255.02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172892.94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1446587.9900000002</v>
      </c>
      <c r="BX85" s="213">
        <v>0</v>
      </c>
      <c r="BY85" s="213">
        <v>0</v>
      </c>
      <c r="BZ85" s="213">
        <v>0</v>
      </c>
      <c r="CA85" s="213">
        <v>1282637.31</v>
      </c>
      <c r="CB85" s="213">
        <v>0</v>
      </c>
      <c r="CC85" s="213">
        <v>60478959.659999996</v>
      </c>
      <c r="CD85" s="35">
        <v>0</v>
      </c>
      <c r="CE85" s="32">
        <f t="shared" si="12"/>
        <v>86864744.620000005</v>
      </c>
    </row>
    <row r="86" spans="1:84" x14ac:dyDescent="0.35">
      <c r="A86" s="39" t="s">
        <v>270</v>
      </c>
      <c r="B86" s="32"/>
      <c r="C86" s="32">
        <f>SUM(C62:C70)-C85</f>
        <v>51660407.780000001</v>
      </c>
      <c r="D86" s="32">
        <f t="shared" ref="D86:BO86" si="13">SUM(D62:D70)-D85</f>
        <v>0</v>
      </c>
      <c r="E86" s="32">
        <f t="shared" si="13"/>
        <v>105165648.26000002</v>
      </c>
      <c r="F86" s="32">
        <f t="shared" si="13"/>
        <v>0</v>
      </c>
      <c r="G86" s="32">
        <f t="shared" si="13"/>
        <v>19.11999999999999</v>
      </c>
      <c r="H86" s="32">
        <f t="shared" si="13"/>
        <v>5781500.8599999994</v>
      </c>
      <c r="I86" s="32">
        <f t="shared" si="13"/>
        <v>0</v>
      </c>
      <c r="J86" s="32">
        <f t="shared" si="13"/>
        <v>63337.39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 t="shared" si="13"/>
        <v>0</v>
      </c>
      <c r="O86" s="32">
        <f t="shared" si="13"/>
        <v>25539704.080000002</v>
      </c>
      <c r="P86" s="32">
        <f t="shared" si="13"/>
        <v>60163002.169999979</v>
      </c>
      <c r="Q86" s="32">
        <f t="shared" si="13"/>
        <v>15312236.950000003</v>
      </c>
      <c r="R86" s="32">
        <f t="shared" si="13"/>
        <v>6927635.8499999996</v>
      </c>
      <c r="S86" s="32">
        <f t="shared" si="13"/>
        <v>65648667.489999957</v>
      </c>
      <c r="T86" s="32">
        <f t="shared" si="13"/>
        <v>1649133.07</v>
      </c>
      <c r="U86" s="32">
        <f t="shared" si="13"/>
        <v>41943594.479999989</v>
      </c>
      <c r="V86" s="32">
        <f t="shared" si="13"/>
        <v>3516862.0000000005</v>
      </c>
      <c r="W86" s="32">
        <f t="shared" si="13"/>
        <v>1838145.4700000002</v>
      </c>
      <c r="X86" s="32">
        <f t="shared" si="13"/>
        <v>3689046.5500000003</v>
      </c>
      <c r="Y86" s="32">
        <f t="shared" si="13"/>
        <v>27622698.48</v>
      </c>
      <c r="Z86" s="32">
        <f t="shared" si="13"/>
        <v>65904402.359999985</v>
      </c>
      <c r="AA86" s="32">
        <f t="shared" si="13"/>
        <v>2530562.4099999997</v>
      </c>
      <c r="AB86" s="32">
        <f t="shared" si="13"/>
        <v>137383075.00000003</v>
      </c>
      <c r="AC86" s="32">
        <f t="shared" si="13"/>
        <v>11409832.369999999</v>
      </c>
      <c r="AD86" s="32">
        <f t="shared" si="13"/>
        <v>2913736.55</v>
      </c>
      <c r="AE86" s="32">
        <f t="shared" si="13"/>
        <v>7405257.8699999982</v>
      </c>
      <c r="AF86" s="32">
        <f t="shared" si="13"/>
        <v>0</v>
      </c>
      <c r="AG86" s="32">
        <f t="shared" si="13"/>
        <v>24782787.639999993</v>
      </c>
      <c r="AH86" s="32">
        <f t="shared" si="13"/>
        <v>0</v>
      </c>
      <c r="AI86" s="32">
        <f t="shared" si="13"/>
        <v>0</v>
      </c>
      <c r="AJ86" s="32">
        <f t="shared" si="13"/>
        <v>13585056.77</v>
      </c>
      <c r="AK86" s="32">
        <f t="shared" si="13"/>
        <v>0</v>
      </c>
      <c r="AL86" s="32">
        <f t="shared" si="13"/>
        <v>0</v>
      </c>
      <c r="AM86" s="32">
        <f t="shared" si="13"/>
        <v>0</v>
      </c>
      <c r="AN86" s="32">
        <f t="shared" si="13"/>
        <v>0</v>
      </c>
      <c r="AO86" s="32">
        <f t="shared" si="13"/>
        <v>0</v>
      </c>
      <c r="AP86" s="32">
        <f t="shared" si="13"/>
        <v>0</v>
      </c>
      <c r="AQ86" s="32">
        <f t="shared" si="13"/>
        <v>0</v>
      </c>
      <c r="AR86" s="32">
        <f t="shared" si="13"/>
        <v>0</v>
      </c>
      <c r="AS86" s="32">
        <f t="shared" si="13"/>
        <v>0</v>
      </c>
      <c r="AT86" s="32">
        <f t="shared" si="13"/>
        <v>17813280.590000004</v>
      </c>
      <c r="AU86" s="32">
        <f t="shared" si="13"/>
        <v>0</v>
      </c>
      <c r="AV86" s="32">
        <f t="shared" si="13"/>
        <v>17377449.209999997</v>
      </c>
      <c r="AW86" s="32">
        <f t="shared" si="13"/>
        <v>0</v>
      </c>
      <c r="AX86" s="32">
        <f t="shared" si="13"/>
        <v>0</v>
      </c>
      <c r="AY86" s="32">
        <f t="shared" si="13"/>
        <v>10536912.960000003</v>
      </c>
      <c r="AZ86" s="32">
        <f t="shared" si="13"/>
        <v>1182416.7599999998</v>
      </c>
      <c r="BA86" s="32">
        <f t="shared" si="13"/>
        <v>617680.36</v>
      </c>
      <c r="BB86" s="32">
        <f t="shared" si="13"/>
        <v>6776811.5300000003</v>
      </c>
      <c r="BC86" s="32">
        <f t="shared" si="13"/>
        <v>535084.26000000013</v>
      </c>
      <c r="BD86" s="32">
        <f t="shared" si="13"/>
        <v>-4715047.18</v>
      </c>
      <c r="BE86" s="32">
        <f t="shared" si="13"/>
        <v>36271540.380000003</v>
      </c>
      <c r="BF86" s="32">
        <f t="shared" si="13"/>
        <v>14768730.879999999</v>
      </c>
      <c r="BG86" s="32">
        <f t="shared" si="13"/>
        <v>0</v>
      </c>
      <c r="BH86" s="32">
        <f t="shared" si="13"/>
        <v>0</v>
      </c>
      <c r="BI86" s="32">
        <f t="shared" si="13"/>
        <v>0</v>
      </c>
      <c r="BJ86" s="32">
        <f t="shared" si="13"/>
        <v>25302.37</v>
      </c>
      <c r="BK86" s="32">
        <f t="shared" si="13"/>
        <v>0</v>
      </c>
      <c r="BL86" s="32">
        <f t="shared" si="13"/>
        <v>51405.02</v>
      </c>
      <c r="BM86" s="32">
        <f t="shared" si="13"/>
        <v>0</v>
      </c>
      <c r="BN86" s="32">
        <f t="shared" si="13"/>
        <v>11232872.640000001</v>
      </c>
      <c r="BO86" s="32">
        <f t="shared" si="13"/>
        <v>0</v>
      </c>
      <c r="BP86" s="32">
        <f t="shared" ref="BP86:CD86" si="14">SUM(BP62:BP70)-BP85</f>
        <v>0</v>
      </c>
      <c r="BQ86" s="32">
        <f t="shared" si="14"/>
        <v>0</v>
      </c>
      <c r="BR86" s="32">
        <f t="shared" si="14"/>
        <v>0</v>
      </c>
      <c r="BS86" s="32">
        <f t="shared" si="14"/>
        <v>150428.54999999999</v>
      </c>
      <c r="BT86" s="32">
        <f t="shared" si="14"/>
        <v>0</v>
      </c>
      <c r="BU86" s="32">
        <f t="shared" si="14"/>
        <v>0</v>
      </c>
      <c r="BV86" s="32">
        <f t="shared" si="14"/>
        <v>0</v>
      </c>
      <c r="BW86" s="32">
        <f t="shared" si="14"/>
        <v>64348684.780000001</v>
      </c>
      <c r="BX86" s="32">
        <f t="shared" si="14"/>
        <v>0</v>
      </c>
      <c r="BY86" s="32">
        <f t="shared" si="14"/>
        <v>2275083.1600000006</v>
      </c>
      <c r="BZ86" s="32">
        <f t="shared" si="14"/>
        <v>0</v>
      </c>
      <c r="CA86" s="32">
        <f t="shared" si="14"/>
        <v>10796542.950000001</v>
      </c>
      <c r="CB86" s="32">
        <f t="shared" si="14"/>
        <v>0</v>
      </c>
      <c r="CC86" s="32">
        <f t="shared" si="14"/>
        <v>429478714.59146738</v>
      </c>
      <c r="CD86" s="32">
        <f t="shared" si="14"/>
        <v>56426227.630000003</v>
      </c>
      <c r="CE86" s="32">
        <f t="shared" si="12"/>
        <v>1358386472.4114676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327908001</v>
      </c>
      <c r="D88" s="213">
        <v>0</v>
      </c>
      <c r="E88" s="213">
        <v>470515275.42999965</v>
      </c>
      <c r="F88" s="213">
        <v>0</v>
      </c>
      <c r="G88" s="213">
        <v>0</v>
      </c>
      <c r="H88" s="213">
        <v>31670032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109381935.67</v>
      </c>
      <c r="P88" s="213">
        <v>436275944.58000022</v>
      </c>
      <c r="Q88" s="213">
        <v>26773462</v>
      </c>
      <c r="R88" s="213">
        <v>96363387</v>
      </c>
      <c r="S88" s="213">
        <v>-302631.92000000004</v>
      </c>
      <c r="T88" s="213">
        <v>6923304</v>
      </c>
      <c r="U88" s="213">
        <v>121592211.25</v>
      </c>
      <c r="V88" s="213">
        <v>27656812.859999999</v>
      </c>
      <c r="W88" s="213">
        <v>5502283.2999999989</v>
      </c>
      <c r="X88" s="213">
        <v>21922647.860000003</v>
      </c>
      <c r="Y88" s="213">
        <v>73881621.88000001</v>
      </c>
      <c r="Z88" s="213">
        <v>3479763</v>
      </c>
      <c r="AA88" s="213">
        <v>1411504.94</v>
      </c>
      <c r="AB88" s="213">
        <v>174147188.22999999</v>
      </c>
      <c r="AC88" s="213">
        <v>95435638</v>
      </c>
      <c r="AD88" s="213">
        <v>17955875</v>
      </c>
      <c r="AE88" s="213">
        <v>28944766.900000002</v>
      </c>
      <c r="AF88" s="213">
        <v>0</v>
      </c>
      <c r="AG88" s="213">
        <v>37214246.200000003</v>
      </c>
      <c r="AH88" s="213">
        <v>0</v>
      </c>
      <c r="AI88" s="213">
        <v>0</v>
      </c>
      <c r="AJ88" s="213">
        <v>29775191</v>
      </c>
      <c r="AK88" s="213">
        <v>0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21450580</v>
      </c>
      <c r="AU88" s="213">
        <v>0</v>
      </c>
      <c r="AV88" s="213">
        <v>1199064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5">SUM(C88:CD88)</f>
        <v>2167078104.1799998</v>
      </c>
    </row>
    <row r="89" spans="1:84" x14ac:dyDescent="0.35">
      <c r="A89" s="26" t="s">
        <v>273</v>
      </c>
      <c r="B89" s="20"/>
      <c r="C89" s="213">
        <v>292321</v>
      </c>
      <c r="D89" s="213">
        <v>0</v>
      </c>
      <c r="E89" s="213">
        <v>33168322.02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7365792.2400000002</v>
      </c>
      <c r="P89" s="213">
        <v>694667143.66999936</v>
      </c>
      <c r="Q89" s="213">
        <v>47275118.670000002</v>
      </c>
      <c r="R89" s="213">
        <v>133149653</v>
      </c>
      <c r="S89" s="213">
        <v>302631.92000000004</v>
      </c>
      <c r="T89" s="213">
        <v>414657</v>
      </c>
      <c r="U89" s="213">
        <v>109351465.14999998</v>
      </c>
      <c r="V89" s="213">
        <v>20104314.329999998</v>
      </c>
      <c r="W89" s="213">
        <v>8380779.4299999997</v>
      </c>
      <c r="X89" s="213">
        <v>33085997.320000004</v>
      </c>
      <c r="Y89" s="213">
        <v>92745499.219999999</v>
      </c>
      <c r="Z89" s="213">
        <v>162850652.16</v>
      </c>
      <c r="AA89" s="213">
        <v>10608424.039999999</v>
      </c>
      <c r="AB89" s="213">
        <v>857421607.22000015</v>
      </c>
      <c r="AC89" s="213">
        <v>4254222</v>
      </c>
      <c r="AD89" s="213">
        <v>426976</v>
      </c>
      <c r="AE89" s="213">
        <v>5159744.9799999995</v>
      </c>
      <c r="AF89" s="213">
        <v>0</v>
      </c>
      <c r="AG89" s="213">
        <v>128969328.89</v>
      </c>
      <c r="AH89" s="213">
        <v>0</v>
      </c>
      <c r="AI89" s="213">
        <v>0</v>
      </c>
      <c r="AJ89" s="213">
        <v>5781496.7599999998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5440871.1599999992</v>
      </c>
      <c r="AU89" s="213">
        <v>0</v>
      </c>
      <c r="AV89" s="213">
        <v>16941496.32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5"/>
        <v>2378158514.4999995</v>
      </c>
    </row>
    <row r="90" spans="1:84" x14ac:dyDescent="0.35">
      <c r="A90" s="26" t="s">
        <v>274</v>
      </c>
      <c r="B90" s="20"/>
      <c r="C90" s="32">
        <f>C88+C89</f>
        <v>328200322</v>
      </c>
      <c r="D90" s="32">
        <f t="shared" ref="D90:AV90" si="16">D88+D89</f>
        <v>0</v>
      </c>
      <c r="E90" s="32">
        <f t="shared" si="16"/>
        <v>503683597.44999963</v>
      </c>
      <c r="F90" s="32">
        <f t="shared" si="16"/>
        <v>0</v>
      </c>
      <c r="G90" s="32">
        <f t="shared" si="16"/>
        <v>0</v>
      </c>
      <c r="H90" s="32">
        <f t="shared" si="16"/>
        <v>31670032</v>
      </c>
      <c r="I90" s="32">
        <f t="shared" si="16"/>
        <v>0</v>
      </c>
      <c r="J90" s="32">
        <f t="shared" si="16"/>
        <v>0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 t="shared" si="16"/>
        <v>0</v>
      </c>
      <c r="O90" s="32">
        <f t="shared" si="16"/>
        <v>116747727.91</v>
      </c>
      <c r="P90" s="32">
        <f t="shared" si="16"/>
        <v>1130943088.2499995</v>
      </c>
      <c r="Q90" s="32">
        <f t="shared" si="16"/>
        <v>74048580.670000002</v>
      </c>
      <c r="R90" s="32">
        <f t="shared" si="16"/>
        <v>229513040</v>
      </c>
      <c r="S90" s="32">
        <f t="shared" si="16"/>
        <v>0</v>
      </c>
      <c r="T90" s="32">
        <f t="shared" si="16"/>
        <v>7337961</v>
      </c>
      <c r="U90" s="32">
        <f t="shared" si="16"/>
        <v>230943676.39999998</v>
      </c>
      <c r="V90" s="32">
        <f t="shared" si="16"/>
        <v>47761127.189999998</v>
      </c>
      <c r="W90" s="32">
        <f t="shared" si="16"/>
        <v>13883062.729999999</v>
      </c>
      <c r="X90" s="32">
        <f t="shared" si="16"/>
        <v>55008645.180000007</v>
      </c>
      <c r="Y90" s="32">
        <f t="shared" si="16"/>
        <v>166627121.10000002</v>
      </c>
      <c r="Z90" s="32">
        <f t="shared" si="16"/>
        <v>166330415.16</v>
      </c>
      <c r="AA90" s="32">
        <f t="shared" si="16"/>
        <v>12019928.979999999</v>
      </c>
      <c r="AB90" s="32">
        <f t="shared" si="16"/>
        <v>1031568795.4500002</v>
      </c>
      <c r="AC90" s="32">
        <f t="shared" si="16"/>
        <v>99689860</v>
      </c>
      <c r="AD90" s="32">
        <f t="shared" si="16"/>
        <v>18382851</v>
      </c>
      <c r="AE90" s="32">
        <f t="shared" si="16"/>
        <v>34104511.880000003</v>
      </c>
      <c r="AF90" s="32">
        <f t="shared" si="16"/>
        <v>0</v>
      </c>
      <c r="AG90" s="32">
        <f t="shared" si="16"/>
        <v>166183575.09</v>
      </c>
      <c r="AH90" s="32">
        <f t="shared" si="16"/>
        <v>0</v>
      </c>
      <c r="AI90" s="32">
        <f t="shared" si="16"/>
        <v>0</v>
      </c>
      <c r="AJ90" s="32">
        <f t="shared" si="16"/>
        <v>35556687.759999998</v>
      </c>
      <c r="AK90" s="32">
        <f t="shared" si="16"/>
        <v>0</v>
      </c>
      <c r="AL90" s="32">
        <f t="shared" si="16"/>
        <v>0</v>
      </c>
      <c r="AM90" s="32">
        <f t="shared" si="16"/>
        <v>0</v>
      </c>
      <c r="AN90" s="32">
        <f t="shared" si="16"/>
        <v>0</v>
      </c>
      <c r="AO90" s="32">
        <f t="shared" si="16"/>
        <v>0</v>
      </c>
      <c r="AP90" s="32">
        <f t="shared" si="16"/>
        <v>0</v>
      </c>
      <c r="AQ90" s="32">
        <f t="shared" si="16"/>
        <v>0</v>
      </c>
      <c r="AR90" s="32">
        <f t="shared" si="16"/>
        <v>0</v>
      </c>
      <c r="AS90" s="32">
        <f t="shared" si="16"/>
        <v>0</v>
      </c>
      <c r="AT90" s="32">
        <f t="shared" si="16"/>
        <v>26891451.16</v>
      </c>
      <c r="AU90" s="32">
        <f t="shared" si="16"/>
        <v>0</v>
      </c>
      <c r="AV90" s="32">
        <f t="shared" si="16"/>
        <v>18140560.32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5"/>
        <v>4545236618.6799994</v>
      </c>
    </row>
    <row r="91" spans="1:84" x14ac:dyDescent="0.35">
      <c r="A91" s="39" t="s">
        <v>275</v>
      </c>
      <c r="B91" s="32"/>
      <c r="C91" s="213">
        <v>85985.776013000024</v>
      </c>
      <c r="D91" s="213">
        <v>0</v>
      </c>
      <c r="E91" s="213">
        <v>300867.65681999945</v>
      </c>
      <c r="F91" s="213">
        <v>0</v>
      </c>
      <c r="G91" s="213">
        <v>0</v>
      </c>
      <c r="H91" s="213">
        <v>14173.486652999998</v>
      </c>
      <c r="I91" s="213">
        <v>0</v>
      </c>
      <c r="J91" s="213">
        <v>4672.2905860000001</v>
      </c>
      <c r="K91" s="213">
        <v>0</v>
      </c>
      <c r="L91" s="213">
        <v>0</v>
      </c>
      <c r="M91" s="213">
        <v>0</v>
      </c>
      <c r="N91" s="213">
        <v>0</v>
      </c>
      <c r="O91" s="213">
        <v>35578.383605000025</v>
      </c>
      <c r="P91" s="213">
        <v>141333.0498119999</v>
      </c>
      <c r="Q91" s="213">
        <v>40653.674992</v>
      </c>
      <c r="R91" s="213">
        <v>4541.6167149999992</v>
      </c>
      <c r="S91" s="213">
        <v>23615.158303999997</v>
      </c>
      <c r="T91" s="213">
        <v>1480.3605969999999</v>
      </c>
      <c r="U91" s="213">
        <v>20844.958324999992</v>
      </c>
      <c r="V91" s="213">
        <v>5507.8929520000002</v>
      </c>
      <c r="W91" s="213">
        <v>0</v>
      </c>
      <c r="X91" s="213">
        <v>0</v>
      </c>
      <c r="Y91" s="213">
        <v>77008.997650000063</v>
      </c>
      <c r="Z91" s="213">
        <v>145558.96102400005</v>
      </c>
      <c r="AA91" s="213">
        <v>4248.0848770000002</v>
      </c>
      <c r="AB91" s="213">
        <v>22926.698597999992</v>
      </c>
      <c r="AC91" s="213">
        <v>4293.8314970000001</v>
      </c>
      <c r="AD91" s="213">
        <v>3668.771221</v>
      </c>
      <c r="AE91" s="213">
        <v>15782.798903999999</v>
      </c>
      <c r="AF91" s="213">
        <v>0</v>
      </c>
      <c r="AG91" s="213">
        <v>33365.323618999988</v>
      </c>
      <c r="AH91" s="213">
        <v>0</v>
      </c>
      <c r="AI91" s="213">
        <v>0</v>
      </c>
      <c r="AJ91" s="213">
        <v>18225.883631000012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19972.866305000014</v>
      </c>
      <c r="AU91" s="213">
        <v>0</v>
      </c>
      <c r="AV91" s="213">
        <v>20002.789977</v>
      </c>
      <c r="AW91" s="213"/>
      <c r="AX91" s="213"/>
      <c r="AY91" s="213">
        <v>27339.578941000003</v>
      </c>
      <c r="AZ91" s="213">
        <v>10025.183228</v>
      </c>
      <c r="BA91" s="213">
        <v>2132.3306499999999</v>
      </c>
      <c r="BB91" s="213">
        <v>250.47619500000002</v>
      </c>
      <c r="BC91" s="213">
        <v>274.80263300000001</v>
      </c>
      <c r="BD91" s="213">
        <v>36257.263433</v>
      </c>
      <c r="BE91" s="213">
        <v>1037021.7147939974</v>
      </c>
      <c r="BF91" s="213">
        <v>23249.400626000002</v>
      </c>
      <c r="BG91" s="213">
        <v>0</v>
      </c>
      <c r="BH91" s="213">
        <v>0</v>
      </c>
      <c r="BI91" s="213">
        <v>0</v>
      </c>
      <c r="BJ91" s="213">
        <v>2563.6405380000006</v>
      </c>
      <c r="BK91" s="213">
        <v>0</v>
      </c>
      <c r="BL91" s="213">
        <v>5160.1110060000001</v>
      </c>
      <c r="BM91" s="213">
        <v>0</v>
      </c>
      <c r="BN91" s="213">
        <v>12432.747069999998</v>
      </c>
      <c r="BO91" s="213">
        <v>0</v>
      </c>
      <c r="BP91" s="213">
        <v>0</v>
      </c>
      <c r="BQ91" s="213">
        <v>0</v>
      </c>
      <c r="BR91" s="213">
        <v>0</v>
      </c>
      <c r="BS91" s="213">
        <v>4283.6057799999999</v>
      </c>
      <c r="BT91" s="213">
        <v>0</v>
      </c>
      <c r="BU91" s="213">
        <v>0</v>
      </c>
      <c r="BV91" s="213">
        <v>0</v>
      </c>
      <c r="BW91" s="213">
        <v>65376.547312999959</v>
      </c>
      <c r="BX91" s="213">
        <v>0</v>
      </c>
      <c r="BY91" s="213">
        <v>189.01426599999999</v>
      </c>
      <c r="BZ91" s="213">
        <v>0</v>
      </c>
      <c r="CA91" s="213">
        <v>16492.78643</v>
      </c>
      <c r="CB91" s="213">
        <v>0</v>
      </c>
      <c r="CC91" s="213">
        <v>912784.87623700011</v>
      </c>
      <c r="CD91" s="233" t="s">
        <v>233</v>
      </c>
      <c r="CE91" s="32">
        <f t="shared" si="15"/>
        <v>3200143.391816997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706940.94428976811</v>
      </c>
      <c r="F92" s="213">
        <v>0</v>
      </c>
      <c r="G92" s="213">
        <v>0</v>
      </c>
      <c r="H92" s="213">
        <v>87785.667670053066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5"/>
        <v>794726.6119598212</v>
      </c>
      <c r="CF92" s="32">
        <f>AY60-CE92</f>
        <v>84003.388040178805</v>
      </c>
    </row>
    <row r="93" spans="1:84" x14ac:dyDescent="0.35">
      <c r="A93" s="26" t="s">
        <v>277</v>
      </c>
      <c r="B93" s="20"/>
      <c r="C93" s="213">
        <v>386563.88750033587</v>
      </c>
      <c r="D93" s="213">
        <v>0</v>
      </c>
      <c r="E93" s="213">
        <v>1387160.1283817443</v>
      </c>
      <c r="F93" s="213">
        <v>0</v>
      </c>
      <c r="G93" s="213">
        <v>0</v>
      </c>
      <c r="H93" s="213">
        <v>80815.516735380777</v>
      </c>
      <c r="I93" s="213">
        <v>0</v>
      </c>
      <c r="J93" s="213">
        <v>26640.83914493422</v>
      </c>
      <c r="K93" s="213">
        <v>0</v>
      </c>
      <c r="L93" s="213">
        <v>0</v>
      </c>
      <c r="M93" s="213">
        <v>0</v>
      </c>
      <c r="N93" s="213">
        <v>0</v>
      </c>
      <c r="O93" s="213">
        <v>159948.76030714298</v>
      </c>
      <c r="P93" s="213">
        <v>660742.72431907314</v>
      </c>
      <c r="Q93" s="213">
        <v>184481.24878148164</v>
      </c>
      <c r="R93" s="213">
        <v>20417.621312407242</v>
      </c>
      <c r="S93" s="213">
        <v>106166.01746491091</v>
      </c>
      <c r="T93" s="213">
        <v>6887.2316781254949</v>
      </c>
      <c r="U93" s="213">
        <v>97668.69957654312</v>
      </c>
      <c r="V93" s="213">
        <v>28506.126240305828</v>
      </c>
      <c r="W93" s="213">
        <v>0</v>
      </c>
      <c r="X93" s="213">
        <v>0</v>
      </c>
      <c r="Y93" s="213">
        <v>371955.60383968573</v>
      </c>
      <c r="Z93" s="213">
        <v>664070.46340779727</v>
      </c>
      <c r="AA93" s="213">
        <v>19097.998304233854</v>
      </c>
      <c r="AB93" s="213">
        <v>109061.12875600265</v>
      </c>
      <c r="AC93" s="213">
        <v>19303.660125143939</v>
      </c>
      <c r="AD93" s="213">
        <v>16493.593839575242</v>
      </c>
      <c r="AE93" s="213">
        <v>78247.779889624333</v>
      </c>
      <c r="AF93" s="213">
        <v>0</v>
      </c>
      <c r="AG93" s="213">
        <v>167880.71300005284</v>
      </c>
      <c r="AH93" s="213">
        <v>0</v>
      </c>
      <c r="AI93" s="213">
        <v>0</v>
      </c>
      <c r="AJ93" s="213">
        <v>102867.14678132237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89791.46553515995</v>
      </c>
      <c r="AU93" s="213">
        <v>0</v>
      </c>
      <c r="AV93" s="213">
        <v>90088.156567328377</v>
      </c>
      <c r="AW93" s="213"/>
      <c r="AX93" s="265" t="s">
        <v>233</v>
      </c>
      <c r="AY93" s="265" t="s">
        <v>233</v>
      </c>
      <c r="AZ93" s="229" t="s">
        <v>233</v>
      </c>
      <c r="BA93" s="213">
        <v>9877.3504645017201</v>
      </c>
      <c r="BB93" s="213">
        <v>1284.1980548547731</v>
      </c>
      <c r="BC93" s="213">
        <v>1235.4226365503473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20339.474458983892</v>
      </c>
      <c r="BT93" s="213">
        <v>0</v>
      </c>
      <c r="BU93" s="213">
        <v>0</v>
      </c>
      <c r="BV93" s="213">
        <v>0</v>
      </c>
      <c r="BW93" s="213">
        <v>297224.41671481013</v>
      </c>
      <c r="BX93" s="213">
        <v>0</v>
      </c>
      <c r="BY93" s="213">
        <v>1077.7366184569346</v>
      </c>
      <c r="BZ93" s="213">
        <v>0</v>
      </c>
      <c r="CA93" s="213">
        <v>74388.957769698784</v>
      </c>
      <c r="CB93" s="213">
        <v>0</v>
      </c>
      <c r="CC93" s="229" t="s">
        <v>233</v>
      </c>
      <c r="CD93" s="229" t="s">
        <v>233</v>
      </c>
      <c r="CE93" s="32">
        <f t="shared" si="15"/>
        <v>5280284.0682061687</v>
      </c>
      <c r="CF93" s="20"/>
    </row>
    <row r="94" spans="1:84" x14ac:dyDescent="0.35">
      <c r="A94" s="26" t="s">
        <v>278</v>
      </c>
      <c r="B94" s="20"/>
      <c r="C94" s="213">
        <v>15921.87988058042</v>
      </c>
      <c r="D94" s="213">
        <v>0</v>
      </c>
      <c r="E94" s="213">
        <v>25679.63973300645</v>
      </c>
      <c r="F94" s="213">
        <v>0</v>
      </c>
      <c r="G94" s="213">
        <v>0</v>
      </c>
      <c r="H94" s="213">
        <v>2720.1803864131316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5"/>
        <v>44321.7</v>
      </c>
      <c r="CF94" s="32">
        <f>BA60</f>
        <v>0</v>
      </c>
    </row>
    <row r="95" spans="1:84" x14ac:dyDescent="0.35">
      <c r="A95" s="26" t="s">
        <v>279</v>
      </c>
      <c r="B95" s="20"/>
      <c r="C95" s="243">
        <v>181.6</v>
      </c>
      <c r="D95" s="243">
        <v>0</v>
      </c>
      <c r="E95" s="243">
        <v>470.2000000000001</v>
      </c>
      <c r="F95" s="243">
        <v>0</v>
      </c>
      <c r="G95" s="243">
        <v>0</v>
      </c>
      <c r="H95" s="243">
        <v>27.51</v>
      </c>
      <c r="I95" s="243">
        <v>0</v>
      </c>
      <c r="J95" s="243">
        <v>0.02</v>
      </c>
      <c r="K95" s="243">
        <v>0</v>
      </c>
      <c r="L95" s="243">
        <v>0</v>
      </c>
      <c r="M95" s="243">
        <v>0</v>
      </c>
      <c r="N95" s="243">
        <v>0</v>
      </c>
      <c r="O95" s="243">
        <v>66.540000000000006</v>
      </c>
      <c r="P95" s="244">
        <v>134.74</v>
      </c>
      <c r="Q95" s="244">
        <v>57.04</v>
      </c>
      <c r="R95" s="244">
        <v>0.01</v>
      </c>
      <c r="S95" s="245">
        <v>0</v>
      </c>
      <c r="T95" s="245">
        <v>6.7200000000000006</v>
      </c>
      <c r="U95" s="246">
        <v>0.01</v>
      </c>
      <c r="V95" s="244">
        <v>0.84</v>
      </c>
      <c r="W95" s="244">
        <v>0</v>
      </c>
      <c r="X95" s="244">
        <v>0.06</v>
      </c>
      <c r="Y95" s="244">
        <v>4.54</v>
      </c>
      <c r="Z95" s="244">
        <v>84.660000000000011</v>
      </c>
      <c r="AA95" s="244">
        <v>0</v>
      </c>
      <c r="AB95" s="245">
        <v>0.01</v>
      </c>
      <c r="AC95" s="244">
        <v>0</v>
      </c>
      <c r="AD95" s="244">
        <v>13.590000000000002</v>
      </c>
      <c r="AE95" s="244">
        <v>0</v>
      </c>
      <c r="AF95" s="244">
        <v>0</v>
      </c>
      <c r="AG95" s="244">
        <v>54.03</v>
      </c>
      <c r="AH95" s="244">
        <v>0</v>
      </c>
      <c r="AI95" s="244">
        <v>0</v>
      </c>
      <c r="AJ95" s="244">
        <v>29.16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2.08</v>
      </c>
      <c r="AU95" s="244">
        <v>0</v>
      </c>
      <c r="AV95" s="245">
        <v>10.66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5"/>
        <v>1144.02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98122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25434</v>
      </c>
      <c r="D128" s="220">
        <v>156127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7290</v>
      </c>
      <c r="D131" s="220">
        <v>11053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54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50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351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19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126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22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>
        <v>28</v>
      </c>
      <c r="D142" s="20"/>
      <c r="E142" s="20"/>
    </row>
    <row r="143" spans="1:5" x14ac:dyDescent="0.35">
      <c r="A143" s="20" t="s">
        <v>323</v>
      </c>
      <c r="B143" s="46" t="s">
        <v>284</v>
      </c>
      <c r="C143" s="216">
        <v>9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659</v>
      </c>
    </row>
    <row r="145" spans="1:6" x14ac:dyDescent="0.35">
      <c r="A145" s="20" t="s">
        <v>325</v>
      </c>
      <c r="B145" s="46" t="s">
        <v>284</v>
      </c>
      <c r="C145" s="47">
        <v>830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92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7661</v>
      </c>
      <c r="C155" s="50">
        <v>5823</v>
      </c>
      <c r="D155" s="50">
        <v>11963</v>
      </c>
      <c r="E155" s="32">
        <f>SUM(B155:D155)</f>
        <v>25447</v>
      </c>
    </row>
    <row r="156" spans="1:6" x14ac:dyDescent="0.35">
      <c r="A156" s="20" t="s">
        <v>227</v>
      </c>
      <c r="B156" s="50">
        <v>57149</v>
      </c>
      <c r="C156" s="50">
        <v>44911</v>
      </c>
      <c r="D156" s="50">
        <v>54067.020000000019</v>
      </c>
      <c r="E156" s="32">
        <f>SUM(B156:D156)</f>
        <v>156127.02000000002</v>
      </c>
    </row>
    <row r="157" spans="1:6" x14ac:dyDescent="0.35">
      <c r="A157" s="20" t="s">
        <v>332</v>
      </c>
      <c r="B157" s="50">
        <v>166784.27421967895</v>
      </c>
      <c r="C157" s="50">
        <v>53062.830340263026</v>
      </c>
      <c r="D157" s="50">
        <v>203182.89544005803</v>
      </c>
      <c r="E157" s="32">
        <f>SUM(B157:D157)</f>
        <v>423030</v>
      </c>
    </row>
    <row r="158" spans="1:6" x14ac:dyDescent="0.35">
      <c r="A158" s="20" t="s">
        <v>272</v>
      </c>
      <c r="B158" s="50">
        <v>779048752.48000014</v>
      </c>
      <c r="C158" s="50">
        <v>511378817.56999993</v>
      </c>
      <c r="D158" s="50">
        <v>876650534.13000011</v>
      </c>
      <c r="E158" s="32">
        <f>SUM(B158:D158)</f>
        <v>2167078104.1800003</v>
      </c>
      <c r="F158" s="18"/>
    </row>
    <row r="159" spans="1:6" x14ac:dyDescent="0.35">
      <c r="A159" s="20" t="s">
        <v>273</v>
      </c>
      <c r="B159" s="50">
        <v>945746591.33999991</v>
      </c>
      <c r="C159" s="50">
        <v>291531539.50999993</v>
      </c>
      <c r="D159" s="50">
        <v>1140880383.6499999</v>
      </c>
      <c r="E159" s="32">
        <f>SUM(B159:D159)</f>
        <v>2378158514.5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27658015.119999997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0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7733.1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27865075.109999999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1730834.8899999994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57261658.219999999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30164181.43999999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4972258.2699999996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35136439.709999993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30164181.43999999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4972258.2699999996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35136439.709999993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-1431045.3699999999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20709683.020000007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19278637.650000006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130990502.32000001</v>
      </c>
      <c r="C212" s="216"/>
      <c r="D212" s="220"/>
      <c r="E212" s="32">
        <f t="shared" ref="E212:E220" si="17">SUM(B212:C212)-D212</f>
        <v>130990502.32000001</v>
      </c>
    </row>
    <row r="213" spans="1:5" x14ac:dyDescent="0.35">
      <c r="A213" s="20" t="s">
        <v>367</v>
      </c>
      <c r="B213" s="220">
        <v>1105315.6700000002</v>
      </c>
      <c r="C213" s="216"/>
      <c r="D213" s="220"/>
      <c r="E213" s="32">
        <f t="shared" si="17"/>
        <v>1105315.6700000002</v>
      </c>
    </row>
    <row r="214" spans="1:5" x14ac:dyDescent="0.35">
      <c r="A214" s="20" t="s">
        <v>368</v>
      </c>
      <c r="B214" s="220">
        <v>271350142.12</v>
      </c>
      <c r="C214" s="216">
        <v>25182363.789999999</v>
      </c>
      <c r="D214" s="220"/>
      <c r="E214" s="32">
        <f t="shared" si="17"/>
        <v>296532505.91000003</v>
      </c>
    </row>
    <row r="215" spans="1:5" x14ac:dyDescent="0.35">
      <c r="A215" s="20" t="s">
        <v>369</v>
      </c>
      <c r="B215" s="220"/>
      <c r="C215" s="216"/>
      <c r="D215" s="220"/>
      <c r="E215" s="32">
        <f t="shared" si="17"/>
        <v>0</v>
      </c>
    </row>
    <row r="216" spans="1:5" x14ac:dyDescent="0.35">
      <c r="A216" s="20" t="s">
        <v>370</v>
      </c>
      <c r="B216" s="220">
        <v>24712476.030000001</v>
      </c>
      <c r="C216" s="216"/>
      <c r="D216" s="220"/>
      <c r="E216" s="32">
        <f t="shared" si="17"/>
        <v>24712476.030000001</v>
      </c>
    </row>
    <row r="217" spans="1:5" x14ac:dyDescent="0.35">
      <c r="A217" s="20" t="s">
        <v>371</v>
      </c>
      <c r="B217" s="220">
        <v>222169174.78</v>
      </c>
      <c r="C217" s="216">
        <v>8146603.8699999992</v>
      </c>
      <c r="D217" s="220"/>
      <c r="E217" s="32">
        <f t="shared" si="17"/>
        <v>230315778.65000001</v>
      </c>
    </row>
    <row r="218" spans="1:5" x14ac:dyDescent="0.35">
      <c r="A218" s="20" t="s">
        <v>372</v>
      </c>
      <c r="B218" s="220"/>
      <c r="C218" s="216"/>
      <c r="D218" s="220"/>
      <c r="E218" s="32">
        <f t="shared" si="17"/>
        <v>0</v>
      </c>
    </row>
    <row r="219" spans="1:5" x14ac:dyDescent="0.35">
      <c r="A219" s="20" t="s">
        <v>373</v>
      </c>
      <c r="B219" s="220">
        <v>20131628.699999999</v>
      </c>
      <c r="C219" s="216"/>
      <c r="D219" s="220"/>
      <c r="E219" s="32">
        <f t="shared" si="17"/>
        <v>20131628.699999999</v>
      </c>
    </row>
    <row r="220" spans="1:5" x14ac:dyDescent="0.35">
      <c r="A220" s="20" t="s">
        <v>374</v>
      </c>
      <c r="B220" s="220">
        <v>151407396.92999998</v>
      </c>
      <c r="C220" s="216">
        <v>-42440495.209999993</v>
      </c>
      <c r="D220" s="220">
        <v>-46031641.639999978</v>
      </c>
      <c r="E220" s="32">
        <f t="shared" si="17"/>
        <v>154998543.35999995</v>
      </c>
    </row>
    <row r="221" spans="1:5" x14ac:dyDescent="0.35">
      <c r="A221" s="20" t="s">
        <v>215</v>
      </c>
      <c r="B221" s="32">
        <f>SUM(B212:B220)</f>
        <v>821866636.54999995</v>
      </c>
      <c r="C221" s="266">
        <f>SUM(C212:C220)</f>
        <v>-9111527.549999997</v>
      </c>
      <c r="D221" s="32">
        <f>SUM(D212:D220)</f>
        <v>-46031641.639999978</v>
      </c>
      <c r="E221" s="32">
        <f>SUM(E212:E220)</f>
        <v>858786750.6400001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15237124.02</v>
      </c>
      <c r="C226" s="216">
        <v>631714.45000000019</v>
      </c>
      <c r="D226" s="220"/>
      <c r="E226" s="32">
        <f t="shared" ref="E226:E233" si="18">SUM(B226:C226)-D226</f>
        <v>15868838.469999999</v>
      </c>
    </row>
    <row r="227" spans="1:5" x14ac:dyDescent="0.35">
      <c r="A227" s="20" t="s">
        <v>368</v>
      </c>
      <c r="B227" s="220">
        <v>106811183.18000001</v>
      </c>
      <c r="C227" s="216">
        <v>15251483.449999999</v>
      </c>
      <c r="D227" s="220"/>
      <c r="E227" s="32">
        <f t="shared" si="18"/>
        <v>122062666.63000001</v>
      </c>
    </row>
    <row r="228" spans="1:5" x14ac:dyDescent="0.35">
      <c r="A228" s="20" t="s">
        <v>369</v>
      </c>
      <c r="B228" s="220"/>
      <c r="C228" s="216"/>
      <c r="D228" s="220"/>
      <c r="E228" s="32">
        <f t="shared" si="18"/>
        <v>0</v>
      </c>
    </row>
    <row r="229" spans="1:5" x14ac:dyDescent="0.35">
      <c r="A229" s="20" t="s">
        <v>370</v>
      </c>
      <c r="B229" s="220">
        <v>6674083.9500000002</v>
      </c>
      <c r="C229" s="216">
        <v>2557768.62</v>
      </c>
      <c r="D229" s="220"/>
      <c r="E229" s="32">
        <f t="shared" si="18"/>
        <v>9231852.5700000003</v>
      </c>
    </row>
    <row r="230" spans="1:5" x14ac:dyDescent="0.35">
      <c r="A230" s="20" t="s">
        <v>371</v>
      </c>
      <c r="B230" s="220">
        <v>171628286.18999919</v>
      </c>
      <c r="C230" s="216">
        <v>20930094.860000774</v>
      </c>
      <c r="D230" s="220">
        <v>1484797.9200000046</v>
      </c>
      <c r="E230" s="32">
        <f t="shared" si="18"/>
        <v>191073583.12999994</v>
      </c>
    </row>
    <row r="231" spans="1:5" x14ac:dyDescent="0.35">
      <c r="A231" s="20" t="s">
        <v>372</v>
      </c>
      <c r="B231" s="220"/>
      <c r="C231" s="216"/>
      <c r="D231" s="220"/>
      <c r="E231" s="32">
        <f t="shared" si="18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8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8"/>
        <v>0</v>
      </c>
    </row>
    <row r="234" spans="1:5" x14ac:dyDescent="0.35">
      <c r="A234" s="20" t="s">
        <v>215</v>
      </c>
      <c r="B234" s="32">
        <f>SUM(B225:B233)</f>
        <v>300350677.3399992</v>
      </c>
      <c r="C234" s="266">
        <f>SUM(C225:C233)</f>
        <v>39371061.38000077</v>
      </c>
      <c r="D234" s="32">
        <f>SUM(D225:D233)</f>
        <v>1484797.9200000046</v>
      </c>
      <c r="E234" s="32">
        <f>SUM(E225:E233)</f>
        <v>338236940.79999995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6" t="s">
        <v>377</v>
      </c>
      <c r="C237" s="346"/>
      <c r="D237" s="38"/>
      <c r="E237" s="38"/>
    </row>
    <row r="238" spans="1:5" x14ac:dyDescent="0.35">
      <c r="A238" s="56" t="s">
        <v>377</v>
      </c>
      <c r="B238" s="38"/>
      <c r="C238" s="216">
        <v>-4768060.4399999995</v>
      </c>
      <c r="D238" s="40">
        <f>C238</f>
        <v>-4768060.4399999995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1394777732.3599994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644422106.30999994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13035171.670000002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72131252.88000001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1065064632.8400002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54326075.729999959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3243756971.7899995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913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11409000.84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19145484.309999999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30554485.149999999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3269543396.4999995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-159207.12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740958269.52999997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535510435.82000005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16163310.459999999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23866143.379999995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849801.72000000009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246167882.14999992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130990502.32000001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1105315.6700000002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296532505.90999997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24772713.810000002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229637444.42000002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20131628.699999999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154998543.35999998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858168654.19000006</v>
      </c>
      <c r="E292" s="20"/>
    </row>
    <row r="293" spans="1:5" x14ac:dyDescent="0.35">
      <c r="A293" s="20" t="s">
        <v>416</v>
      </c>
      <c r="B293" s="46" t="s">
        <v>284</v>
      </c>
      <c r="C293" s="47">
        <v>338236940.80000001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519931713.39000005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92548020.840000004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92548020.840000004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3861486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>
        <v>0</v>
      </c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0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3861486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862509102.38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36865119.969999991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41474073.789999999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91177426.039999992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169516619.79999998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1188173.1299999999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1188173.1299999999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-907481.05999999994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10435720.59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449116781.5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4123173.47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462768194.5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462768194.5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229036114.95000038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862509102.38000035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862509102.38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2167078104.1799998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2378158514.499999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4545236618.6799984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-4768060.4399999995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3243756971.7900023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30554485.149999991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3269543396.5000024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1275693222.179996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86864744.61999999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86864744.61999999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86864744.61999999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1362557966.7999959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421198468.02999991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57261658.220000006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21734010.740000006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271573448.88999945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11211886.539999997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100973490.45999995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31458455.110000003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35136439.709999986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37147589.979999997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19278637.650000006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438277132.03146732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438277132.03146732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1445251217.3614666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-82693250.561470747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-82693250.561470747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-82693250.561470747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2163121.6770229996</v>
      </c>
      <c r="E613" s="258">
        <f>SUM(C625:D648)+SUM(C669:D714)</f>
        <v>877890722.60649526</v>
      </c>
      <c r="F613" s="258">
        <f>CE65-(AX65+BD65+BE65+BG65+BJ65+BN65+BP65+BQ65+CB65+CC65+CD65)</f>
        <v>237732811.52000004</v>
      </c>
      <c r="G613" s="256">
        <f>CE92-(AX92+AY92+BD92+BE92+BG92+BJ92+BN92+BP92+BQ92+CB92+CC92+CD92)</f>
        <v>794726.6119598212</v>
      </c>
      <c r="H613" s="261">
        <f>CE61-(AX61+AY61+AZ61+BD61+BE61+BG61+BJ61+BN61+BO61+BP61+BQ61+BR61+CB61+CC61+CD61)</f>
        <v>3446.860000000001</v>
      </c>
      <c r="I613" s="256">
        <f>CE93-(AX93+AY93+AZ93+BD93+BE93+BF93+BG93+BJ93+BN93+BO93+BP93+BQ93+BR93+CB93+CC93+CD93)</f>
        <v>5280284.0682061687</v>
      </c>
      <c r="J613" s="256">
        <f>CE94-(AX94+AY94+AZ94+BA94+BD94+BE94+BF94+BG94+BJ94+BN94+BO94+BP94+BQ94+BR94+CB94+CC94+CD94)</f>
        <v>44321.7</v>
      </c>
      <c r="K613" s="256">
        <f>CE90-(AW90+AX90+AY90+AZ90+BA90+BB90+BC90+BD90+BE90+BF90+BG90+BH90+BI90+BJ90+BK90+BL90+BM90+BN90+BO90+BP90+BQ90+BR90+BS90+BT90+BU90+BV90+BW90+BX90+CB90+CC90+CD90)</f>
        <v>4545236618.6799994</v>
      </c>
      <c r="L613" s="262">
        <f>CE95-(AW95+AX95+AY95+AZ95+BA95+BB95+BC95+BD95+BE95+BF95+BG95+BH95+BI95+BJ95+BK95+BL95+BM95+BN95+BO95+BP95+BQ95+BR95+BS95+BT95+BU95+BV95+BW95+BX95+BY95+BZ95+CA95+CB95+CC95+CD95)</f>
        <v>1144.02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36271540.380000003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56426227.630000003</v>
      </c>
      <c r="D616" s="256">
        <f>SUM(C615:C616)</f>
        <v>92697768.010000005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25302.37</v>
      </c>
      <c r="D618" s="256">
        <f>(D616/D613)*BJ91</f>
        <v>109861.48323362619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11232872.640000001</v>
      </c>
      <c r="D620" s="256">
        <f>(D616/D613)*BN91</f>
        <v>532789.21655853442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429478714.59146738</v>
      </c>
      <c r="D621" s="256">
        <f>(D616/D613)*CC91</f>
        <v>39116209.503712691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480495749.80497223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-4715047.18</v>
      </c>
      <c r="D625" s="256">
        <f>(D616/D613)*BD91</f>
        <v>1553757.9000249435</v>
      </c>
      <c r="E625" s="258">
        <f>(E624/E613)*SUM(C625:D625)</f>
        <v>-1730267.8155911029</v>
      </c>
      <c r="F625" s="258">
        <f>SUM(C625:E625)</f>
        <v>-4891557.0955661591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10536912.960000003</v>
      </c>
      <c r="D626" s="256">
        <f>(D616/D613)*AY91</f>
        <v>1171602.1216392042</v>
      </c>
      <c r="E626" s="258">
        <f>(E624/E613)*SUM(C626:D626)</f>
        <v>6408419.166968233</v>
      </c>
      <c r="F626" s="258">
        <f>(F625/F613)*AY65</f>
        <v>-28226.333746262371</v>
      </c>
      <c r="G626" s="256">
        <f>SUM(C626:F626)</f>
        <v>18088707.91486118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1182416.7599999998</v>
      </c>
      <c r="D629" s="256">
        <f>(D616/D613)*AZ91</f>
        <v>429616.19727552938</v>
      </c>
      <c r="E629" s="258">
        <f>(E624/E613)*SUM(C629:D629)</f>
        <v>882313.66908250924</v>
      </c>
      <c r="F629" s="258">
        <f>(F625/F613)*AZ65</f>
        <v>-20569.15802832726</v>
      </c>
      <c r="G629" s="256">
        <f>(G626/G613)*AZ92</f>
        <v>0</v>
      </c>
      <c r="H629" s="258">
        <f>SUM(C627:G629)</f>
        <v>2473777.4683297109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14768730.879999999</v>
      </c>
      <c r="D630" s="256">
        <f>(D616/D613)*BF91</f>
        <v>996322.84604837873</v>
      </c>
      <c r="E630" s="258">
        <f>(E624/E613)*SUM(C630:D630)</f>
        <v>8628683.6342485361</v>
      </c>
      <c r="F630" s="258">
        <f>(F625/F613)*BF65</f>
        <v>-21861.217523722862</v>
      </c>
      <c r="G630" s="256">
        <f>(G626/G613)*BF92</f>
        <v>0</v>
      </c>
      <c r="H630" s="258">
        <f>(H629/H613)*BF61</f>
        <v>136167.35204394604</v>
      </c>
      <c r="I630" s="256">
        <f>SUM(C630:H630)</f>
        <v>24508043.494817134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617680.36</v>
      </c>
      <c r="D631" s="256">
        <f>(D616/D613)*BA91</f>
        <v>91378.258566732868</v>
      </c>
      <c r="E631" s="258">
        <f>(E624/E613)*SUM(C631:D631)</f>
        <v>388088.90880216641</v>
      </c>
      <c r="F631" s="258">
        <f>(F625/F613)*BA65</f>
        <v>-1732.696685613709</v>
      </c>
      <c r="G631" s="256">
        <f>(G626/G613)*BA92</f>
        <v>0</v>
      </c>
      <c r="H631" s="258">
        <f>(H629/H613)*BA61</f>
        <v>7636.223189519771</v>
      </c>
      <c r="I631" s="256">
        <f>(I630/I613)*BA93</f>
        <v>45844.983275643834</v>
      </c>
      <c r="J631" s="256">
        <f>SUM(C631:I631)</f>
        <v>1148896.0371484491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6776811.5300000003</v>
      </c>
      <c r="D633" s="256">
        <f>(D616/D613)*BB91</f>
        <v>10733.831787073645</v>
      </c>
      <c r="E633" s="258">
        <f>(E624/E613)*SUM(C633:D633)</f>
        <v>3715025.8158144611</v>
      </c>
      <c r="F633" s="258">
        <f>(F625/F613)*BB65</f>
        <v>-221.59193221773197</v>
      </c>
      <c r="G633" s="256">
        <f>(G626/G613)*BB92</f>
        <v>0</v>
      </c>
      <c r="H633" s="258">
        <f>(H629/H613)*BB61</f>
        <v>38669.145249184701</v>
      </c>
      <c r="I633" s="256">
        <f>(I630/I613)*BB93</f>
        <v>5960.5092032543789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535084.26000000013</v>
      </c>
      <c r="D634" s="256">
        <f>(D616/D613)*BC91</f>
        <v>11776.309669934633</v>
      </c>
      <c r="E634" s="258">
        <f>(E624/E613)*SUM(C634:D634)</f>
        <v>299313.08384507295</v>
      </c>
      <c r="F634" s="258">
        <f>(F625/F613)*BC65</f>
        <v>-0.1728372257074787</v>
      </c>
      <c r="G634" s="256">
        <f>(G626/G613)*BC92</f>
        <v>0</v>
      </c>
      <c r="H634" s="258">
        <f>(H629/H613)*BC61</f>
        <v>5784.5826040911043</v>
      </c>
      <c r="I634" s="256">
        <f>(I630/I613)*BC93</f>
        <v>5734.1217479883844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51405.02</v>
      </c>
      <c r="D638" s="256">
        <f>(D616/D613)*BL91</f>
        <v>221129.85044758988</v>
      </c>
      <c r="E638" s="258">
        <f>(E624/E613)*SUM(C638:D638)</f>
        <v>149166.45494887338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150428.54999999999</v>
      </c>
      <c r="D640" s="256">
        <f>(D616/D613)*BS91</f>
        <v>183568.35820129089</v>
      </c>
      <c r="E640" s="258">
        <f>(E624/E613)*SUM(C640:D640)</f>
        <v>182806.45951268007</v>
      </c>
      <c r="F640" s="258">
        <f>(F625/F613)*BS65</f>
        <v>-119.79965389591445</v>
      </c>
      <c r="G640" s="256">
        <f>(G626/G613)*BS92</f>
        <v>0</v>
      </c>
      <c r="H640" s="258">
        <f>(H629/H613)*BS61</f>
        <v>229.66084780510587</v>
      </c>
      <c r="I640" s="256">
        <f>(I630/I613)*BS93</f>
        <v>94404.149144923664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>
        <f>(D616/D613)*BV91</f>
        <v>0</v>
      </c>
      <c r="E643" s="258">
        <f>(E624/E613)*SUM(C643:D643)</f>
        <v>0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64348684.780000001</v>
      </c>
      <c r="D644" s="256">
        <f>(D616/D613)*BW91</f>
        <v>2801626.9637016924</v>
      </c>
      <c r="E644" s="258">
        <f>(E624/E613)*SUM(C644:D644)</f>
        <v>36753366.404340282</v>
      </c>
      <c r="F644" s="258">
        <f>(F625/F613)*BW65</f>
        <v>-15108.391190407525</v>
      </c>
      <c r="G644" s="256">
        <f>(G626/G613)*BW92</f>
        <v>0</v>
      </c>
      <c r="H644" s="258">
        <f>(H629/H613)*BW61</f>
        <v>167939.49495748366</v>
      </c>
      <c r="I644" s="256">
        <f>(I630/I613)*BW93</f>
        <v>1379544.8954023586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117873744.2758123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2275083.1600000006</v>
      </c>
      <c r="D646" s="256">
        <f>(D616/D613)*BY91</f>
        <v>8099.9607032564236</v>
      </c>
      <c r="E646" s="258">
        <f>(E624/E613)*SUM(C646:D646)</f>
        <v>1249654.1508801349</v>
      </c>
      <c r="F646" s="258">
        <f>(F625/F613)*BY65</f>
        <v>-124.20268222081248</v>
      </c>
      <c r="G646" s="256">
        <f>(G626/G613)*BY92</f>
        <v>0</v>
      </c>
      <c r="H646" s="258">
        <f>(H629/H613)*BY61</f>
        <v>8928.0654584234926</v>
      </c>
      <c r="I646" s="256">
        <f>(I630/I613)*BY93</f>
        <v>5002.2338911915504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10796542.950000001</v>
      </c>
      <c r="D648" s="256">
        <f>(D616/D613)*CA91</f>
        <v>706776.92640512541</v>
      </c>
      <c r="E648" s="258">
        <f>(E624/E613)*SUM(C648:D648)</f>
        <v>6296109.7172196349</v>
      </c>
      <c r="F648" s="258">
        <f>(F625/F613)*CA65</f>
        <v>-2952.1785377971087</v>
      </c>
      <c r="G648" s="256">
        <f>(G626/G613)*CA92</f>
        <v>0</v>
      </c>
      <c r="H648" s="258">
        <f>(H629/H613)*CA61</f>
        <v>70276.219428362398</v>
      </c>
      <c r="I648" s="256">
        <f>(I630/I613)*CA93</f>
        <v>345270.78259508306</v>
      </c>
      <c r="J648" s="256">
        <f>(J631/J613)*CA94</f>
        <v>0</v>
      </c>
      <c r="K648" s="258">
        <v>0</v>
      </c>
      <c r="L648" s="258">
        <f>SUM(C646:K648)</f>
        <v>21758667.785361197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640759391.64146721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51660407.780000001</v>
      </c>
      <c r="D669" s="256">
        <f>(D616/D613)*C91</f>
        <v>3684808.6733533065</v>
      </c>
      <c r="E669" s="258">
        <f>(E624/E613)*SUM(C669:D669)</f>
        <v>30292086.011475671</v>
      </c>
      <c r="F669" s="258">
        <f>(F625/F613)*C65</f>
        <v>-79370.418401137213</v>
      </c>
      <c r="G669" s="256">
        <f>(G626/G613)*C92</f>
        <v>0</v>
      </c>
      <c r="H669" s="258">
        <f>(H629/H613)*C61</f>
        <v>203558.45707175677</v>
      </c>
      <c r="I669" s="256">
        <f>(I630/I613)*C93</f>
        <v>1794207.3657416569</v>
      </c>
      <c r="J669" s="256">
        <f>(J631/J613)*C94</f>
        <v>412722.99344908854</v>
      </c>
      <c r="K669" s="256">
        <f>(K645/K613)*C90</f>
        <v>8511372.2501651123</v>
      </c>
      <c r="L669" s="256">
        <f>(L648/L613)*C95</f>
        <v>3453937.9292508815</v>
      </c>
      <c r="M669" s="231">
        <f t="shared" ref="M669:M714" si="19">ROUND(SUM(D669:L669),0)</f>
        <v>48273323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9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105165648.26000002</v>
      </c>
      <c r="D671" s="256">
        <f>(D616/D613)*E91</f>
        <v>12893292.38843186</v>
      </c>
      <c r="E671" s="258">
        <f>(E624/E613)*SUM(C671:D671)</f>
        <v>64617175.859456204</v>
      </c>
      <c r="F671" s="258">
        <f>(F625/F613)*E65</f>
        <v>-101827.15152424166</v>
      </c>
      <c r="G671" s="256">
        <f>(G626/G613)*E92</f>
        <v>16090625.457701758</v>
      </c>
      <c r="H671" s="258">
        <f>(H629/H613)*E61</f>
        <v>553095.09052963392</v>
      </c>
      <c r="I671" s="256">
        <f>(I630/I613)*E93</f>
        <v>6438399.9651377304</v>
      </c>
      <c r="J671" s="256">
        <f>(J631/J613)*E94</f>
        <v>665661.2071434753</v>
      </c>
      <c r="K671" s="256">
        <f>(K645/K613)*E90</f>
        <v>13062261.999241006</v>
      </c>
      <c r="L671" s="256">
        <f>(L648/L613)*E95</f>
        <v>8942960.4313533306</v>
      </c>
      <c r="M671" s="231">
        <f t="shared" si="19"/>
        <v>123161645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9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19.11999999999999</v>
      </c>
      <c r="D673" s="256">
        <f>(D616/D613)*G91</f>
        <v>0</v>
      </c>
      <c r="E673" s="258">
        <f>(E624/E613)*SUM(C673:D673)</f>
        <v>10.464945692778519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9"/>
        <v>10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5781500.8599999994</v>
      </c>
      <c r="D674" s="256">
        <f>(D616/D613)*H91</f>
        <v>607386.34890886699</v>
      </c>
      <c r="E674" s="258">
        <f>(E624/E613)*SUM(C674:D674)</f>
        <v>3496828.3304664562</v>
      </c>
      <c r="F674" s="258">
        <f>(F625/F613)*H65</f>
        <v>-1965.8884647796367</v>
      </c>
      <c r="G674" s="256">
        <f>(G626/G613)*H92</f>
        <v>1998082.4571594221</v>
      </c>
      <c r="H674" s="258">
        <f>(H629/H613)*H61</f>
        <v>32310.410525580835</v>
      </c>
      <c r="I674" s="256">
        <f>(I630/I613)*H93</f>
        <v>375099.17527594283</v>
      </c>
      <c r="J674" s="256">
        <f>(J631/J613)*H94</f>
        <v>70511.836555885355</v>
      </c>
      <c r="K674" s="256">
        <f>(K645/K613)*H90</f>
        <v>821313.7326740378</v>
      </c>
      <c r="L674" s="256">
        <f>(L648/L613)*H95</f>
        <v>523225.94952473434</v>
      </c>
      <c r="M674" s="231">
        <f t="shared" si="19"/>
        <v>7922792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9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63337.39</v>
      </c>
      <c r="D676" s="256">
        <f>(D616/D613)*J91</f>
        <v>200224.94037987021</v>
      </c>
      <c r="E676" s="258">
        <f>(E624/E613)*SUM(C676:D676)</f>
        <v>144255.51642717014</v>
      </c>
      <c r="F676" s="258">
        <f>(F625/F613)*J65</f>
        <v>-9.8529564169384827</v>
      </c>
      <c r="G676" s="256">
        <f>(G626/G613)*J92</f>
        <v>0</v>
      </c>
      <c r="H676" s="258">
        <f>(H629/H613)*J61</f>
        <v>78.945916433005152</v>
      </c>
      <c r="I676" s="256">
        <f>(I630/I613)*J93</f>
        <v>123651.461941949</v>
      </c>
      <c r="J676" s="256">
        <f>(J631/J613)*J94</f>
        <v>0</v>
      </c>
      <c r="K676" s="256">
        <f>(K645/K613)*J90</f>
        <v>0</v>
      </c>
      <c r="L676" s="256">
        <f>(L648/L613)*J95</f>
        <v>380.3896397853394</v>
      </c>
      <c r="M676" s="231">
        <f t="shared" si="19"/>
        <v>468581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9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9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9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9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25539704.080000002</v>
      </c>
      <c r="D681" s="256">
        <f>(D616/D613)*O91</f>
        <v>1524665.3873516764</v>
      </c>
      <c r="E681" s="258">
        <f>(E624/E613)*SUM(C681:D681)</f>
        <v>14813135.80989166</v>
      </c>
      <c r="F681" s="258">
        <f>(F625/F613)*O65</f>
        <v>-49447.490990849605</v>
      </c>
      <c r="G681" s="256">
        <f>(G626/G613)*O92</f>
        <v>0</v>
      </c>
      <c r="H681" s="258">
        <f>(H629/H613)*O61</f>
        <v>109806.59285681625</v>
      </c>
      <c r="I681" s="256">
        <f>(I630/I613)*O93</f>
        <v>742390.20551052724</v>
      </c>
      <c r="J681" s="256">
        <f>(J631/J613)*O94</f>
        <v>0</v>
      </c>
      <c r="K681" s="256">
        <f>(K645/K613)*O90</f>
        <v>3027673.3598177303</v>
      </c>
      <c r="L681" s="256">
        <f>(L648/L613)*O95</f>
        <v>1265556.3315658243</v>
      </c>
      <c r="M681" s="231">
        <f t="shared" si="19"/>
        <v>21433780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60163002.169999979</v>
      </c>
      <c r="D682" s="256">
        <f>(D616/D613)*P91</f>
        <v>6056644.155889174</v>
      </c>
      <c r="E682" s="258">
        <f>(E624/E613)*SUM(C682:D682)</f>
        <v>36243985.491392829</v>
      </c>
      <c r="F682" s="258">
        <f>(F625/F613)*P65</f>
        <v>-250210.20441404189</v>
      </c>
      <c r="G682" s="256">
        <f>(G626/G613)*P92</f>
        <v>0</v>
      </c>
      <c r="H682" s="258">
        <f>(H629/H613)*P61</f>
        <v>229208.70301098959</v>
      </c>
      <c r="I682" s="256">
        <f>(I630/I613)*P93</f>
        <v>3066787.9260513177</v>
      </c>
      <c r="J682" s="256">
        <f>(J631/J613)*P94</f>
        <v>0</v>
      </c>
      <c r="K682" s="256">
        <f>(K645/K613)*P90</f>
        <v>29329275.362036604</v>
      </c>
      <c r="L682" s="256">
        <f>(L648/L613)*P95</f>
        <v>2562685.0032338318</v>
      </c>
      <c r="M682" s="231">
        <f t="shared" si="19"/>
        <v>77238376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15312236.950000003</v>
      </c>
      <c r="D683" s="256">
        <f>(D616/D613)*Q91</f>
        <v>1742160.4032690232</v>
      </c>
      <c r="E683" s="258">
        <f>(E624/E613)*SUM(C683:D683)</f>
        <v>9334379.8182545062</v>
      </c>
      <c r="F683" s="258">
        <f>(F625/F613)*Q65</f>
        <v>-19005.544296968339</v>
      </c>
      <c r="G683" s="256">
        <f>(G626/G613)*Q92</f>
        <v>0</v>
      </c>
      <c r="H683" s="258">
        <f>(H629/H613)*Q61</f>
        <v>65883.955714089752</v>
      </c>
      <c r="I683" s="256">
        <f>(I630/I613)*Q93</f>
        <v>856255.91553651227</v>
      </c>
      <c r="J683" s="256">
        <f>(J631/J613)*Q94</f>
        <v>0</v>
      </c>
      <c r="K683" s="256">
        <f>(K645/K613)*Q90</f>
        <v>1920336.4300134683</v>
      </c>
      <c r="L683" s="256">
        <f>(L648/L613)*Q95</f>
        <v>1084871.252667788</v>
      </c>
      <c r="M683" s="231">
        <f t="shared" si="19"/>
        <v>14984882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6927635.8499999996</v>
      </c>
      <c r="D684" s="256">
        <f>(D616/D613)*R91</f>
        <v>194625.08147799026</v>
      </c>
      <c r="E684" s="258">
        <f>(E624/E613)*SUM(C684:D684)</f>
        <v>3898225.620173397</v>
      </c>
      <c r="F684" s="258">
        <f>(F625/F613)*R65</f>
        <v>-80524.966336415338</v>
      </c>
      <c r="G684" s="256">
        <f>(G626/G613)*R92</f>
        <v>0</v>
      </c>
      <c r="H684" s="258">
        <f>(H629/H613)*R61</f>
        <v>15344.215393978639</v>
      </c>
      <c r="I684" s="256">
        <f>(I630/I613)*R93</f>
        <v>94766.861919074319</v>
      </c>
      <c r="J684" s="256">
        <f>(J631/J613)*R94</f>
        <v>0</v>
      </c>
      <c r="K684" s="256">
        <f>(K645/K613)*R90</f>
        <v>5952068.8700208999</v>
      </c>
      <c r="L684" s="256">
        <f>(L648/L613)*R95</f>
        <v>190.1948198926697</v>
      </c>
      <c r="M684" s="231">
        <f t="shared" si="19"/>
        <v>10074696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65648667.489999957</v>
      </c>
      <c r="D685" s="256">
        <f>(D616/D613)*S91</f>
        <v>1011996.9159554315</v>
      </c>
      <c r="E685" s="258">
        <f>(E624/E613)*SUM(C685:D685)</f>
        <v>36485367.827032298</v>
      </c>
      <c r="F685" s="258">
        <f>(F625/F613)*S65</f>
        <v>-1064936.8242179162</v>
      </c>
      <c r="G685" s="256">
        <f>(G626/G613)*S92</f>
        <v>0</v>
      </c>
      <c r="H685" s="258">
        <f>(H629/H613)*S61</f>
        <v>41582.967255711985</v>
      </c>
      <c r="I685" s="256">
        <f>(I630/I613)*S93</f>
        <v>492761.62799049623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9"/>
        <v>36966773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1649133.07</v>
      </c>
      <c r="D686" s="256">
        <f>(D616/D613)*T91</f>
        <v>63438.929325838391</v>
      </c>
      <c r="E686" s="258">
        <f>(E624/E613)*SUM(C686:D686)</f>
        <v>937341.68242249149</v>
      </c>
      <c r="F686" s="258">
        <f>(F625/F613)*T65</f>
        <v>-7174.9182949736369</v>
      </c>
      <c r="G686" s="256">
        <f>(G626/G613)*T92</f>
        <v>0</v>
      </c>
      <c r="H686" s="258">
        <f>(H629/H613)*T61</f>
        <v>5727.1673921398278</v>
      </c>
      <c r="I686" s="256">
        <f>(I630/I613)*T93</f>
        <v>31966.570613638341</v>
      </c>
      <c r="J686" s="256">
        <f>(J631/J613)*T94</f>
        <v>0</v>
      </c>
      <c r="K686" s="256">
        <f>(K645/K613)*T90</f>
        <v>190298.77011575218</v>
      </c>
      <c r="L686" s="256">
        <f>(L648/L613)*T95</f>
        <v>127810.91896787405</v>
      </c>
      <c r="M686" s="231">
        <f t="shared" si="19"/>
        <v>1349409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41943594.479999989</v>
      </c>
      <c r="D687" s="256">
        <f>(D616/D613)*U91</f>
        <v>893283.59634778986</v>
      </c>
      <c r="E687" s="258">
        <f>(E624/E613)*SUM(C687:D687)</f>
        <v>23445899.723700546</v>
      </c>
      <c r="F687" s="258">
        <f>(F625/F613)*U65</f>
        <v>-157673.47681126307</v>
      </c>
      <c r="G687" s="256">
        <f>(G626/G613)*U92</f>
        <v>0</v>
      </c>
      <c r="H687" s="258">
        <f>(H629/H613)*U61</f>
        <v>6545.334162445517</v>
      </c>
      <c r="I687" s="256">
        <f>(I630/I613)*U93</f>
        <v>453321.9626794302</v>
      </c>
      <c r="J687" s="256">
        <f>(J631/J613)*U94</f>
        <v>0</v>
      </c>
      <c r="K687" s="256">
        <f>(K645/K613)*U90</f>
        <v>5989170.2320208913</v>
      </c>
      <c r="L687" s="256">
        <f>(L648/L613)*U95</f>
        <v>190.1948198926697</v>
      </c>
      <c r="M687" s="231">
        <f t="shared" si="19"/>
        <v>30630738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3516862.0000000005</v>
      </c>
      <c r="D688" s="256">
        <f>(D616/D613)*V91</f>
        <v>236033.59372325378</v>
      </c>
      <c r="E688" s="258">
        <f>(E624/E613)*SUM(C688:D688)</f>
        <v>2054071.578398623</v>
      </c>
      <c r="F688" s="258">
        <f>(F625/F613)*V65</f>
        <v>-39062.936649699419</v>
      </c>
      <c r="G688" s="256">
        <f>(G626/G613)*V92</f>
        <v>0</v>
      </c>
      <c r="H688" s="258">
        <f>(H629/H613)*V61</f>
        <v>8138.6062940934398</v>
      </c>
      <c r="I688" s="256">
        <f>(I630/I613)*V93</f>
        <v>132309.0524566235</v>
      </c>
      <c r="J688" s="256">
        <f>(J631/J613)*V94</f>
        <v>0</v>
      </c>
      <c r="K688" s="256">
        <f>(K645/K613)*V90</f>
        <v>1238611.6202578631</v>
      </c>
      <c r="L688" s="256">
        <f>(L648/L613)*V95</f>
        <v>15976.364870984253</v>
      </c>
      <c r="M688" s="231">
        <f t="shared" si="19"/>
        <v>3646078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1838145.4700000002</v>
      </c>
      <c r="D689" s="256">
        <f>(D616/D613)*W91</f>
        <v>0</v>
      </c>
      <c r="E689" s="258">
        <f>(E624/E613)*SUM(C689:D689)</f>
        <v>1006071.7844653168</v>
      </c>
      <c r="F689" s="258">
        <f>(F625/F613)*W65</f>
        <v>-2272.5156947696423</v>
      </c>
      <c r="G689" s="256">
        <f>(G626/G613)*W92</f>
        <v>0</v>
      </c>
      <c r="H689" s="258">
        <f>(H629/H613)*W61</f>
        <v>6071.6586638474873</v>
      </c>
      <c r="I689" s="256">
        <f>(I630/I613)*W93</f>
        <v>0</v>
      </c>
      <c r="J689" s="256">
        <f>(J631/J613)*W94</f>
        <v>0</v>
      </c>
      <c r="K689" s="256">
        <f>(K645/K613)*W90</f>
        <v>360035.95044438588</v>
      </c>
      <c r="L689" s="256">
        <f>(L648/L613)*W95</f>
        <v>0</v>
      </c>
      <c r="M689" s="231">
        <f t="shared" si="19"/>
        <v>1369907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3689046.5500000003</v>
      </c>
      <c r="D690" s="256">
        <f>(D616/D613)*X91</f>
        <v>0</v>
      </c>
      <c r="E690" s="258">
        <f>(E624/E613)*SUM(C690:D690)</f>
        <v>2019125.0943452916</v>
      </c>
      <c r="F690" s="258">
        <f>(F625/F613)*X65</f>
        <v>-10220.5618547097</v>
      </c>
      <c r="G690" s="256">
        <f>(G626/G613)*X92</f>
        <v>0</v>
      </c>
      <c r="H690" s="258">
        <f>(H629/H613)*X61</f>
        <v>17210.209782395123</v>
      </c>
      <c r="I690" s="256">
        <f>(I630/I613)*X93</f>
        <v>0</v>
      </c>
      <c r="J690" s="256">
        <f>(J631/J613)*X94</f>
        <v>0</v>
      </c>
      <c r="K690" s="256">
        <f>(K645/K613)*X90</f>
        <v>1426564.8895500808</v>
      </c>
      <c r="L690" s="256">
        <f>(L648/L613)*X95</f>
        <v>1141.168919356018</v>
      </c>
      <c r="M690" s="231">
        <f t="shared" si="19"/>
        <v>3453821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27622698.48</v>
      </c>
      <c r="D691" s="256">
        <f>(D616/D613)*Y91</f>
        <v>3300120.5039315224</v>
      </c>
      <c r="E691" s="258">
        <f>(E624/E613)*SUM(C691:D691)</f>
        <v>16924980.195317164</v>
      </c>
      <c r="F691" s="258">
        <f>(F625/F613)*Y65</f>
        <v>-60273.697323643166</v>
      </c>
      <c r="G691" s="256">
        <f>(G626/G613)*Y92</f>
        <v>0</v>
      </c>
      <c r="H691" s="258">
        <f>(H629/H613)*Y61</f>
        <v>97412.083976834459</v>
      </c>
      <c r="I691" s="256">
        <f>(I630/I613)*Y93</f>
        <v>1726404.1099479836</v>
      </c>
      <c r="J691" s="256">
        <f>(J631/J613)*Y94</f>
        <v>0</v>
      </c>
      <c r="K691" s="256">
        <f>(K645/K613)*Y90</f>
        <v>4321218.9616786605</v>
      </c>
      <c r="L691" s="256">
        <f>(L648/L613)*Y95</f>
        <v>86348.448231272036</v>
      </c>
      <c r="M691" s="231">
        <f t="shared" si="19"/>
        <v>26396211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65904402.359999985</v>
      </c>
      <c r="D692" s="256">
        <f>(D616/D613)*Z91</f>
        <v>6237740.0883657839</v>
      </c>
      <c r="E692" s="258">
        <f>(E624/E613)*SUM(C692:D692)</f>
        <v>39485544.083830543</v>
      </c>
      <c r="F692" s="258">
        <f>(F625/F613)*Z65</f>
        <v>-91809.42958579486</v>
      </c>
      <c r="G692" s="256">
        <f>(G626/G613)*Z92</f>
        <v>0</v>
      </c>
      <c r="H692" s="258">
        <f>(H629/H613)*Z61</f>
        <v>218795.01894332678</v>
      </c>
      <c r="I692" s="256">
        <f>(I630/I613)*Z93</f>
        <v>3082233.3780899541</v>
      </c>
      <c r="J692" s="256">
        <f>(J631/J613)*Z94</f>
        <v>0</v>
      </c>
      <c r="K692" s="256">
        <f>(K645/K613)*Z90</f>
        <v>4313524.3479476739</v>
      </c>
      <c r="L692" s="256">
        <f>(L648/L613)*Z95</f>
        <v>1610189.3452113417</v>
      </c>
      <c r="M692" s="231">
        <f t="shared" si="19"/>
        <v>54856217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2530562.4099999997</v>
      </c>
      <c r="D693" s="256">
        <f>(D616/D613)*AA91</f>
        <v>182046.15607055766</v>
      </c>
      <c r="E693" s="258">
        <f>(E624/E613)*SUM(C693:D693)</f>
        <v>1484691.4921388186</v>
      </c>
      <c r="F693" s="258">
        <f>(F625/F613)*AA65</f>
        <v>-32066.90611788462</v>
      </c>
      <c r="G693" s="256">
        <f>(G626/G613)*AA92</f>
        <v>0</v>
      </c>
      <c r="H693" s="258">
        <f>(H629/H613)*AA61</f>
        <v>2964.0603169846477</v>
      </c>
      <c r="I693" s="256">
        <f>(I630/I613)*AA93</f>
        <v>88641.930445063306</v>
      </c>
      <c r="J693" s="256">
        <f>(J631/J613)*AA94</f>
        <v>0</v>
      </c>
      <c r="K693" s="256">
        <f>(K645/K613)*AA90</f>
        <v>311718.43265079864</v>
      </c>
      <c r="L693" s="256">
        <f>(L648/L613)*AA95</f>
        <v>0</v>
      </c>
      <c r="M693" s="231">
        <f t="shared" si="19"/>
        <v>2037995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137383075.00000003</v>
      </c>
      <c r="D694" s="256">
        <f>(D616/D613)*AB91</f>
        <v>982493.87006166019</v>
      </c>
      <c r="E694" s="258">
        <f>(E624/E613)*SUM(C694:D694)</f>
        <v>75731598.534288824</v>
      </c>
      <c r="F694" s="258">
        <f>(F625/F613)*AB65</f>
        <v>-2650153.1246613911</v>
      </c>
      <c r="G694" s="256">
        <f>(G626/G613)*AB92</f>
        <v>0</v>
      </c>
      <c r="H694" s="258">
        <f>(H629/H613)*AB61</f>
        <v>110115.19962105434</v>
      </c>
      <c r="I694" s="256">
        <f>(I630/I613)*AB93</f>
        <v>506199.07047046436</v>
      </c>
      <c r="J694" s="256">
        <f>(J631/J613)*AB94</f>
        <v>0</v>
      </c>
      <c r="K694" s="256">
        <f>(K645/K613)*AB90</f>
        <v>26752155.40991877</v>
      </c>
      <c r="L694" s="256">
        <f>(L648/L613)*AB95</f>
        <v>190.1948198926697</v>
      </c>
      <c r="M694" s="231">
        <f t="shared" si="19"/>
        <v>101432599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11409832.369999999</v>
      </c>
      <c r="D695" s="256">
        <f>(D616/D613)*AC91</f>
        <v>184006.56801272716</v>
      </c>
      <c r="E695" s="258">
        <f>(E624/E613)*SUM(C695:D695)</f>
        <v>6345653.4967115177</v>
      </c>
      <c r="F695" s="258">
        <f>(F625/F613)*AC65</f>
        <v>-43550.641429367759</v>
      </c>
      <c r="G695" s="256">
        <f>(G626/G613)*AC92</f>
        <v>0</v>
      </c>
      <c r="H695" s="258">
        <f>(H629/H613)*AC61</f>
        <v>49204.836642243943</v>
      </c>
      <c r="I695" s="256">
        <f>(I630/I613)*AC93</f>
        <v>89596.494401657415</v>
      </c>
      <c r="J695" s="256">
        <f>(J631/J613)*AC94</f>
        <v>0</v>
      </c>
      <c r="K695" s="256">
        <f>(K645/K613)*AC90</f>
        <v>2585303.7037143586</v>
      </c>
      <c r="L695" s="256">
        <f>(L648/L613)*AC95</f>
        <v>0</v>
      </c>
      <c r="M695" s="231">
        <f t="shared" si="19"/>
        <v>9210214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2913736.55</v>
      </c>
      <c r="D696" s="256">
        <f>(D616/D613)*AD91</f>
        <v>157220.42228991375</v>
      </c>
      <c r="E696" s="258">
        <f>(E624/E613)*SUM(C696:D696)</f>
        <v>1680826.2520854345</v>
      </c>
      <c r="F696" s="258">
        <f>(F625/F613)*AD65</f>
        <v>-3489.8747354558709</v>
      </c>
      <c r="G696" s="256">
        <f>(G626/G613)*AD92</f>
        <v>0</v>
      </c>
      <c r="H696" s="258">
        <f>(H629/H613)*AD61</f>
        <v>12416.03958446354</v>
      </c>
      <c r="I696" s="256">
        <f>(I630/I613)*AD93</f>
        <v>76553.781952773337</v>
      </c>
      <c r="J696" s="256">
        <f>(J631/J613)*AD94</f>
        <v>0</v>
      </c>
      <c r="K696" s="256">
        <f>(K645/K613)*AD90</f>
        <v>476731.06146532053</v>
      </c>
      <c r="L696" s="256">
        <f>(L648/L613)*AD95</f>
        <v>258474.76023413814</v>
      </c>
      <c r="M696" s="231">
        <f t="shared" si="19"/>
        <v>2658732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7405257.8699999982</v>
      </c>
      <c r="D697" s="256">
        <f>(D616/D613)*AE91</f>
        <v>676351.33376545529</v>
      </c>
      <c r="E697" s="258">
        <f>(E624/E613)*SUM(C697:D697)</f>
        <v>4423305.513999193</v>
      </c>
      <c r="F697" s="258">
        <f>(F625/F613)*AE65</f>
        <v>-453.91746766910245</v>
      </c>
      <c r="G697" s="256">
        <f>(G626/G613)*AE92</f>
        <v>0</v>
      </c>
      <c r="H697" s="258">
        <f>(H629/H613)*AE61</f>
        <v>38891.629195495902</v>
      </c>
      <c r="I697" s="256">
        <f>(I630/I613)*AE93</f>
        <v>363181.21679375414</v>
      </c>
      <c r="J697" s="256">
        <f>(J631/J613)*AE94</f>
        <v>0</v>
      </c>
      <c r="K697" s="256">
        <f>(K645/K613)*AE90</f>
        <v>884448.23652811174</v>
      </c>
      <c r="L697" s="256">
        <f>(L648/L613)*AE95</f>
        <v>0</v>
      </c>
      <c r="M697" s="231">
        <f t="shared" si="19"/>
        <v>6385724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9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24782787.639999993</v>
      </c>
      <c r="D699" s="256">
        <f>(D616/D613)*AG91</f>
        <v>1429827.5780164301</v>
      </c>
      <c r="E699" s="258">
        <f>(E624/E613)*SUM(C699:D699)</f>
        <v>14346945.330661179</v>
      </c>
      <c r="F699" s="258">
        <f>(F625/F613)*AG65</f>
        <v>-39666.547615519354</v>
      </c>
      <c r="G699" s="256">
        <f>(G626/G613)*AG92</f>
        <v>0</v>
      </c>
      <c r="H699" s="258">
        <f>(H629/H613)*AG61</f>
        <v>88577.318237831787</v>
      </c>
      <c r="I699" s="256">
        <f>(I630/I613)*AG93</f>
        <v>779205.77056074387</v>
      </c>
      <c r="J699" s="256">
        <f>(J631/J613)*AG94</f>
        <v>0</v>
      </c>
      <c r="K699" s="256">
        <f>(K645/K613)*AG90</f>
        <v>4309716.275824544</v>
      </c>
      <c r="L699" s="256">
        <f>(L648/L613)*AG95</f>
        <v>1027622.6118800944</v>
      </c>
      <c r="M699" s="231">
        <f t="shared" si="19"/>
        <v>21942228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9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9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13585056.77</v>
      </c>
      <c r="D702" s="256">
        <f>(D616/D613)*AJ91</f>
        <v>781046.55440782756</v>
      </c>
      <c r="E702" s="258">
        <f>(E624/E613)*SUM(C702:D702)</f>
        <v>7862996.3967977474</v>
      </c>
      <c r="F702" s="258">
        <f>(F625/F613)*AJ65</f>
        <v>-2648.0660894411471</v>
      </c>
      <c r="G702" s="256">
        <f>(G626/G613)*AJ92</f>
        <v>0</v>
      </c>
      <c r="H702" s="258">
        <f>(H629/H613)*AJ61</f>
        <v>52606.68795035706</v>
      </c>
      <c r="I702" s="256">
        <f>(I630/I613)*AJ93</f>
        <v>477450.16649470758</v>
      </c>
      <c r="J702" s="256">
        <f>(J631/J613)*AJ94</f>
        <v>0</v>
      </c>
      <c r="K702" s="256">
        <f>(K645/K613)*AJ90</f>
        <v>922108.19192386256</v>
      </c>
      <c r="L702" s="256">
        <f>(L648/L613)*AJ95</f>
        <v>554608.09480702481</v>
      </c>
      <c r="M702" s="231">
        <f t="shared" si="19"/>
        <v>10648168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9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9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9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9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9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9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9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9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9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17813280.590000004</v>
      </c>
      <c r="D712" s="256">
        <f>(D616/D613)*AT91</f>
        <v>855911.22630867688</v>
      </c>
      <c r="E712" s="258">
        <f>(E624/E613)*SUM(C712:D712)</f>
        <v>10218204.941722574</v>
      </c>
      <c r="F712" s="258">
        <f>(F625/F613)*AT65</f>
        <v>-580.17629560002786</v>
      </c>
      <c r="G712" s="256">
        <f>(G626/G613)*AT92</f>
        <v>0</v>
      </c>
      <c r="H712" s="258">
        <f>(H629/H613)*AT61</f>
        <v>30702.784590945099</v>
      </c>
      <c r="I712" s="256">
        <f>(I630/I613)*AT93</f>
        <v>416760.37015687901</v>
      </c>
      <c r="J712" s="256">
        <f>(J631/J613)*AT94</f>
        <v>0</v>
      </c>
      <c r="K712" s="256">
        <f>(K645/K613)*AT90</f>
        <v>697388.5637135189</v>
      </c>
      <c r="L712" s="256">
        <f>(L648/L613)*AT95</f>
        <v>39560.522537675301</v>
      </c>
      <c r="M712" s="231">
        <f t="shared" si="19"/>
        <v>12257948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9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17377449.209999997</v>
      </c>
      <c r="D714" s="256">
        <f>(D616/D613)*AV91</f>
        <v>857193.56637975387</v>
      </c>
      <c r="E714" s="258">
        <f>(E624/E613)*SUM(C714:D714)</f>
        <v>9980363.304499492</v>
      </c>
      <c r="F714" s="258">
        <f>(F625/F613)*AV65</f>
        <v>-12246.220518518014</v>
      </c>
      <c r="G714" s="256">
        <f>(G626/G613)*AV92</f>
        <v>0</v>
      </c>
      <c r="H714" s="258">
        <f>(H629/H613)*AV61</f>
        <v>41898.750921444007</v>
      </c>
      <c r="I714" s="256">
        <f>(I630/I613)*AV93</f>
        <v>418137.43938781077</v>
      </c>
      <c r="J714" s="256">
        <f>(J631/J613)*AV94</f>
        <v>0</v>
      </c>
      <c r="K714" s="256">
        <f>(K645/K613)*AV90</f>
        <v>470447.62408884644</v>
      </c>
      <c r="L714" s="256">
        <f>(L648/L613)*AV95</f>
        <v>202747.67800558588</v>
      </c>
      <c r="M714" s="231">
        <f t="shared" si="19"/>
        <v>11958542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1358386472.4114673</v>
      </c>
      <c r="D716" s="231">
        <f>SUM(D617:D648)+SUM(D669:D714)</f>
        <v>92697768.009999976</v>
      </c>
      <c r="E716" s="231">
        <f>SUM(E625:E648)+SUM(E669:E714)</f>
        <v>480495749.80497211</v>
      </c>
      <c r="F716" s="231">
        <f>SUM(F626:F649)+SUM(F669:F714)</f>
        <v>-4891557.0955661573</v>
      </c>
      <c r="G716" s="231">
        <f>SUM(G627:G648)+SUM(G669:G714)</f>
        <v>18088707.91486118</v>
      </c>
      <c r="H716" s="231">
        <f>SUM(H630:H648)+SUM(H669:H714)</f>
        <v>2473777.46832971</v>
      </c>
      <c r="I716" s="231">
        <f>SUM(I631:I648)+SUM(I669:I714)</f>
        <v>24508043.49481713</v>
      </c>
      <c r="J716" s="231">
        <f>SUM(J632:J648)+SUM(J669:J714)</f>
        <v>1148896.0371484493</v>
      </c>
      <c r="K716" s="231">
        <f>SUM(K669:K714)</f>
        <v>117873744.27581231</v>
      </c>
      <c r="L716" s="231">
        <f>SUM(L669:L714)</f>
        <v>21758667.785361204</v>
      </c>
      <c r="M716" s="231">
        <f>SUM(M669:M714)</f>
        <v>640759389</v>
      </c>
      <c r="N716" s="250" t="s">
        <v>669</v>
      </c>
    </row>
    <row r="717" spans="1:14" s="231" customFormat="1" ht="12.65" customHeight="1" x14ac:dyDescent="0.3">
      <c r="C717" s="253">
        <f>CE86</f>
        <v>1358386472.4114676</v>
      </c>
      <c r="D717" s="231">
        <f>D616</f>
        <v>92697768.010000005</v>
      </c>
      <c r="E717" s="231">
        <f>E624</f>
        <v>480495749.80497223</v>
      </c>
      <c r="F717" s="231">
        <f>F625</f>
        <v>-4891557.0955661591</v>
      </c>
      <c r="G717" s="231">
        <f>G626</f>
        <v>18088707.91486118</v>
      </c>
      <c r="H717" s="231">
        <f>H629</f>
        <v>2473777.4683297109</v>
      </c>
      <c r="I717" s="231">
        <f>I630</f>
        <v>24508043.494817134</v>
      </c>
      <c r="J717" s="231">
        <f>J631</f>
        <v>1148896.0371484491</v>
      </c>
      <c r="K717" s="231">
        <f>K645</f>
        <v>117873744.2758123</v>
      </c>
      <c r="L717" s="231">
        <f>L648</f>
        <v>21758667.785361197</v>
      </c>
      <c r="M717" s="231">
        <f>C649</f>
        <v>640759391.64146721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001</v>
      </c>
      <c r="C2" s="12" t="str">
        <f>SUBSTITUTE(LEFT(data!C98,49),",","")</f>
        <v>Swedish Health Services DBA Swedish Medical Cent</v>
      </c>
      <c r="D2" s="12" t="str">
        <f>LEFT(data!C99,49)</f>
        <v>747 Broadway</v>
      </c>
      <c r="E2" s="12" t="str">
        <f>RIGHT(data!C100,100)</f>
        <v>Seattle</v>
      </c>
      <c r="F2" s="12" t="str">
        <f>RIGHT(data!C101,100)</f>
        <v>WA</v>
      </c>
      <c r="G2" s="12" t="str">
        <f>RIGHT(data!C102,100)</f>
        <v>98122</v>
      </c>
      <c r="H2" s="12" t="str">
        <f>RIGHT(data!C103,100)</f>
        <v>King</v>
      </c>
      <c r="I2" s="12" t="str">
        <f>LEFT(data!C104,49)</f>
        <v>Elizabeth Wako</v>
      </c>
      <c r="J2" s="12" t="str">
        <f>LEFT(data!C105,49)</f>
        <v>Mary Beth Formby</v>
      </c>
      <c r="K2" s="12" t="str">
        <f>LEFT(data!C107,49)</f>
        <v>(206) 386-6000</v>
      </c>
      <c r="L2" s="12" t="str">
        <f>LEFT(data!C107,49)</f>
        <v>(206) 386-6000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001</v>
      </c>
      <c r="B2" s="224" t="str">
        <f>RIGHT(data!C96,4)</f>
        <v>2022</v>
      </c>
      <c r="C2" s="16" t="s">
        <v>1123</v>
      </c>
      <c r="D2" s="223">
        <f>ROUND(data!C181,0)</f>
        <v>26772586</v>
      </c>
      <c r="E2" s="223">
        <f>ROUND(data!C182,0)</f>
        <v>0</v>
      </c>
      <c r="F2" s="223">
        <f>ROUND(data!C183,0)</f>
        <v>0</v>
      </c>
      <c r="G2" s="223">
        <f>ROUND(data!C184,0)</f>
        <v>19830</v>
      </c>
      <c r="H2" s="223">
        <f>ROUND(data!C185,0)</f>
        <v>0</v>
      </c>
      <c r="I2" s="223">
        <f>ROUND(data!C186,0)</f>
        <v>22210178</v>
      </c>
      <c r="J2" s="223">
        <f>ROUND(data!C187+data!C188,0)</f>
        <v>2694759</v>
      </c>
      <c r="K2" s="223">
        <f>ROUND(data!C191,0)</f>
        <v>32134738</v>
      </c>
      <c r="L2" s="223">
        <f>ROUND(data!C192,0)</f>
        <v>1974553</v>
      </c>
      <c r="M2" s="223">
        <f>ROUND(data!C195,0)</f>
        <v>0</v>
      </c>
      <c r="N2" s="223">
        <f>ROUND(data!C196,0)</f>
        <v>0</v>
      </c>
      <c r="O2" s="223">
        <f>ROUND(data!C199,0)</f>
        <v>0</v>
      </c>
      <c r="P2" s="223">
        <f>ROUND(data!C200,0)</f>
        <v>19871852</v>
      </c>
      <c r="Q2" s="223">
        <f>ROUND(data!C201,0)</f>
        <v>19355171</v>
      </c>
      <c r="R2" s="223">
        <f>ROUND(data!C204,0)</f>
        <v>-1598912</v>
      </c>
      <c r="S2" s="223">
        <f>ROUND(data!C205,0)</f>
        <v>17887009</v>
      </c>
      <c r="T2" s="223">
        <f>ROUND(data!B211,0)</f>
        <v>130990502</v>
      </c>
      <c r="U2" s="223">
        <f>ROUND(data!C211,0)</f>
        <v>0</v>
      </c>
      <c r="V2" s="223">
        <f>ROUND(data!D211,0)</f>
        <v>0</v>
      </c>
      <c r="W2" s="223">
        <f>ROUND(data!B212,0)</f>
        <v>21412924</v>
      </c>
      <c r="X2" s="223">
        <f>ROUND(data!C212,0)</f>
        <v>0</v>
      </c>
      <c r="Y2" s="223">
        <f>ROUND(data!D212,0)</f>
        <v>0</v>
      </c>
      <c r="Z2" s="223">
        <f>ROUND(data!B213,0)</f>
        <v>296725287</v>
      </c>
      <c r="AA2" s="223">
        <f>ROUND(data!C213,0)</f>
        <v>1454070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24893988</v>
      </c>
      <c r="AG2" s="223">
        <f>ROUND(data!C215,0)</f>
        <v>778233</v>
      </c>
      <c r="AH2" s="223">
        <f>ROUND(data!D215,0)</f>
        <v>0</v>
      </c>
      <c r="AI2" s="223">
        <f>ROUND(data!B216,0)</f>
        <v>231426447</v>
      </c>
      <c r="AJ2" s="223">
        <f>ROUND(data!C216,0)</f>
        <v>8128352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155002838</v>
      </c>
      <c r="AS2" s="223">
        <f>ROUND(data!C219,0)</f>
        <v>47462278</v>
      </c>
      <c r="AT2" s="223">
        <f>ROUND(data!D219,0)</f>
        <v>2782</v>
      </c>
      <c r="AU2" s="223">
        <v>0</v>
      </c>
      <c r="AV2" s="223">
        <v>0</v>
      </c>
      <c r="AW2" s="223">
        <v>0</v>
      </c>
      <c r="AX2" s="223">
        <f>ROUND(data!B225,0)</f>
        <v>15990592</v>
      </c>
      <c r="AY2" s="223">
        <f>ROUND(data!C225,0)</f>
        <v>602756</v>
      </c>
      <c r="AZ2" s="223">
        <f>ROUND(data!D225,0)</f>
        <v>0</v>
      </c>
      <c r="BA2" s="223">
        <f>ROUND(data!B226,0)</f>
        <v>122071784</v>
      </c>
      <c r="BB2" s="223">
        <f>ROUND(data!C226,0)</f>
        <v>15453093</v>
      </c>
      <c r="BC2" s="223">
        <f>ROUND(data!D226,0)</f>
        <v>467603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9281371</v>
      </c>
      <c r="BH2" s="223">
        <f>ROUND(data!C228,0)</f>
        <v>2565267</v>
      </c>
      <c r="BI2" s="223">
        <f>ROUND(data!D228,0)</f>
        <v>0</v>
      </c>
      <c r="BJ2" s="223">
        <f>ROUND(data!B229,0)</f>
        <v>192438403</v>
      </c>
      <c r="BK2" s="223">
        <f>ROUND(data!C229,0)</f>
        <v>12305480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1461184928</v>
      </c>
      <c r="BW2" s="223">
        <f>ROUND(data!C240,0)</f>
        <v>664653293</v>
      </c>
      <c r="BX2" s="223">
        <f>ROUND(data!C241,0)</f>
        <v>10330142</v>
      </c>
      <c r="BY2" s="223">
        <f>ROUND(data!C242,0)</f>
        <v>71563340</v>
      </c>
      <c r="BZ2" s="223">
        <f>ROUND(data!C243,0)</f>
        <v>1020991703</v>
      </c>
      <c r="CA2" s="223">
        <f>ROUND(data!C244,0)</f>
        <v>22307072</v>
      </c>
      <c r="CB2" s="223">
        <f>ROUND(data!C247,0)</f>
        <v>2088</v>
      </c>
      <c r="CC2" s="223">
        <f>ROUND(data!C249,0)</f>
        <v>23248859</v>
      </c>
      <c r="CD2" s="223">
        <f>ROUND(data!C250,0)</f>
        <v>27649923</v>
      </c>
      <c r="CE2" s="223">
        <f>ROUND(data!C254+data!C255,0)</f>
        <v>0</v>
      </c>
      <c r="CF2" s="223">
        <f>data!D237</f>
        <v>529898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001</v>
      </c>
      <c r="B2" s="16" t="str">
        <f>RIGHT(data!C96,4)</f>
        <v>2022</v>
      </c>
      <c r="C2" s="16" t="s">
        <v>1123</v>
      </c>
      <c r="D2" s="222">
        <f>ROUND(data!C127,0)</f>
        <v>24650</v>
      </c>
      <c r="E2" s="222">
        <f>ROUND(data!C128,0)</f>
        <v>0</v>
      </c>
      <c r="F2" s="222">
        <f>ROUND(data!C129,0)</f>
        <v>0</v>
      </c>
      <c r="G2" s="222">
        <f>ROUND(data!C130,0)</f>
        <v>4493</v>
      </c>
      <c r="H2" s="222">
        <f>ROUND(data!D127,0)</f>
        <v>153495</v>
      </c>
      <c r="I2" s="222">
        <f>ROUND(data!D128,0)</f>
        <v>0</v>
      </c>
      <c r="J2" s="222">
        <f>ROUND(data!D129,0)</f>
        <v>0</v>
      </c>
      <c r="K2" s="222">
        <f>ROUND(data!D130,0)</f>
        <v>12553</v>
      </c>
      <c r="L2" s="222">
        <f>ROUND(data!C132,0)</f>
        <v>54</v>
      </c>
      <c r="M2" s="222">
        <f>ROUND(data!C133,0)</f>
        <v>50</v>
      </c>
      <c r="N2" s="222">
        <f>ROUND(data!C134,0)</f>
        <v>351</v>
      </c>
      <c r="O2" s="222">
        <f>ROUND(data!C135,0)</f>
        <v>19</v>
      </c>
      <c r="P2" s="222">
        <f>ROUND(data!C136,0)</f>
        <v>126</v>
      </c>
      <c r="Q2" s="222">
        <f>ROUND(data!C137,0)</f>
        <v>0</v>
      </c>
      <c r="R2" s="222">
        <f>ROUND(data!C138,0)</f>
        <v>22</v>
      </c>
      <c r="S2" s="222">
        <f>ROUND(data!C139,0)</f>
        <v>0</v>
      </c>
      <c r="T2" s="222">
        <f>ROUND(data!C140,0)</f>
        <v>0</v>
      </c>
      <c r="U2" s="222">
        <f>ROUND(data!C141,0)</f>
        <v>28</v>
      </c>
      <c r="V2" s="222">
        <f>ROUND(data!C142,0)</f>
        <v>9</v>
      </c>
      <c r="W2" s="222">
        <f>ROUND(data!C144,0)</f>
        <v>830</v>
      </c>
      <c r="X2" s="222">
        <f>ROUND(data!C145,0)</f>
        <v>92</v>
      </c>
      <c r="Y2" s="222">
        <f>ROUND(data!B154,0)</f>
        <v>9617</v>
      </c>
      <c r="Z2" s="222">
        <f>ROUND(data!B155,0)</f>
        <v>59701</v>
      </c>
      <c r="AA2" s="222">
        <f>ROUND(data!B156,0)</f>
        <v>178702</v>
      </c>
      <c r="AB2" s="222">
        <f>ROUND(data!B157,0)</f>
        <v>837748931</v>
      </c>
      <c r="AC2" s="222">
        <f>ROUND(data!B158,0)</f>
        <v>965687352</v>
      </c>
      <c r="AD2" s="222">
        <f>ROUND(data!C154,0)</f>
        <v>4403</v>
      </c>
      <c r="AE2" s="222">
        <f>ROUND(data!C155,0)</f>
        <v>27850</v>
      </c>
      <c r="AF2" s="222">
        <f>ROUND(data!C156,0)</f>
        <v>85962</v>
      </c>
      <c r="AG2" s="222">
        <f>ROUND(data!C157,0)</f>
        <v>522389140</v>
      </c>
      <c r="AH2" s="222">
        <f>ROUND(data!C158,0)</f>
        <v>298690267</v>
      </c>
      <c r="AI2" s="222">
        <f>ROUND(data!D154,0)</f>
        <v>10629</v>
      </c>
      <c r="AJ2" s="222">
        <f>ROUND(data!D155,0)</f>
        <v>65944</v>
      </c>
      <c r="AK2" s="222">
        <f>ROUND(data!D156,0)</f>
        <v>197208</v>
      </c>
      <c r="AL2" s="222">
        <f>ROUND(data!D157,0)</f>
        <v>869356120</v>
      </c>
      <c r="AM2" s="222">
        <f>ROUND(data!D158,0)</f>
        <v>1124044458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001</v>
      </c>
      <c r="B2" s="224" t="str">
        <f>RIGHT(data!C96,4)</f>
        <v>2022</v>
      </c>
      <c r="C2" s="16" t="s">
        <v>1123</v>
      </c>
      <c r="D2" s="222">
        <f>ROUND(data!C266,0)</f>
        <v>274800139</v>
      </c>
      <c r="E2" s="222">
        <f>ROUND(data!C267,0)</f>
        <v>0</v>
      </c>
      <c r="F2" s="222">
        <f>ROUND(data!C268,0)</f>
        <v>790657103</v>
      </c>
      <c r="G2" s="222">
        <f>ROUND(data!C269,0)</f>
        <v>568275591</v>
      </c>
      <c r="H2" s="222">
        <f>ROUND(data!C270,0)</f>
        <v>0</v>
      </c>
      <c r="I2" s="222">
        <f>ROUND(data!C271,0)</f>
        <v>31910643</v>
      </c>
      <c r="J2" s="222">
        <f>ROUND(data!C272,0)</f>
        <v>0</v>
      </c>
      <c r="K2" s="222">
        <f>ROUND(data!C273,0)</f>
        <v>23211055</v>
      </c>
      <c r="L2" s="222">
        <f>ROUND(data!C274,0)</f>
        <v>662313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130990502</v>
      </c>
      <c r="R2" s="222">
        <f>ROUND(data!C284,0)</f>
        <v>21412925</v>
      </c>
      <c r="S2" s="222">
        <f>ROUND(data!C285,0)</f>
        <v>298179357</v>
      </c>
      <c r="T2" s="222">
        <f>ROUND(data!C286,0)</f>
        <v>0</v>
      </c>
      <c r="U2" s="222">
        <f>ROUND(data!C287,0)</f>
        <v>25672220</v>
      </c>
      <c r="V2" s="222">
        <f>ROUND(data!C288,0)</f>
        <v>239554800</v>
      </c>
      <c r="W2" s="222">
        <f>ROUND(data!C289,0)</f>
        <v>0</v>
      </c>
      <c r="X2" s="222">
        <f>ROUND(data!C290,0)</f>
        <v>202462335</v>
      </c>
      <c r="Y2" s="222">
        <f>ROUND(data!C291,0)</f>
        <v>0</v>
      </c>
      <c r="Z2" s="222">
        <f>ROUND(data!C292,0)</f>
        <v>370241143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82453752</v>
      </c>
      <c r="AE2" s="222">
        <f>ROUND(data!C302,0)</f>
        <v>3432432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59537399</v>
      </c>
      <c r="AK2" s="222">
        <f>ROUND(data!C316,0)</f>
        <v>40770200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14875057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758271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496311433</v>
      </c>
      <c r="BA2" s="222">
        <f>ROUND(data!C336,0)</f>
        <v>0</v>
      </c>
      <c r="BB2" s="222">
        <f>ROUND(data!C337,0)</f>
        <v>0</v>
      </c>
      <c r="BC2" s="222">
        <f>ROUND(data!C338,0)</f>
        <v>12473070</v>
      </c>
      <c r="BD2" s="222">
        <f>ROUND(data!C339,0)</f>
        <v>0</v>
      </c>
      <c r="BE2" s="222">
        <f>ROUND(data!C343,0)</f>
        <v>562157410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3896.78</v>
      </c>
      <c r="BL2" s="222">
        <f>ROUND(data!C358,0)</f>
        <v>2229494191</v>
      </c>
      <c r="BM2" s="222">
        <f>ROUND(data!C359,0)</f>
        <v>2388422077</v>
      </c>
      <c r="BN2" s="222">
        <f>ROUND(data!C363,0)</f>
        <v>3251030478</v>
      </c>
      <c r="BO2" s="222">
        <f>ROUND(data!C364,0)</f>
        <v>50898781</v>
      </c>
      <c r="BP2" s="222">
        <f>ROUND(data!C365,0)</f>
        <v>0</v>
      </c>
      <c r="BQ2" s="222">
        <f>ROUND(data!D381,0)</f>
        <v>125687486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125687486</v>
      </c>
      <c r="CC2" s="222">
        <f>ROUND(data!C382,0)</f>
        <v>0</v>
      </c>
      <c r="CD2" s="222">
        <f>ROUND(data!C389,0)</f>
        <v>471120660</v>
      </c>
      <c r="CE2" s="222">
        <f>ROUND(data!C390,0)</f>
        <v>51697353</v>
      </c>
      <c r="CF2" s="222">
        <f>ROUND(data!C391,0)</f>
        <v>27765134</v>
      </c>
      <c r="CG2" s="222">
        <f>ROUND(data!C392,0)</f>
        <v>267404241</v>
      </c>
      <c r="CH2" s="222">
        <f>ROUND(data!C393,0)</f>
        <v>11122095</v>
      </c>
      <c r="CI2" s="222">
        <f>ROUND(data!C394,0)</f>
        <v>103915449</v>
      </c>
      <c r="CJ2" s="222">
        <f>ROUND(data!C395,0)</f>
        <v>30926594</v>
      </c>
      <c r="CK2" s="222">
        <f>ROUND(data!C396,0)</f>
        <v>34109291</v>
      </c>
      <c r="CL2" s="222">
        <f>ROUND(data!C397,0)</f>
        <v>0</v>
      </c>
      <c r="CM2" s="222">
        <f>ROUND(data!C398,0)</f>
        <v>39227023</v>
      </c>
      <c r="CN2" s="222">
        <f>ROUND(data!C399,0)</f>
        <v>16288098</v>
      </c>
      <c r="CO2" s="222">
        <f>ROUND(data!C362,0)</f>
        <v>529898</v>
      </c>
      <c r="CP2" s="222">
        <f>ROUND(data!D415,0)</f>
        <v>464691559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464691559</v>
      </c>
      <c r="DE2" s="65">
        <f>ROUND(data!C419,0)</f>
        <v>0</v>
      </c>
      <c r="DF2" s="222">
        <f>ROUND(data!D420,0)</f>
        <v>-865916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001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13801</v>
      </c>
      <c r="F2" s="212">
        <f>ROUND(data!C60,2)</f>
        <v>309.64</v>
      </c>
      <c r="G2" s="222">
        <f>ROUND(data!C61,0)</f>
        <v>23232296</v>
      </c>
      <c r="H2" s="222">
        <f>ROUND(data!C62,0)</f>
        <v>1105754</v>
      </c>
      <c r="I2" s="222">
        <f>ROUND(data!C63,0)</f>
        <v>198446</v>
      </c>
      <c r="J2" s="222">
        <f>ROUND(data!C64,0)</f>
        <v>2872396</v>
      </c>
      <c r="K2" s="222">
        <f>ROUND(data!C65,0)</f>
        <v>8313</v>
      </c>
      <c r="L2" s="222">
        <f>ROUND(data!C66,0)</f>
        <v>674917</v>
      </c>
      <c r="M2" s="66">
        <f>ROUND(data!C67,0)</f>
        <v>395071</v>
      </c>
      <c r="N2" s="222">
        <f>ROUND(data!C68,0)</f>
        <v>246161</v>
      </c>
      <c r="O2" s="222">
        <f>ROUND(data!C69,0)</f>
        <v>77151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77151</v>
      </c>
      <c r="AD2" s="222">
        <f>ROUND(data!C84,0)</f>
        <v>0</v>
      </c>
      <c r="AE2" s="222">
        <f>ROUND(data!C89,0)</f>
        <v>120535696</v>
      </c>
      <c r="AF2" s="222">
        <f>ROUND(data!C87,0)</f>
        <v>120024934</v>
      </c>
      <c r="AG2" s="222">
        <f>IF(data!C90&gt;0,ROUND(data!C90,0),0)</f>
        <v>50191</v>
      </c>
      <c r="AH2" s="222">
        <f>IF(data!C91&gt;0,ROUND(data!C91,0),0)</f>
        <v>0</v>
      </c>
      <c r="AI2" s="222">
        <f>IF(data!C92&gt;0,ROUND(data!C92,0),0)</f>
        <v>7496</v>
      </c>
      <c r="AJ2" s="222">
        <f>IF(data!C93&gt;0,ROUND(data!C93,0),0)</f>
        <v>0</v>
      </c>
      <c r="AK2" s="212">
        <f>IF(data!C94&gt;0,ROUND(data!C94,2),0)</f>
        <v>189.4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001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001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132062</v>
      </c>
      <c r="F4" s="212">
        <f>ROUND(data!E60,2)</f>
        <v>746.95</v>
      </c>
      <c r="G4" s="222">
        <f>ROUND(data!E61,0)</f>
        <v>91081421</v>
      </c>
      <c r="H4" s="222">
        <f>ROUND(data!E62,0)</f>
        <v>3856017</v>
      </c>
      <c r="I4" s="222">
        <f>ROUND(data!E63,0)</f>
        <v>1183998</v>
      </c>
      <c r="J4" s="222">
        <f>ROUND(data!E64,0)</f>
        <v>5475590</v>
      </c>
      <c r="K4" s="222">
        <f>ROUND(data!E65,0)</f>
        <v>43542</v>
      </c>
      <c r="L4" s="222">
        <f>ROUND(data!E66,0)</f>
        <v>3114359</v>
      </c>
      <c r="M4" s="66">
        <f>ROUND(data!E67,0)</f>
        <v>1041018</v>
      </c>
      <c r="N4" s="222">
        <f>ROUND(data!E68,0)</f>
        <v>4995593</v>
      </c>
      <c r="O4" s="222">
        <f>ROUND(data!E69,0)</f>
        <v>284130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284130</v>
      </c>
      <c r="AD4" s="222">
        <f>ROUND(data!E84,0)</f>
        <v>3942</v>
      </c>
      <c r="AE4" s="222">
        <f>ROUND(data!E89,0)</f>
        <v>524851386</v>
      </c>
      <c r="AF4" s="222">
        <f>ROUND(data!E87,0)</f>
        <v>488367720</v>
      </c>
      <c r="AG4" s="222">
        <f>IF(data!E90&gt;0,ROUND(data!E90,0),0)</f>
        <v>328972</v>
      </c>
      <c r="AH4" s="222">
        <f>IF(data!E91&gt;0,ROUND(data!E91,0),0)</f>
        <v>0</v>
      </c>
      <c r="AI4" s="222">
        <f>IF(data!E92&gt;0,ROUND(data!E92,0),0)</f>
        <v>51657</v>
      </c>
      <c r="AJ4" s="222">
        <f>IF(data!E93&gt;0,ROUND(data!E93,0),0)</f>
        <v>0</v>
      </c>
      <c r="AK4" s="212">
        <f>IF(data!E94&gt;0,ROUND(data!E94,2),0)</f>
        <v>427.12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001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001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3908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001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7632</v>
      </c>
      <c r="F7" s="212">
        <f>ROUND(data!H60,2)</f>
        <v>42.74</v>
      </c>
      <c r="G7" s="222">
        <f>ROUND(data!H61,0)</f>
        <v>5190945</v>
      </c>
      <c r="H7" s="222">
        <f>ROUND(data!H62,0)</f>
        <v>341814</v>
      </c>
      <c r="I7" s="222">
        <f>ROUND(data!H63,0)</f>
        <v>0</v>
      </c>
      <c r="J7" s="222">
        <f>ROUND(data!H64,0)</f>
        <v>71058</v>
      </c>
      <c r="K7" s="222">
        <f>ROUND(data!H65,0)</f>
        <v>681</v>
      </c>
      <c r="L7" s="222">
        <f>ROUND(data!H66,0)</f>
        <v>1314401</v>
      </c>
      <c r="M7" s="66">
        <f>ROUND(data!H67,0)</f>
        <v>8247</v>
      </c>
      <c r="N7" s="222">
        <f>ROUND(data!H68,0)</f>
        <v>0</v>
      </c>
      <c r="O7" s="222">
        <f>ROUND(data!H69,0)</f>
        <v>14922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14922</v>
      </c>
      <c r="AD7" s="222">
        <f>ROUND(data!H84,0)</f>
        <v>0</v>
      </c>
      <c r="AE7" s="222">
        <f>ROUND(data!H89,0)</f>
        <v>32643690</v>
      </c>
      <c r="AF7" s="222">
        <f>ROUND(data!H87,0)</f>
        <v>32643690</v>
      </c>
      <c r="AG7" s="222">
        <f>IF(data!H90&gt;0,ROUND(data!H90,0),0)</f>
        <v>14458</v>
      </c>
      <c r="AH7" s="222">
        <f>IF(data!H91&gt;0,ROUND(data!H91,0),0)</f>
        <v>0</v>
      </c>
      <c r="AI7" s="222">
        <f>IF(data!H92&gt;0,ROUND(data!H92,0),0)</f>
        <v>3477</v>
      </c>
      <c r="AJ7" s="222">
        <f>IF(data!H93&gt;0,ROUND(data!H93,0),0)</f>
        <v>0</v>
      </c>
      <c r="AK7" s="212">
        <f>IF(data!H94&gt;0,ROUND(data!H94,2),0)</f>
        <v>24.51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001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5909</v>
      </c>
      <c r="F8" s="212">
        <f>ROUND(data!I60,2)</f>
        <v>30.75</v>
      </c>
      <c r="G8" s="222">
        <f>ROUND(data!I61,0)</f>
        <v>3770920</v>
      </c>
      <c r="H8" s="222">
        <f>ROUND(data!I62,0)</f>
        <v>210719</v>
      </c>
      <c r="I8" s="222">
        <f>ROUND(data!I63,0)</f>
        <v>32443</v>
      </c>
      <c r="J8" s="222">
        <f>ROUND(data!I64,0)</f>
        <v>73028</v>
      </c>
      <c r="K8" s="222">
        <f>ROUND(data!I65,0)</f>
        <v>981</v>
      </c>
      <c r="L8" s="222">
        <f>ROUND(data!I66,0)</f>
        <v>16701</v>
      </c>
      <c r="M8" s="66">
        <f>ROUND(data!I67,0)</f>
        <v>45429</v>
      </c>
      <c r="N8" s="222">
        <f>ROUND(data!I68,0)</f>
        <v>0</v>
      </c>
      <c r="O8" s="222">
        <f>ROUND(data!I69,0)</f>
        <v>14804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14804</v>
      </c>
      <c r="AD8" s="222">
        <f>ROUND(data!I84,0)</f>
        <v>0</v>
      </c>
      <c r="AE8" s="222">
        <f>ROUND(data!I89,0)</f>
        <v>30284523</v>
      </c>
      <c r="AF8" s="222">
        <f>ROUND(data!I87,0)</f>
        <v>30274043</v>
      </c>
      <c r="AG8" s="222">
        <f>IF(data!I90&gt;0,ROUND(data!I90,0),0)</f>
        <v>13870</v>
      </c>
      <c r="AH8" s="222">
        <f>IF(data!I91&gt;0,ROUND(data!I91,0),0)</f>
        <v>0</v>
      </c>
      <c r="AI8" s="222">
        <f>IF(data!I92&gt;0,ROUND(data!I92,0),0)</f>
        <v>3335</v>
      </c>
      <c r="AJ8" s="222">
        <f>IF(data!I93&gt;0,ROUND(data!I93,0),0)</f>
        <v>0</v>
      </c>
      <c r="AK8" s="212">
        <f>IF(data!I94&gt;0,ROUND(data!I94,2),0)</f>
        <v>15.71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001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12553</v>
      </c>
      <c r="F9" s="212">
        <f>ROUND(data!J60,2)</f>
        <v>0</v>
      </c>
      <c r="G9" s="222">
        <f>ROUND(data!J61,0)</f>
        <v>17869746</v>
      </c>
      <c r="H9" s="222">
        <f>ROUND(data!J62,0)</f>
        <v>930240</v>
      </c>
      <c r="I9" s="222">
        <f>ROUND(data!J63,0)</f>
        <v>57974</v>
      </c>
      <c r="J9" s="222">
        <f>ROUND(data!J64,0)</f>
        <v>1203151</v>
      </c>
      <c r="K9" s="222">
        <f>ROUND(data!J65,0)</f>
        <v>3577</v>
      </c>
      <c r="L9" s="222">
        <f>ROUND(data!J66,0)</f>
        <v>122532</v>
      </c>
      <c r="M9" s="66">
        <f>ROUND(data!J67,0)</f>
        <v>443286</v>
      </c>
      <c r="N9" s="222">
        <f>ROUND(data!J68,0)</f>
        <v>0</v>
      </c>
      <c r="O9" s="222">
        <f>ROUND(data!J69,0)</f>
        <v>51178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51178</v>
      </c>
      <c r="AD9" s="222">
        <f>ROUND(data!J84,0)</f>
        <v>28938</v>
      </c>
      <c r="AE9" s="222">
        <f>ROUND(data!J89,0)</f>
        <v>243037149</v>
      </c>
      <c r="AF9" s="222">
        <f>ROUND(data!J87,0)</f>
        <v>243035931</v>
      </c>
      <c r="AG9" s="222">
        <f>IF(data!J90&gt;0,ROUND(data!J90,0),0)</f>
        <v>33176</v>
      </c>
      <c r="AH9" s="222">
        <f>IF(data!J91&gt;0,ROUND(data!J91,0),0)</f>
        <v>0</v>
      </c>
      <c r="AI9" s="222">
        <f>IF(data!J92&gt;0,ROUND(data!J92,0),0)</f>
        <v>4955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001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001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001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001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001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4493</v>
      </c>
      <c r="F14" s="212">
        <f>ROUND(data!O60,2)</f>
        <v>156.16999999999999</v>
      </c>
      <c r="G14" s="222">
        <f>ROUND(data!O61,0)</f>
        <v>22004813</v>
      </c>
      <c r="H14" s="222">
        <f>ROUND(data!O62,0)</f>
        <v>945384</v>
      </c>
      <c r="I14" s="222">
        <f>ROUND(data!O63,0)</f>
        <v>1061485</v>
      </c>
      <c r="J14" s="222">
        <f>ROUND(data!O64,0)</f>
        <v>2313121</v>
      </c>
      <c r="K14" s="222">
        <f>ROUND(data!O65,0)</f>
        <v>2801</v>
      </c>
      <c r="L14" s="222">
        <f>ROUND(data!O66,0)</f>
        <v>787761</v>
      </c>
      <c r="M14" s="66">
        <f>ROUND(data!O67,0)</f>
        <v>217297</v>
      </c>
      <c r="N14" s="222">
        <f>ROUND(data!O68,0)</f>
        <v>802297</v>
      </c>
      <c r="O14" s="222">
        <f>ROUND(data!O69,0)</f>
        <v>236644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236644</v>
      </c>
      <c r="AD14" s="222">
        <f>ROUND(data!O84,0)</f>
        <v>273490</v>
      </c>
      <c r="AE14" s="222">
        <f>ROUND(data!O89,0)</f>
        <v>148120297</v>
      </c>
      <c r="AF14" s="222">
        <f>ROUND(data!O87,0)</f>
        <v>138637884</v>
      </c>
      <c r="AG14" s="222">
        <f>IF(data!O90&gt;0,ROUND(data!O90,0),0)</f>
        <v>33156</v>
      </c>
      <c r="AH14" s="222">
        <f>IF(data!O91&gt;0,ROUND(data!O91,0),0)</f>
        <v>0</v>
      </c>
      <c r="AI14" s="222">
        <f>IF(data!O92&gt;0,ROUND(data!O92,0),0)</f>
        <v>4952</v>
      </c>
      <c r="AJ14" s="222">
        <f>IF(data!O93&gt;0,ROUND(data!O93,0),0)</f>
        <v>0</v>
      </c>
      <c r="AK14" s="212">
        <f>IF(data!O94&gt;0,ROUND(data!O94,2),0)</f>
        <v>66.45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001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417.92</v>
      </c>
      <c r="G15" s="222">
        <f>ROUND(data!P61,0)</f>
        <v>59883036</v>
      </c>
      <c r="H15" s="222">
        <f>ROUND(data!P62,0)</f>
        <v>2359878</v>
      </c>
      <c r="I15" s="222">
        <f>ROUND(data!P63,0)</f>
        <v>570690</v>
      </c>
      <c r="J15" s="222">
        <f>ROUND(data!P64,0)</f>
        <v>14652473</v>
      </c>
      <c r="K15" s="222">
        <f>ROUND(data!P65,0)</f>
        <v>37660</v>
      </c>
      <c r="L15" s="222">
        <f>ROUND(data!P66,0)</f>
        <v>5743253</v>
      </c>
      <c r="M15" s="66">
        <f>ROUND(data!P67,0)</f>
        <v>4709460</v>
      </c>
      <c r="N15" s="222">
        <f>ROUND(data!P68,0)</f>
        <v>6788918</v>
      </c>
      <c r="O15" s="222">
        <f>ROUND(data!P69,0)</f>
        <v>509274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509274</v>
      </c>
      <c r="AD15" s="222">
        <f>ROUND(data!P84,0)</f>
        <v>215511</v>
      </c>
      <c r="AE15" s="222">
        <f>ROUND(data!P89,0)</f>
        <v>1246778631</v>
      </c>
      <c r="AF15" s="222">
        <f>ROUND(data!P87,0)</f>
        <v>479727282</v>
      </c>
      <c r="AG15" s="222">
        <f>IF(data!P90&gt;0,ROUND(data!P90,0),0)</f>
        <v>215029</v>
      </c>
      <c r="AH15" s="222">
        <f>IF(data!P91&gt;0,ROUND(data!P91,0),0)</f>
        <v>0</v>
      </c>
      <c r="AI15" s="222">
        <f>IF(data!P92&gt;0,ROUND(data!P92,0),0)</f>
        <v>34171</v>
      </c>
      <c r="AJ15" s="222">
        <f>IF(data!P93&gt;0,ROUND(data!P93,0),0)</f>
        <v>0</v>
      </c>
      <c r="AK15" s="212">
        <f>IF(data!P94&gt;0,ROUND(data!P94,2),0)</f>
        <v>102.69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001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49.73</v>
      </c>
      <c r="G16" s="222">
        <f>ROUND(data!Q61,0)</f>
        <v>7601306</v>
      </c>
      <c r="H16" s="222">
        <f>ROUND(data!Q62,0)</f>
        <v>309408</v>
      </c>
      <c r="I16" s="222">
        <f>ROUND(data!Q63,0)</f>
        <v>0</v>
      </c>
      <c r="J16" s="222">
        <f>ROUND(data!Q64,0)</f>
        <v>139503</v>
      </c>
      <c r="K16" s="222">
        <f>ROUND(data!Q65,0)</f>
        <v>900</v>
      </c>
      <c r="L16" s="222">
        <f>ROUND(data!Q66,0)</f>
        <v>63541</v>
      </c>
      <c r="M16" s="66">
        <f>ROUND(data!Q67,0)</f>
        <v>40054</v>
      </c>
      <c r="N16" s="222">
        <f>ROUND(data!Q68,0)</f>
        <v>310035</v>
      </c>
      <c r="O16" s="222">
        <f>ROUND(data!Q69,0)</f>
        <v>28857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28857</v>
      </c>
      <c r="AD16" s="222">
        <f>ROUND(data!Q84,0)</f>
        <v>0</v>
      </c>
      <c r="AE16" s="222">
        <f>ROUND(data!Q89,0)</f>
        <v>75890659</v>
      </c>
      <c r="AF16" s="222">
        <f>ROUND(data!Q87,0)</f>
        <v>27661560</v>
      </c>
      <c r="AG16" s="222">
        <f>IF(data!Q90&gt;0,ROUND(data!Q90,0),0)</f>
        <v>18369</v>
      </c>
      <c r="AH16" s="222">
        <f>IF(data!Q91&gt;0,ROUND(data!Q91,0),0)</f>
        <v>0</v>
      </c>
      <c r="AI16" s="222">
        <f>IF(data!Q92&gt;0,ROUND(data!Q92,0),0)</f>
        <v>2873</v>
      </c>
      <c r="AJ16" s="222">
        <f>IF(data!Q93&gt;0,ROUND(data!Q93,0),0)</f>
        <v>0</v>
      </c>
      <c r="AK16" s="212">
        <f>IF(data!Q94&gt;0,ROUND(data!Q94,2),0)</f>
        <v>28.81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001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21.3</v>
      </c>
      <c r="G17" s="222">
        <f>ROUND(data!R61,0)</f>
        <v>1977427</v>
      </c>
      <c r="H17" s="222">
        <f>ROUND(data!R62,0)</f>
        <v>165215</v>
      </c>
      <c r="I17" s="222">
        <f>ROUND(data!R63,0)</f>
        <v>2727409</v>
      </c>
      <c r="J17" s="222">
        <f>ROUND(data!R64,0)</f>
        <v>4361758</v>
      </c>
      <c r="K17" s="222">
        <f>ROUND(data!R65,0)</f>
        <v>7936</v>
      </c>
      <c r="L17" s="222">
        <f>ROUND(data!R66,0)</f>
        <v>235946</v>
      </c>
      <c r="M17" s="66">
        <f>ROUND(data!R67,0)</f>
        <v>213528</v>
      </c>
      <c r="N17" s="222">
        <f>ROUND(data!R68,0)</f>
        <v>148861</v>
      </c>
      <c r="O17" s="222">
        <f>ROUND(data!R69,0)</f>
        <v>7068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7068</v>
      </c>
      <c r="AD17" s="222">
        <f>ROUND(data!R84,0)</f>
        <v>0</v>
      </c>
      <c r="AE17" s="222">
        <f>ROUND(data!R89,0)</f>
        <v>36616053</v>
      </c>
      <c r="AF17" s="222">
        <f>ROUND(data!R87,0)</f>
        <v>15968103</v>
      </c>
      <c r="AG17" s="222">
        <f>IF(data!R90&gt;0,ROUND(data!R90,0),0)</f>
        <v>1555</v>
      </c>
      <c r="AH17" s="222">
        <f>IF(data!R91&gt;0,ROUND(data!R91,0),0)</f>
        <v>0</v>
      </c>
      <c r="AI17" s="222">
        <f>IF(data!R92&gt;0,ROUND(data!R92,0),0)</f>
        <v>232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001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62048</v>
      </c>
      <c r="H18" s="222">
        <f>ROUND(data!S62,0)</f>
        <v>0</v>
      </c>
      <c r="I18" s="222">
        <f>ROUND(data!S63,0)</f>
        <v>144218</v>
      </c>
      <c r="J18" s="222">
        <f>ROUND(data!S64,0)</f>
        <v>42402631</v>
      </c>
      <c r="K18" s="222">
        <f>ROUND(data!S65,0)</f>
        <v>0</v>
      </c>
      <c r="L18" s="222">
        <f>ROUND(data!S66,0)</f>
        <v>478268</v>
      </c>
      <c r="M18" s="66">
        <f>ROUND(data!S67,0)</f>
        <v>704033</v>
      </c>
      <c r="N18" s="222">
        <f>ROUND(data!S68,0)</f>
        <v>-102807</v>
      </c>
      <c r="O18" s="222">
        <f>ROUND(data!S69,0)</f>
        <v>36289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36289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001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10.41</v>
      </c>
      <c r="G19" s="222">
        <f>ROUND(data!T61,0)</f>
        <v>1559226</v>
      </c>
      <c r="H19" s="222">
        <f>ROUND(data!T62,0)</f>
        <v>91971</v>
      </c>
      <c r="I19" s="222">
        <f>ROUND(data!T63,0)</f>
        <v>0</v>
      </c>
      <c r="J19" s="222">
        <f>ROUND(data!T64,0)</f>
        <v>368820</v>
      </c>
      <c r="K19" s="222">
        <f>ROUND(data!T65,0)</f>
        <v>562</v>
      </c>
      <c r="L19" s="222">
        <f>ROUND(data!T66,0)</f>
        <v>10424</v>
      </c>
      <c r="M19" s="66">
        <f>ROUND(data!T67,0)</f>
        <v>26447</v>
      </c>
      <c r="N19" s="222">
        <f>ROUND(data!T68,0)</f>
        <v>0</v>
      </c>
      <c r="O19" s="222">
        <f>ROUND(data!T69,0)</f>
        <v>1177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1177</v>
      </c>
      <c r="AD19" s="222">
        <f>ROUND(data!T84,0)</f>
        <v>0</v>
      </c>
      <c r="AE19" s="222">
        <f>ROUND(data!T89,0)</f>
        <v>6779305</v>
      </c>
      <c r="AF19" s="222">
        <f>ROUND(data!T87,0)</f>
        <v>6463593</v>
      </c>
      <c r="AG19" s="222">
        <f>IF(data!T90&gt;0,ROUND(data!T90,0),0)</f>
        <v>2543</v>
      </c>
      <c r="AH19" s="222">
        <f>IF(data!T91&gt;0,ROUND(data!T91,0),0)</f>
        <v>0</v>
      </c>
      <c r="AI19" s="222">
        <f>IF(data!T92&gt;0,ROUND(data!T92,0),0)</f>
        <v>397</v>
      </c>
      <c r="AJ19" s="222">
        <f>IF(data!T93&gt;0,ROUND(data!T93,0),0)</f>
        <v>0</v>
      </c>
      <c r="AK19" s="212">
        <f>IF(data!T94&gt;0,ROUND(data!T94,2),0)</f>
        <v>7.78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001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10.8</v>
      </c>
      <c r="G20" s="222">
        <f>ROUND(data!U61,0)</f>
        <v>1290413</v>
      </c>
      <c r="H20" s="222">
        <f>ROUND(data!U62,0)</f>
        <v>119879</v>
      </c>
      <c r="I20" s="222">
        <f>ROUND(data!U63,0)</f>
        <v>3153539</v>
      </c>
      <c r="J20" s="222">
        <f>ROUND(data!U64,0)</f>
        <v>7023085</v>
      </c>
      <c r="K20" s="222">
        <f>ROUND(data!U65,0)</f>
        <v>44687</v>
      </c>
      <c r="L20" s="222">
        <f>ROUND(data!U66,0)</f>
        <v>24851635</v>
      </c>
      <c r="M20" s="66">
        <f>ROUND(data!U67,0)</f>
        <v>299777</v>
      </c>
      <c r="N20" s="222">
        <f>ROUND(data!U68,0)</f>
        <v>103490</v>
      </c>
      <c r="O20" s="222">
        <f>ROUND(data!U69,0)</f>
        <v>8604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8604</v>
      </c>
      <c r="AD20" s="222">
        <f>ROUND(data!U84,0)</f>
        <v>0</v>
      </c>
      <c r="AE20" s="222">
        <f>ROUND(data!U89,0)</f>
        <v>228345059</v>
      </c>
      <c r="AF20" s="222">
        <f>ROUND(data!U87,0)</f>
        <v>125670064</v>
      </c>
      <c r="AG20" s="222">
        <f>IF(data!U90&gt;0,ROUND(data!U90,0),0)</f>
        <v>12903</v>
      </c>
      <c r="AH20" s="222">
        <f>IF(data!U91&gt;0,ROUND(data!U91,0),0)</f>
        <v>0</v>
      </c>
      <c r="AI20" s="222">
        <f>IF(data!U92&gt;0,ROUND(data!U92,0),0)</f>
        <v>2226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001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26.46</v>
      </c>
      <c r="G21" s="222">
        <f>ROUND(data!V61,0)</f>
        <v>3346715</v>
      </c>
      <c r="H21" s="222">
        <f>ROUND(data!V62,0)</f>
        <v>132738</v>
      </c>
      <c r="I21" s="222">
        <f>ROUND(data!V63,0)</f>
        <v>5925</v>
      </c>
      <c r="J21" s="222">
        <f>ROUND(data!V64,0)</f>
        <v>1877019</v>
      </c>
      <c r="K21" s="222">
        <f>ROUND(data!V65,0)</f>
        <v>55</v>
      </c>
      <c r="L21" s="222">
        <f>ROUND(data!V66,0)</f>
        <v>324815</v>
      </c>
      <c r="M21" s="66">
        <f>ROUND(data!V67,0)</f>
        <v>224212</v>
      </c>
      <c r="N21" s="222">
        <f>ROUND(data!V68,0)</f>
        <v>703</v>
      </c>
      <c r="O21" s="222">
        <f>ROUND(data!V69,0)</f>
        <v>14758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14758</v>
      </c>
      <c r="AD21" s="222">
        <f>ROUND(data!V84,0)</f>
        <v>16675</v>
      </c>
      <c r="AE21" s="222">
        <f>ROUND(data!V89,0)</f>
        <v>84783861</v>
      </c>
      <c r="AF21" s="222">
        <f>ROUND(data!V87,0)</f>
        <v>52451066</v>
      </c>
      <c r="AG21" s="222">
        <f>IF(data!V90&gt;0,ROUND(data!V90,0),0)</f>
        <v>7066</v>
      </c>
      <c r="AH21" s="222">
        <f>IF(data!V91&gt;0,ROUND(data!V91,0),0)</f>
        <v>0</v>
      </c>
      <c r="AI21" s="222">
        <f>IF(data!V92&gt;0,ROUND(data!V92,0),0)</f>
        <v>1413</v>
      </c>
      <c r="AJ21" s="222">
        <f>IF(data!V93&gt;0,ROUND(data!V93,0),0)</f>
        <v>0</v>
      </c>
      <c r="AK21" s="212">
        <f>IF(data!V94&gt;0,ROUND(data!V94,2),0)</f>
        <v>7.41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001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8.64</v>
      </c>
      <c r="G22" s="222">
        <f>ROUND(data!W61,0)</f>
        <v>1244657</v>
      </c>
      <c r="H22" s="222">
        <f>ROUND(data!W62,0)</f>
        <v>52909</v>
      </c>
      <c r="I22" s="222">
        <f>ROUND(data!W63,0)</f>
        <v>0</v>
      </c>
      <c r="J22" s="222">
        <f>ROUND(data!W64,0)</f>
        <v>131824</v>
      </c>
      <c r="K22" s="222">
        <f>ROUND(data!W65,0)</f>
        <v>241</v>
      </c>
      <c r="L22" s="222">
        <f>ROUND(data!W66,0)</f>
        <v>297786</v>
      </c>
      <c r="M22" s="66">
        <f>ROUND(data!W67,0)</f>
        <v>188198</v>
      </c>
      <c r="N22" s="222">
        <f>ROUND(data!W68,0)</f>
        <v>0</v>
      </c>
      <c r="O22" s="222">
        <f>ROUND(data!W69,0)</f>
        <v>228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228</v>
      </c>
      <c r="AD22" s="222">
        <f>ROUND(data!W84,0)</f>
        <v>0</v>
      </c>
      <c r="AE22" s="222">
        <f>ROUND(data!W89,0)</f>
        <v>15195872</v>
      </c>
      <c r="AF22" s="222">
        <f>ROUND(data!W87,0)</f>
        <v>6084633</v>
      </c>
      <c r="AG22" s="222">
        <f>IF(data!W90&gt;0,ROUND(data!W90,0),0)</f>
        <v>1524</v>
      </c>
      <c r="AH22" s="222">
        <f>IF(data!W91&gt;0,ROUND(data!W91,0),0)</f>
        <v>0</v>
      </c>
      <c r="AI22" s="222">
        <f>IF(data!W92&gt;0,ROUND(data!W92,0),0)</f>
        <v>319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001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23.95</v>
      </c>
      <c r="G23" s="222">
        <f>ROUND(data!X61,0)</f>
        <v>2910833</v>
      </c>
      <c r="H23" s="222">
        <f>ROUND(data!X62,0)</f>
        <v>166540</v>
      </c>
      <c r="I23" s="222">
        <f>ROUND(data!X63,0)</f>
        <v>785</v>
      </c>
      <c r="J23" s="222">
        <f>ROUND(data!X64,0)</f>
        <v>443383</v>
      </c>
      <c r="K23" s="222">
        <f>ROUND(data!X65,0)</f>
        <v>417</v>
      </c>
      <c r="L23" s="222">
        <f>ROUND(data!X66,0)</f>
        <v>903349</v>
      </c>
      <c r="M23" s="66">
        <f>ROUND(data!X67,0)</f>
        <v>348275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1104107</v>
      </c>
      <c r="AE23" s="222">
        <f>ROUND(data!X89,0)</f>
        <v>51926271</v>
      </c>
      <c r="AF23" s="222">
        <f>ROUND(data!X87,0)</f>
        <v>20871477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0.1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001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123.54</v>
      </c>
      <c r="G24" s="222">
        <f>ROUND(data!Y61,0)</f>
        <v>13902536</v>
      </c>
      <c r="H24" s="222">
        <f>ROUND(data!Y62,0)</f>
        <v>818145</v>
      </c>
      <c r="I24" s="222">
        <f>ROUND(data!Y63,0)</f>
        <v>2449410</v>
      </c>
      <c r="J24" s="222">
        <f>ROUND(data!Y64,0)</f>
        <v>2951177</v>
      </c>
      <c r="K24" s="222">
        <f>ROUND(data!Y65,0)</f>
        <v>26445</v>
      </c>
      <c r="L24" s="222">
        <f>ROUND(data!Y66,0)</f>
        <v>3192197</v>
      </c>
      <c r="M24" s="66">
        <f>ROUND(data!Y67,0)</f>
        <v>2351322</v>
      </c>
      <c r="N24" s="222">
        <f>ROUND(data!Y68,0)</f>
        <v>1894748</v>
      </c>
      <c r="O24" s="222">
        <f>ROUND(data!Y69,0)</f>
        <v>132364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132364</v>
      </c>
      <c r="AD24" s="222">
        <f>ROUND(data!Y84,0)</f>
        <v>0</v>
      </c>
      <c r="AE24" s="222">
        <f>ROUND(data!Y89,0)</f>
        <v>172563402</v>
      </c>
      <c r="AF24" s="222">
        <f>ROUND(data!Y87,0)</f>
        <v>72834325</v>
      </c>
      <c r="AG24" s="222">
        <f>IF(data!Y90&gt;0,ROUND(data!Y90,0),0)</f>
        <v>60795</v>
      </c>
      <c r="AH24" s="222">
        <f>IF(data!Y91&gt;0,ROUND(data!Y91,0),0)</f>
        <v>0</v>
      </c>
      <c r="AI24" s="222">
        <f>IF(data!Y92&gt;0,ROUND(data!Y92,0),0)</f>
        <v>10880</v>
      </c>
      <c r="AJ24" s="222">
        <f>IF(data!Y93&gt;0,ROUND(data!Y93,0),0)</f>
        <v>0</v>
      </c>
      <c r="AK24" s="212">
        <f>IF(data!Y94&gt;0,ROUND(data!Y94,2),0)</f>
        <v>2.99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001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283.51</v>
      </c>
      <c r="G25" s="222">
        <f>ROUND(data!Z61,0)</f>
        <v>46243366</v>
      </c>
      <c r="H25" s="222">
        <f>ROUND(data!Z62,0)</f>
        <v>2053124</v>
      </c>
      <c r="I25" s="222">
        <f>ROUND(data!Z63,0)</f>
        <v>121567</v>
      </c>
      <c r="J25" s="222">
        <f>ROUND(data!Z64,0)</f>
        <v>4929641</v>
      </c>
      <c r="K25" s="222">
        <f>ROUND(data!Z65,0)</f>
        <v>188383</v>
      </c>
      <c r="L25" s="222">
        <f>ROUND(data!Z66,0)</f>
        <v>4665422</v>
      </c>
      <c r="M25" s="66">
        <f>ROUND(data!Z67,0)</f>
        <v>3496875</v>
      </c>
      <c r="N25" s="222">
        <f>ROUND(data!Z68,0)</f>
        <v>4581477</v>
      </c>
      <c r="O25" s="222">
        <f>ROUND(data!Z69,0)</f>
        <v>279994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279994</v>
      </c>
      <c r="AD25" s="222">
        <f>ROUND(data!Z84,0)</f>
        <v>306666</v>
      </c>
      <c r="AE25" s="222">
        <f>ROUND(data!Z89,0)</f>
        <v>157622194</v>
      </c>
      <c r="AF25" s="222">
        <f>ROUND(data!Z87,0)</f>
        <v>3188973</v>
      </c>
      <c r="AG25" s="222">
        <f>IF(data!Z90&gt;0,ROUND(data!Z90,0),0)</f>
        <v>121928</v>
      </c>
      <c r="AH25" s="222">
        <f>IF(data!Z91&gt;0,ROUND(data!Z91,0),0)</f>
        <v>0</v>
      </c>
      <c r="AI25" s="222">
        <f>IF(data!Z92&gt;0,ROUND(data!Z92,0),0)</f>
        <v>18941</v>
      </c>
      <c r="AJ25" s="222">
        <f>IF(data!Z93&gt;0,ROUND(data!Z93,0),0)</f>
        <v>0</v>
      </c>
      <c r="AK25" s="212">
        <f>IF(data!Z94&gt;0,ROUND(data!Z94,2),0)</f>
        <v>80.930000000000007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001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4.84</v>
      </c>
      <c r="G26" s="222">
        <f>ROUND(data!AA61,0)</f>
        <v>729492</v>
      </c>
      <c r="H26" s="222">
        <f>ROUND(data!AA62,0)</f>
        <v>27018</v>
      </c>
      <c r="I26" s="222">
        <f>ROUND(data!AA63,0)</f>
        <v>0</v>
      </c>
      <c r="J26" s="222">
        <f>ROUND(data!AA64,0)</f>
        <v>936566</v>
      </c>
      <c r="K26" s="222">
        <f>ROUND(data!AA65,0)</f>
        <v>0</v>
      </c>
      <c r="L26" s="222">
        <f>ROUND(data!AA66,0)</f>
        <v>231143</v>
      </c>
      <c r="M26" s="66">
        <f>ROUND(data!AA67,0)</f>
        <v>269323</v>
      </c>
      <c r="N26" s="222">
        <f>ROUND(data!AA68,0)</f>
        <v>0</v>
      </c>
      <c r="O26" s="222">
        <f>ROUND(data!AA69,0)</f>
        <v>2031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2031</v>
      </c>
      <c r="AD26" s="222">
        <f>ROUND(data!AA84,0)</f>
        <v>0</v>
      </c>
      <c r="AE26" s="222">
        <f>ROUND(data!AA89,0)</f>
        <v>11795294</v>
      </c>
      <c r="AF26" s="222">
        <f>ROUND(data!AA87,0)</f>
        <v>1603692</v>
      </c>
      <c r="AG26" s="222">
        <f>IF(data!AA90&gt;0,ROUND(data!AA90,0),0)</f>
        <v>4248</v>
      </c>
      <c r="AH26" s="222">
        <f>IF(data!AA91&gt;0,ROUND(data!AA91,0),0)</f>
        <v>0</v>
      </c>
      <c r="AI26" s="222">
        <f>IF(data!AA92&gt;0,ROUND(data!AA92,0),0)</f>
        <v>634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001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167.29</v>
      </c>
      <c r="G27" s="222">
        <f>ROUND(data!AB61,0)</f>
        <v>21473955</v>
      </c>
      <c r="H27" s="222">
        <f>ROUND(data!AB62,0)</f>
        <v>1578145</v>
      </c>
      <c r="I27" s="222">
        <f>ROUND(data!AB63,0)</f>
        <v>628022</v>
      </c>
      <c r="J27" s="222">
        <f>ROUND(data!AB64,0)</f>
        <v>162768660</v>
      </c>
      <c r="K27" s="222">
        <f>ROUND(data!AB65,0)</f>
        <v>10487</v>
      </c>
      <c r="L27" s="222">
        <f>ROUND(data!AB66,0)</f>
        <v>901964</v>
      </c>
      <c r="M27" s="66">
        <f>ROUND(data!AB67,0)</f>
        <v>636735</v>
      </c>
      <c r="N27" s="222">
        <f>ROUND(data!AB68,0)</f>
        <v>2294916</v>
      </c>
      <c r="O27" s="222">
        <f>ROUND(data!AB69,0)</f>
        <v>111281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111281</v>
      </c>
      <c r="AD27" s="222">
        <f>ROUND(data!AB84,0)</f>
        <v>71731034</v>
      </c>
      <c r="AE27" s="222">
        <f>ROUND(data!AB89,0)</f>
        <v>998558917</v>
      </c>
      <c r="AF27" s="222">
        <f>ROUND(data!AB87,0)</f>
        <v>147512270</v>
      </c>
      <c r="AG27" s="222">
        <f>IF(data!AB90&gt;0,ROUND(data!AB90,0),0)</f>
        <v>18019</v>
      </c>
      <c r="AH27" s="222">
        <f>IF(data!AB91&gt;0,ROUND(data!AB91,0),0)</f>
        <v>0</v>
      </c>
      <c r="AI27" s="222">
        <f>IF(data!AB92&gt;0,ROUND(data!AB92,0),0)</f>
        <v>3033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001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70.86</v>
      </c>
      <c r="G28" s="222">
        <f>ROUND(data!AC61,0)</f>
        <v>8327365</v>
      </c>
      <c r="H28" s="222">
        <f>ROUND(data!AC62,0)</f>
        <v>530707</v>
      </c>
      <c r="I28" s="222">
        <f>ROUND(data!AC63,0)</f>
        <v>132361</v>
      </c>
      <c r="J28" s="222">
        <f>ROUND(data!AC64,0)</f>
        <v>1932540</v>
      </c>
      <c r="K28" s="222">
        <f>ROUND(data!AC65,0)</f>
        <v>8431</v>
      </c>
      <c r="L28" s="222">
        <f>ROUND(data!AC66,0)</f>
        <v>152318</v>
      </c>
      <c r="M28" s="66">
        <f>ROUND(data!AC67,0)</f>
        <v>439084</v>
      </c>
      <c r="N28" s="222">
        <f>ROUND(data!AC68,0)</f>
        <v>43908</v>
      </c>
      <c r="O28" s="222">
        <f>ROUND(data!AC69,0)</f>
        <v>15349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15349</v>
      </c>
      <c r="AD28" s="222">
        <f>ROUND(data!AC84,0)</f>
        <v>0</v>
      </c>
      <c r="AE28" s="222">
        <f>ROUND(data!AC89,0)</f>
        <v>107933268</v>
      </c>
      <c r="AF28" s="222">
        <f>ROUND(data!AC87,0)</f>
        <v>104426407</v>
      </c>
      <c r="AG28" s="222">
        <f>IF(data!AC90&gt;0,ROUND(data!AC90,0),0)</f>
        <v>4185</v>
      </c>
      <c r="AH28" s="222">
        <f>IF(data!AC91&gt;0,ROUND(data!AC91,0),0)</f>
        <v>0</v>
      </c>
      <c r="AI28" s="222">
        <f>IF(data!AC92&gt;0,ROUND(data!AC92,0),0)</f>
        <v>625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001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20.57</v>
      </c>
      <c r="G29" s="222">
        <f>ROUND(data!AD61,0)</f>
        <v>2721360</v>
      </c>
      <c r="H29" s="222">
        <f>ROUND(data!AD62,0)</f>
        <v>211789</v>
      </c>
      <c r="I29" s="222">
        <f>ROUND(data!AD63,0)</f>
        <v>2350</v>
      </c>
      <c r="J29" s="222">
        <f>ROUND(data!AD64,0)</f>
        <v>225278</v>
      </c>
      <c r="K29" s="222">
        <f>ROUND(data!AD65,0)</f>
        <v>0</v>
      </c>
      <c r="L29" s="222">
        <f>ROUND(data!AD66,0)</f>
        <v>32877</v>
      </c>
      <c r="M29" s="66">
        <f>ROUND(data!AD67,0)</f>
        <v>108887</v>
      </c>
      <c r="N29" s="222">
        <f>ROUND(data!AD68,0)</f>
        <v>0</v>
      </c>
      <c r="O29" s="222">
        <f>ROUND(data!AD69,0)</f>
        <v>377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377</v>
      </c>
      <c r="AD29" s="222">
        <f>ROUND(data!AD84,0)</f>
        <v>0</v>
      </c>
      <c r="AE29" s="222">
        <f>ROUND(data!AD89,0)</f>
        <v>21865055</v>
      </c>
      <c r="AF29" s="222">
        <f>ROUND(data!AD87,0)</f>
        <v>21401759</v>
      </c>
      <c r="AG29" s="222">
        <f>IF(data!AD90&gt;0,ROUND(data!AD90,0),0)</f>
        <v>1809</v>
      </c>
      <c r="AH29" s="222">
        <f>IF(data!AD91&gt;0,ROUND(data!AD91,0),0)</f>
        <v>0</v>
      </c>
      <c r="AI29" s="222">
        <f>IF(data!AD92&gt;0,ROUND(data!AD92,0),0)</f>
        <v>270</v>
      </c>
      <c r="AJ29" s="222">
        <f>IF(data!AD93&gt;0,ROUND(data!AD93,0),0)</f>
        <v>0</v>
      </c>
      <c r="AK29" s="212">
        <f>IF(data!AD94&gt;0,ROUND(data!AD94,2),0)</f>
        <v>15.73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001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41.22</v>
      </c>
      <c r="G30" s="222">
        <f>ROUND(data!AE61,0)</f>
        <v>4418892</v>
      </c>
      <c r="H30" s="222">
        <f>ROUND(data!AE62,0)</f>
        <v>282764</v>
      </c>
      <c r="I30" s="222">
        <f>ROUND(data!AE63,0)</f>
        <v>5705</v>
      </c>
      <c r="J30" s="222">
        <f>ROUND(data!AE64,0)</f>
        <v>12889</v>
      </c>
      <c r="K30" s="222">
        <f>ROUND(data!AE65,0)</f>
        <v>2975</v>
      </c>
      <c r="L30" s="222">
        <f>ROUND(data!AE66,0)</f>
        <v>55768</v>
      </c>
      <c r="M30" s="66">
        <f>ROUND(data!AE67,0)</f>
        <v>3137</v>
      </c>
      <c r="N30" s="222">
        <f>ROUND(data!AE68,0)</f>
        <v>682911</v>
      </c>
      <c r="O30" s="222">
        <f>ROUND(data!AE69,0)</f>
        <v>16294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16294</v>
      </c>
      <c r="AD30" s="222">
        <f>ROUND(data!AE84,0)</f>
        <v>12029</v>
      </c>
      <c r="AE30" s="222">
        <f>ROUND(data!AE89,0)</f>
        <v>22412463</v>
      </c>
      <c r="AF30" s="222">
        <f>ROUND(data!AE87,0)</f>
        <v>18277111</v>
      </c>
      <c r="AG30" s="222">
        <f>IF(data!AE90&gt;0,ROUND(data!AE90,0),0)</f>
        <v>21155</v>
      </c>
      <c r="AH30" s="222">
        <f>IF(data!AE91&gt;0,ROUND(data!AE91,0),0)</f>
        <v>0</v>
      </c>
      <c r="AI30" s="222">
        <f>IF(data!AE92&gt;0,ROUND(data!AE92,0),0)</f>
        <v>3750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001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001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125.08</v>
      </c>
      <c r="G32" s="222">
        <f>ROUND(data!AG61,0)</f>
        <v>15983086</v>
      </c>
      <c r="H32" s="222">
        <f>ROUND(data!AG62,0)</f>
        <v>761195</v>
      </c>
      <c r="I32" s="222">
        <f>ROUND(data!AG63,0)</f>
        <v>2062267</v>
      </c>
      <c r="J32" s="222">
        <f>ROUND(data!AG64,0)</f>
        <v>2038099</v>
      </c>
      <c r="K32" s="222">
        <f>ROUND(data!AG65,0)</f>
        <v>7821</v>
      </c>
      <c r="L32" s="222">
        <f>ROUND(data!AG66,0)</f>
        <v>1377513</v>
      </c>
      <c r="M32" s="66">
        <f>ROUND(data!AG67,0)</f>
        <v>395375</v>
      </c>
      <c r="N32" s="222">
        <f>ROUND(data!AG68,0)</f>
        <v>804297</v>
      </c>
      <c r="O32" s="222">
        <f>ROUND(data!AG69,0)</f>
        <v>194920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194920</v>
      </c>
      <c r="AD32" s="222">
        <f>ROUND(data!AG84,0)</f>
        <v>0</v>
      </c>
      <c r="AE32" s="222">
        <f>ROUND(data!AG89,0)</f>
        <v>180355013</v>
      </c>
      <c r="AF32" s="222">
        <f>ROUND(data!AG87,0)</f>
        <v>35797146</v>
      </c>
      <c r="AG32" s="222">
        <f>IF(data!AG90&gt;0,ROUND(data!AG90,0),0)</f>
        <v>33366</v>
      </c>
      <c r="AH32" s="222">
        <f>IF(data!AG91&gt;0,ROUND(data!AG91,0),0)</f>
        <v>0</v>
      </c>
      <c r="AI32" s="222">
        <f>IF(data!AG92&gt;0,ROUND(data!AG92,0),0)</f>
        <v>6334</v>
      </c>
      <c r="AJ32" s="222">
        <f>IF(data!AG93&gt;0,ROUND(data!AG93,0),0)</f>
        <v>0</v>
      </c>
      <c r="AK32" s="212">
        <f>IF(data!AG94&gt;0,ROUND(data!AG94,2),0)</f>
        <v>49.99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001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001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001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163.74</v>
      </c>
      <c r="G35" s="222">
        <f>ROUND(data!AJ61,0)</f>
        <v>19911271</v>
      </c>
      <c r="H35" s="222">
        <f>ROUND(data!AJ62,0)</f>
        <v>1125706</v>
      </c>
      <c r="I35" s="222">
        <f>ROUND(data!AJ63,0)</f>
        <v>4170835</v>
      </c>
      <c r="J35" s="222">
        <f>ROUND(data!AJ64,0)</f>
        <v>1030522</v>
      </c>
      <c r="K35" s="222">
        <f>ROUND(data!AJ65,0)</f>
        <v>39418</v>
      </c>
      <c r="L35" s="222">
        <f>ROUND(data!AJ66,0)</f>
        <v>15988957</v>
      </c>
      <c r="M35" s="66">
        <f>ROUND(data!AJ67,0)</f>
        <v>315702</v>
      </c>
      <c r="N35" s="222">
        <f>ROUND(data!AJ68,0)</f>
        <v>4418161</v>
      </c>
      <c r="O35" s="222">
        <f>ROUND(data!AJ69,0)</f>
        <v>1171089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1171089</v>
      </c>
      <c r="AD35" s="222">
        <f>ROUND(data!AJ84,0)</f>
        <v>2983442</v>
      </c>
      <c r="AE35" s="222">
        <f>ROUND(data!AJ89,0)</f>
        <v>54257073</v>
      </c>
      <c r="AF35" s="222">
        <f>ROUND(data!AJ87,0)</f>
        <v>601282</v>
      </c>
      <c r="AG35" s="222">
        <f>IF(data!AJ90&gt;0,ROUND(data!AJ90,0),0)</f>
        <v>65544</v>
      </c>
      <c r="AH35" s="222">
        <f>IF(data!AJ91&gt;0,ROUND(data!AJ91,0),0)</f>
        <v>0</v>
      </c>
      <c r="AI35" s="222">
        <f>IF(data!AJ92&gt;0,ROUND(data!AJ92,0),0)</f>
        <v>10039</v>
      </c>
      <c r="AJ35" s="222">
        <f>IF(data!AJ93&gt;0,ROUND(data!AJ93,0),0)</f>
        <v>0</v>
      </c>
      <c r="AK35" s="212">
        <f>IF(data!AJ94&gt;0,ROUND(data!AJ94,2),0)</f>
        <v>30.54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001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16.3</v>
      </c>
      <c r="G36" s="222">
        <f>ROUND(data!AK61,0)</f>
        <v>1674968</v>
      </c>
      <c r="H36" s="222">
        <f>ROUND(data!AK62,0)</f>
        <v>114868</v>
      </c>
      <c r="I36" s="222">
        <f>ROUND(data!AK63,0)</f>
        <v>0</v>
      </c>
      <c r="J36" s="222">
        <f>ROUND(data!AK64,0)</f>
        <v>544</v>
      </c>
      <c r="K36" s="222">
        <f>ROUND(data!AK65,0)</f>
        <v>169</v>
      </c>
      <c r="L36" s="222">
        <f>ROUND(data!AK66,0)</f>
        <v>79</v>
      </c>
      <c r="M36" s="66">
        <f>ROUND(data!AK67,0)</f>
        <v>0</v>
      </c>
      <c r="N36" s="222">
        <f>ROUND(data!AK68,0)</f>
        <v>124364</v>
      </c>
      <c r="O36" s="222">
        <f>ROUND(data!AK69,0)</f>
        <v>7909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7909</v>
      </c>
      <c r="AD36" s="222">
        <f>ROUND(data!AK84,0)</f>
        <v>0</v>
      </c>
      <c r="AE36" s="222">
        <f>ROUND(data!AK89,0)</f>
        <v>12395399</v>
      </c>
      <c r="AF36" s="222">
        <f>ROUND(data!AK87,0)</f>
        <v>11346629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001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1.7</v>
      </c>
      <c r="G37" s="222">
        <f>ROUND(data!AL61,0)</f>
        <v>199758</v>
      </c>
      <c r="H37" s="222">
        <f>ROUND(data!AL62,0)</f>
        <v>15041</v>
      </c>
      <c r="I37" s="222">
        <f>ROUND(data!AL63,0)</f>
        <v>0</v>
      </c>
      <c r="J37" s="222">
        <f>ROUND(data!AL64,0)</f>
        <v>3349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16594</v>
      </c>
      <c r="O37" s="222">
        <f>ROUND(data!AL69,0)</f>
        <v>960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960</v>
      </c>
      <c r="AD37" s="222">
        <f>ROUND(data!AL84,0)</f>
        <v>0</v>
      </c>
      <c r="AE37" s="222">
        <f>ROUND(data!AL89,0)</f>
        <v>1294964</v>
      </c>
      <c r="AF37" s="222">
        <f>ROUND(data!AL87,0)</f>
        <v>1274637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001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001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001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001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001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001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001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001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39.020000000000003</v>
      </c>
      <c r="G45" s="222">
        <f>ROUND(data!AT61,0)</f>
        <v>7365001</v>
      </c>
      <c r="H45" s="222">
        <f>ROUND(data!AT62,0)</f>
        <v>241533</v>
      </c>
      <c r="I45" s="222">
        <f>ROUND(data!AT63,0)</f>
        <v>5105</v>
      </c>
      <c r="J45" s="222">
        <f>ROUND(data!AT64,0)</f>
        <v>21766</v>
      </c>
      <c r="K45" s="222">
        <f>ROUND(data!AT65,0)</f>
        <v>3767</v>
      </c>
      <c r="L45" s="222">
        <f>ROUND(data!AT66,0)</f>
        <v>8782980</v>
      </c>
      <c r="M45" s="66">
        <f>ROUND(data!AT67,0)</f>
        <v>0</v>
      </c>
      <c r="N45" s="222">
        <f>ROUND(data!AT68,0)</f>
        <v>0</v>
      </c>
      <c r="O45" s="222">
        <f>ROUND(data!AT69,0)</f>
        <v>1249266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1249266</v>
      </c>
      <c r="AD45" s="222">
        <f>ROUND(data!AT84,0)</f>
        <v>166288</v>
      </c>
      <c r="AE45" s="222">
        <f>ROUND(data!AT89,0)</f>
        <v>29568993</v>
      </c>
      <c r="AF45" s="222">
        <f>ROUND(data!AT87,0)</f>
        <v>23345870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1.1200000000000001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001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001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13.99</v>
      </c>
      <c r="G47" s="222">
        <f>ROUND(data!AV61,0)</f>
        <v>1676508</v>
      </c>
      <c r="H47" s="222">
        <f>ROUND(data!AV62,0)</f>
        <v>141278</v>
      </c>
      <c r="I47" s="222">
        <f>ROUND(data!AV63,0)</f>
        <v>0</v>
      </c>
      <c r="J47" s="222">
        <f>ROUND(data!AV64,0)</f>
        <v>44713</v>
      </c>
      <c r="K47" s="222">
        <f>ROUND(data!AV65,0)</f>
        <v>325</v>
      </c>
      <c r="L47" s="222">
        <f>ROUND(data!AV66,0)</f>
        <v>898</v>
      </c>
      <c r="M47" s="66">
        <f>ROUND(data!AV67,0)</f>
        <v>76678</v>
      </c>
      <c r="N47" s="222">
        <f>ROUND(data!AV68,0)</f>
        <v>0</v>
      </c>
      <c r="O47" s="222">
        <f>ROUND(data!AV69,0)</f>
        <v>2582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2582</v>
      </c>
      <c r="AD47" s="222">
        <f>ROUND(data!AV84,0)</f>
        <v>0</v>
      </c>
      <c r="AE47" s="222">
        <f>ROUND(data!AV89,0)</f>
        <v>1505779</v>
      </c>
      <c r="AF47" s="222">
        <f>ROUND(data!AV87,0)</f>
        <v>2110</v>
      </c>
      <c r="AG47" s="222">
        <f>IF(data!AV90&gt;0,ROUND(data!AV90,0),0)</f>
        <v>134</v>
      </c>
      <c r="AH47" s="222">
        <f>IF(data!AV91&gt;0,ROUND(data!AV91,0),0)</f>
        <v>0</v>
      </c>
      <c r="AI47" s="222">
        <f>IF(data!AV92&gt;0,ROUND(data!AV92,0),0)</f>
        <v>32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001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2.5099999999999998</v>
      </c>
      <c r="G48" s="222">
        <f>ROUND(data!AW61,0)</f>
        <v>3499504</v>
      </c>
      <c r="H48" s="222">
        <f>ROUND(data!AW62,0)</f>
        <v>31659</v>
      </c>
      <c r="I48" s="222">
        <f>ROUND(data!AW63,0)</f>
        <v>290096</v>
      </c>
      <c r="J48" s="222">
        <f>ROUND(data!AW64,0)</f>
        <v>7453</v>
      </c>
      <c r="K48" s="222">
        <f>ROUND(data!AW65,0)</f>
        <v>0</v>
      </c>
      <c r="L48" s="222">
        <f>ROUND(data!AW66,0)</f>
        <v>2935959</v>
      </c>
      <c r="M48" s="66">
        <f>ROUND(data!AW67,0)</f>
        <v>32508</v>
      </c>
      <c r="N48" s="222">
        <f>ROUND(data!AW68,0)</f>
        <v>62286</v>
      </c>
      <c r="O48" s="222">
        <f>ROUND(data!AW69,0)</f>
        <v>103927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103927</v>
      </c>
      <c r="AD48" s="222">
        <f>ROUND(data!AW84,0)</f>
        <v>12790560</v>
      </c>
      <c r="AE48" s="222"/>
      <c r="AF48" s="222"/>
      <c r="AG48" s="222">
        <f>IF(data!AW90&gt;0,ROUND(data!AW90,0),0)</f>
        <v>1982</v>
      </c>
      <c r="AH48" s="222">
        <f>IF(data!AW91&gt;0,ROUND(data!AW91,0),0)</f>
        <v>0</v>
      </c>
      <c r="AI48" s="222">
        <f>IF(data!AW$92&gt;0,ROUND(data!AW$92,0),0)</f>
        <v>398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001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325492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001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141.22</v>
      </c>
      <c r="G50" s="222">
        <f>ROUND(data!AY61,0)</f>
        <v>9401060</v>
      </c>
      <c r="H50" s="222">
        <f>ROUND(data!AY62,0)</f>
        <v>632224</v>
      </c>
      <c r="I50" s="222">
        <f>ROUND(data!AY63,0)</f>
        <v>6002</v>
      </c>
      <c r="J50" s="222">
        <f>ROUND(data!AY64,0)</f>
        <v>1353449</v>
      </c>
      <c r="K50" s="222">
        <f>ROUND(data!AY65,0)</f>
        <v>6206</v>
      </c>
      <c r="L50" s="222">
        <f>ROUND(data!AY66,0)</f>
        <v>94312</v>
      </c>
      <c r="M50" s="66">
        <f>ROUND(data!AY67,0)</f>
        <v>855177</v>
      </c>
      <c r="N50" s="222">
        <f>ROUND(data!AY68,0)</f>
        <v>301221</v>
      </c>
      <c r="O50" s="222">
        <f>ROUND(data!AY69,0)</f>
        <v>23425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23425</v>
      </c>
      <c r="AD50" s="222">
        <f>ROUND(data!AY84,0)</f>
        <v>449276</v>
      </c>
      <c r="AE50" s="222"/>
      <c r="AF50" s="222"/>
      <c r="AG50" s="222">
        <f>IF(data!AY90&gt;0,ROUND(data!AY90,0),0)</f>
        <v>23794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001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9.98</v>
      </c>
      <c r="G51" s="222">
        <f>ROUND(data!AZ61,0)</f>
        <v>625615</v>
      </c>
      <c r="H51" s="222">
        <f>ROUND(data!AZ62,0)</f>
        <v>36198</v>
      </c>
      <c r="I51" s="222">
        <f>ROUND(data!AZ63,0)</f>
        <v>0</v>
      </c>
      <c r="J51" s="222">
        <f>ROUND(data!AZ64,0)</f>
        <v>1108730</v>
      </c>
      <c r="K51" s="222">
        <f>ROUND(data!AZ65,0)</f>
        <v>955</v>
      </c>
      <c r="L51" s="222">
        <f>ROUND(data!AZ66,0)</f>
        <v>100</v>
      </c>
      <c r="M51" s="66">
        <f>ROUND(data!AZ67,0)</f>
        <v>74625</v>
      </c>
      <c r="N51" s="222">
        <f>ROUND(data!AZ68,0)</f>
        <v>0</v>
      </c>
      <c r="O51" s="222">
        <f>ROUND(data!AZ69,0)</f>
        <v>364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364</v>
      </c>
      <c r="AD51" s="222">
        <f>ROUND(data!AZ84,0)</f>
        <v>711918</v>
      </c>
      <c r="AE51" s="222"/>
      <c r="AF51" s="222"/>
      <c r="AG51" s="222">
        <f>IF(data!AZ90&gt;0,ROUND(data!AZ90,0),0)</f>
        <v>6013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001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11.18</v>
      </c>
      <c r="G52" s="222">
        <f>ROUND(data!BA61,0)</f>
        <v>620930</v>
      </c>
      <c r="H52" s="222">
        <f>ROUND(data!BA62,0)</f>
        <v>38815</v>
      </c>
      <c r="I52" s="222">
        <f>ROUND(data!BA63,0)</f>
        <v>4289</v>
      </c>
      <c r="J52" s="222">
        <f>ROUND(data!BA64,0)</f>
        <v>313272</v>
      </c>
      <c r="K52" s="222">
        <f>ROUND(data!BA65,0)</f>
        <v>0</v>
      </c>
      <c r="L52" s="222">
        <f>ROUND(data!BA66,0)</f>
        <v>299844</v>
      </c>
      <c r="M52" s="66">
        <f>ROUND(data!BA67,0)</f>
        <v>43932</v>
      </c>
      <c r="N52" s="222">
        <f>ROUND(data!BA68,0)</f>
        <v>0</v>
      </c>
      <c r="O52" s="222">
        <f>ROUND(data!BA69,0)</f>
        <v>3731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3731</v>
      </c>
      <c r="AD52" s="222">
        <f>ROUND(data!BA84,0)</f>
        <v>0</v>
      </c>
      <c r="AE52" s="222"/>
      <c r="AF52" s="222"/>
      <c r="AG52" s="222">
        <f>IF(data!BA90&gt;0,ROUND(data!BA90,0),0)</f>
        <v>5304</v>
      </c>
      <c r="AH52" s="222">
        <f>IFERROR(IF(data!BA$91&gt;0,ROUND(data!BA$91,0),0),0)</f>
        <v>0</v>
      </c>
      <c r="AI52" s="222">
        <f>IFERROR(IF(data!BA$92&gt;0,ROUND(data!BA$92,0),0),0)</f>
        <v>893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001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69.31</v>
      </c>
      <c r="G53" s="222">
        <f>ROUND(data!BB61,0)</f>
        <v>7104757</v>
      </c>
      <c r="H53" s="222">
        <f>ROUND(data!BB62,0)</f>
        <v>495659</v>
      </c>
      <c r="I53" s="222">
        <f>ROUND(data!BB63,0)</f>
        <v>22542</v>
      </c>
      <c r="J53" s="222">
        <f>ROUND(data!BB64,0)</f>
        <v>75137</v>
      </c>
      <c r="K53" s="222">
        <f>ROUND(data!BB65,0)</f>
        <v>10654</v>
      </c>
      <c r="L53" s="222">
        <f>ROUND(data!BB66,0)</f>
        <v>63822</v>
      </c>
      <c r="M53" s="66">
        <f>ROUND(data!BB67,0)</f>
        <v>971</v>
      </c>
      <c r="N53" s="222">
        <f>ROUND(data!BB68,0)</f>
        <v>124739</v>
      </c>
      <c r="O53" s="222">
        <f>ROUND(data!BB69,0)</f>
        <v>1044273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1044273</v>
      </c>
      <c r="AD53" s="222">
        <f>ROUND(data!BB84,0)</f>
        <v>637933</v>
      </c>
      <c r="AE53" s="222"/>
      <c r="AF53" s="222"/>
      <c r="AG53" s="222">
        <f>IF(data!BB90&gt;0,ROUND(data!BB90,0),0)</f>
        <v>7313</v>
      </c>
      <c r="AH53" s="222">
        <f>IFERROR(IF(data!BB$91&gt;0,ROUND(data!BB$91,0),0),0)</f>
        <v>0</v>
      </c>
      <c r="AI53" s="222">
        <f>IFERROR(IF(data!BB$92&gt;0,ROUND(data!BB$92,0),0),0)</f>
        <v>1104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001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8.82</v>
      </c>
      <c r="G54" s="222">
        <f>ROUND(data!BC61,0)</f>
        <v>509957</v>
      </c>
      <c r="H54" s="222">
        <f>ROUND(data!BC62,0)</f>
        <v>30220</v>
      </c>
      <c r="I54" s="222">
        <f>ROUND(data!BC63,0)</f>
        <v>0</v>
      </c>
      <c r="J54" s="222">
        <f>ROUND(data!BC64,0)</f>
        <v>126</v>
      </c>
      <c r="K54" s="222">
        <f>ROUND(data!BC65,0)</f>
        <v>340</v>
      </c>
      <c r="L54" s="222">
        <f>ROUND(data!BC66,0)</f>
        <v>-2</v>
      </c>
      <c r="M54" s="66">
        <f>ROUND(data!BC67,0)</f>
        <v>0</v>
      </c>
      <c r="N54" s="222">
        <f>ROUND(data!BC68,0)</f>
        <v>0</v>
      </c>
      <c r="O54" s="222">
        <f>ROUND(data!BC69,0)</f>
        <v>85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85</v>
      </c>
      <c r="AD54" s="222">
        <f>ROUND(data!BC84,0)</f>
        <v>0</v>
      </c>
      <c r="AE54" s="222"/>
      <c r="AF54" s="222"/>
      <c r="AG54" s="222">
        <f>IF(data!BC90&gt;0,ROUND(data!BC90,0),0)</f>
        <v>275</v>
      </c>
      <c r="AH54" s="222">
        <f>IFERROR(IF(data!BC$91&gt;0,ROUND(data!BC$91,0),0),0)</f>
        <v>0</v>
      </c>
      <c r="AI54" s="222">
        <f>IFERROR(IF(data!BC$92&gt;0,ROUND(data!BC$92,0),0),0)</f>
        <v>41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001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-0.71</v>
      </c>
      <c r="G55" s="222">
        <f>ROUND(data!BD61,0)</f>
        <v>26643</v>
      </c>
      <c r="H55" s="222">
        <f>ROUND(data!BD62,0)</f>
        <v>216226</v>
      </c>
      <c r="I55" s="222">
        <f>ROUND(data!BD63,0)</f>
        <v>0</v>
      </c>
      <c r="J55" s="222">
        <f>ROUND(data!BD64,0)</f>
        <v>143148</v>
      </c>
      <c r="K55" s="222">
        <f>ROUND(data!BD65,0)</f>
        <v>700</v>
      </c>
      <c r="L55" s="222">
        <f>ROUND(data!BD66,0)</f>
        <v>346628</v>
      </c>
      <c r="M55" s="66">
        <f>ROUND(data!BD67,0)</f>
        <v>151061</v>
      </c>
      <c r="N55" s="222">
        <f>ROUND(data!BD68,0)</f>
        <v>509</v>
      </c>
      <c r="O55" s="222">
        <f>ROUND(data!BD69,0)</f>
        <v>19081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19081</v>
      </c>
      <c r="AD55" s="222">
        <f>ROUND(data!BD84,0)</f>
        <v>0</v>
      </c>
      <c r="AE55" s="222"/>
      <c r="AF55" s="222"/>
      <c r="AG55" s="222">
        <f>IF(data!BD90&gt;0,ROUND(data!BD90,0),0)</f>
        <v>21794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001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2325863</v>
      </c>
      <c r="F56" s="212">
        <f>ROUND(data!BE60,2)</f>
        <v>274.85000000000002</v>
      </c>
      <c r="G56" s="222">
        <f>ROUND(data!BE61,0)</f>
        <v>19524932</v>
      </c>
      <c r="H56" s="222">
        <f>ROUND(data!BE62,0)</f>
        <v>226495</v>
      </c>
      <c r="I56" s="222">
        <f>ROUND(data!BE63,0)</f>
        <v>138532</v>
      </c>
      <c r="J56" s="222">
        <f>ROUND(data!BE64,0)</f>
        <v>1738086</v>
      </c>
      <c r="K56" s="222">
        <f>ROUND(data!BE65,0)</f>
        <v>10096931</v>
      </c>
      <c r="L56" s="222">
        <f>ROUND(data!BE66,0)</f>
        <v>8463841</v>
      </c>
      <c r="M56" s="66">
        <f>ROUND(data!BE67,0)</f>
        <v>2838741</v>
      </c>
      <c r="N56" s="222">
        <f>ROUND(data!BE68,0)</f>
        <v>2541067</v>
      </c>
      <c r="O56" s="222">
        <f>ROUND(data!BE69,0)</f>
        <v>191947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191947</v>
      </c>
      <c r="AD56" s="222">
        <f>ROUND(data!BE84,0)</f>
        <v>4043927</v>
      </c>
      <c r="AE56" s="222"/>
      <c r="AF56" s="222"/>
      <c r="AG56" s="222">
        <f>IF(data!BE90&gt;0,ROUND(data!BE90,0),0)</f>
        <v>1117328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001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001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001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17.559999999999999</v>
      </c>
      <c r="G59" s="222">
        <f>ROUND(data!BH61,0)</f>
        <v>1627520</v>
      </c>
      <c r="H59" s="222">
        <f>ROUND(data!BH62,0)</f>
        <v>91056</v>
      </c>
      <c r="I59" s="222">
        <f>ROUND(data!BH63,0)</f>
        <v>0</v>
      </c>
      <c r="J59" s="222">
        <f>ROUND(data!BH64,0)</f>
        <v>-2004</v>
      </c>
      <c r="K59" s="222">
        <f>ROUND(data!BH65,0)</f>
        <v>4299</v>
      </c>
      <c r="L59" s="222">
        <f>ROUND(data!BH66,0)</f>
        <v>35328</v>
      </c>
      <c r="M59" s="66">
        <f>ROUND(data!BH67,0)</f>
        <v>9340</v>
      </c>
      <c r="N59" s="222">
        <f>ROUND(data!BH68,0)</f>
        <v>130740</v>
      </c>
      <c r="O59" s="222">
        <f>ROUND(data!BH69,0)</f>
        <v>47932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47932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001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001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001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001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29</v>
      </c>
      <c r="G63" s="222">
        <f>ROUND(data!BL61,0)</f>
        <v>3340446</v>
      </c>
      <c r="H63" s="222">
        <f>ROUND(data!BL62,0)</f>
        <v>178489</v>
      </c>
      <c r="I63" s="222">
        <f>ROUND(data!BL63,0)</f>
        <v>377619</v>
      </c>
      <c r="J63" s="222">
        <f>ROUND(data!BL64,0)</f>
        <v>10645</v>
      </c>
      <c r="K63" s="222">
        <f>ROUND(data!BL65,0)</f>
        <v>1738</v>
      </c>
      <c r="L63" s="222">
        <f>ROUND(data!BL66,0)</f>
        <v>18786</v>
      </c>
      <c r="M63" s="66">
        <f>ROUND(data!BL67,0)</f>
        <v>0</v>
      </c>
      <c r="N63" s="222">
        <f>ROUND(data!BL68,0)</f>
        <v>0</v>
      </c>
      <c r="O63" s="222">
        <f>ROUND(data!BL69,0)</f>
        <v>365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365</v>
      </c>
      <c r="AD63" s="222">
        <f>ROUND(data!BL84,0)</f>
        <v>0</v>
      </c>
      <c r="AE63" s="222"/>
      <c r="AF63" s="222"/>
      <c r="AG63" s="222">
        <f>IF(data!BL90&gt;0,ROUND(data!BL90,0),0)</f>
        <v>14446</v>
      </c>
      <c r="AH63" s="222">
        <f>IFERROR(IF(data!BL$91&gt;0,ROUND(data!BL$91,0),0),0)</f>
        <v>0</v>
      </c>
      <c r="AI63" s="222">
        <f>IFERROR(IF(data!BL$92&gt;0,ROUND(data!BL$92,0),0),0)</f>
        <v>2182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001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240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2147</v>
      </c>
      <c r="AH64" s="222">
        <f>IFERROR(IF(data!BM$91&gt;0,ROUND(data!BM$91,0),0),0)</f>
        <v>0</v>
      </c>
      <c r="AI64" s="222">
        <f>IFERROR(IF(data!BM$92&gt;0,ROUND(data!BM$92,0),0),0)</f>
        <v>321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001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54.88</v>
      </c>
      <c r="G65" s="222">
        <f>ROUND(data!BN61,0)</f>
        <v>6059265</v>
      </c>
      <c r="H65" s="222">
        <f>ROUND(data!BN62,0)</f>
        <v>297819</v>
      </c>
      <c r="I65" s="222">
        <f>ROUND(data!BN63,0)</f>
        <v>5734433</v>
      </c>
      <c r="J65" s="222">
        <f>ROUND(data!BN64,0)</f>
        <v>2244536</v>
      </c>
      <c r="K65" s="222">
        <f>ROUND(data!BN65,0)</f>
        <v>74082</v>
      </c>
      <c r="L65" s="222">
        <f>ROUND(data!BN66,0)</f>
        <v>1494417</v>
      </c>
      <c r="M65" s="66">
        <f>ROUND(data!BN67,0)</f>
        <v>1738024</v>
      </c>
      <c r="N65" s="222">
        <f>ROUND(data!BN68,0)</f>
        <v>722636</v>
      </c>
      <c r="O65" s="222">
        <f>ROUND(data!BN69,0)</f>
        <v>8915417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8915417</v>
      </c>
      <c r="AD65" s="222">
        <f>ROUND(data!BN84,0)</f>
        <v>10924527</v>
      </c>
      <c r="AE65" s="222"/>
      <c r="AF65" s="222"/>
      <c r="AG65" s="222">
        <f>IF(data!BN90&gt;0,ROUND(data!BN90,0),0)</f>
        <v>15444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001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27236446</v>
      </c>
      <c r="I66" s="222">
        <f>ROUND(data!BO63,0)</f>
        <v>0</v>
      </c>
      <c r="J66" s="222">
        <f>ROUND(data!BO64,0)</f>
        <v>747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56250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001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001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001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001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1.35</v>
      </c>
      <c r="G70" s="222">
        <f>ROUND(data!BS61,0)</f>
        <v>115484</v>
      </c>
      <c r="H70" s="222">
        <f>ROUND(data!BS62,0)</f>
        <v>13196</v>
      </c>
      <c r="I70" s="222">
        <f>ROUND(data!BS63,0)</f>
        <v>0</v>
      </c>
      <c r="J70" s="222">
        <f>ROUND(data!BS64,0)</f>
        <v>25440</v>
      </c>
      <c r="K70" s="222">
        <f>ROUND(data!BS65,0)</f>
        <v>453</v>
      </c>
      <c r="L70" s="222">
        <f>ROUND(data!BS66,0)</f>
        <v>13307</v>
      </c>
      <c r="M70" s="66">
        <f>ROUND(data!BS67,0)</f>
        <v>0</v>
      </c>
      <c r="N70" s="222">
        <f>ROUND(data!BS68,0)</f>
        <v>27851</v>
      </c>
      <c r="O70" s="222">
        <f>ROUND(data!BS69,0)</f>
        <v>12656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12656</v>
      </c>
      <c r="AD70" s="222">
        <f>ROUND(data!BS84,0)</f>
        <v>0</v>
      </c>
      <c r="AE70" s="222"/>
      <c r="AF70" s="222"/>
      <c r="AG70" s="222">
        <f>IF(data!BS90&gt;0,ROUND(data!BS90,0),0)</f>
        <v>1878</v>
      </c>
      <c r="AH70" s="222">
        <f>IFERROR(IF(data!BS$91&gt;0,ROUND(data!BS$91,0),0),0)</f>
        <v>0</v>
      </c>
      <c r="AI70" s="222">
        <f>IFERROR(IF(data!BS$92&gt;0,ROUND(data!BS$92,0),0),0)</f>
        <v>362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001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001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35382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35382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001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001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569811</v>
      </c>
      <c r="J74" s="222">
        <f>ROUND(data!BW64,0)</f>
        <v>0</v>
      </c>
      <c r="K74" s="222">
        <f>ROUND(data!BW65,0)</f>
        <v>0</v>
      </c>
      <c r="L74" s="222">
        <f>ROUND(data!BW66,0)</f>
        <v>13727902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001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001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12.32</v>
      </c>
      <c r="G76" s="222">
        <f>ROUND(data!BY61,0)</f>
        <v>2062197</v>
      </c>
      <c r="H76" s="222">
        <f>ROUND(data!BY62,0)</f>
        <v>133284</v>
      </c>
      <c r="I76" s="222">
        <f>ROUND(data!BY63,0)</f>
        <v>0</v>
      </c>
      <c r="J76" s="222">
        <f>ROUND(data!BY64,0)</f>
        <v>1915</v>
      </c>
      <c r="K76" s="222">
        <f>ROUND(data!BY65,0)</f>
        <v>1774</v>
      </c>
      <c r="L76" s="222">
        <f>ROUND(data!BY66,0)</f>
        <v>3213</v>
      </c>
      <c r="M76" s="66">
        <f>ROUND(data!BY67,0)</f>
        <v>0</v>
      </c>
      <c r="N76" s="222">
        <f>ROUND(data!BY68,0)</f>
        <v>0</v>
      </c>
      <c r="O76" s="222">
        <f>ROUND(data!BY69,0)</f>
        <v>344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344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001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76.33</v>
      </c>
      <c r="G77" s="222">
        <f>ROUND(data!BZ61,0)</f>
        <v>7202406</v>
      </c>
      <c r="H77" s="222">
        <f>ROUND(data!BZ62,0)</f>
        <v>1019584</v>
      </c>
      <c r="I77" s="222">
        <f>ROUND(data!BZ63,0)</f>
        <v>340</v>
      </c>
      <c r="J77" s="222">
        <f>ROUND(data!BZ64,0)</f>
        <v>12430</v>
      </c>
      <c r="K77" s="222">
        <f>ROUND(data!BZ65,0)</f>
        <v>1382</v>
      </c>
      <c r="L77" s="222">
        <f>ROUND(data!BZ66,0)</f>
        <v>104660</v>
      </c>
      <c r="M77" s="66">
        <f>ROUND(data!BZ67,0)</f>
        <v>575914</v>
      </c>
      <c r="N77" s="222">
        <f>ROUND(data!BZ68,0)</f>
        <v>18302</v>
      </c>
      <c r="O77" s="222">
        <f>ROUND(data!BZ69,0)</f>
        <v>131247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131247</v>
      </c>
      <c r="AD77" s="222">
        <f>ROUND(data!BZ84,0)</f>
        <v>2839</v>
      </c>
      <c r="AE77" s="222"/>
      <c r="AF77" s="222"/>
      <c r="AG77" s="222">
        <f>IF(data!BZ90&gt;0,ROUND(data!BZ90,0),0)</f>
        <v>2539</v>
      </c>
      <c r="AH77" s="222">
        <f>IF(data!BZ91&gt;0,ROUND(data!BZ91,0),0)</f>
        <v>0</v>
      </c>
      <c r="AI77" s="222">
        <f>IF(data!BZ92&gt;0,ROUND(data!BZ92,0),0)</f>
        <v>411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001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105.81</v>
      </c>
      <c r="G78" s="222">
        <f>ROUND(data!CA61,0)</f>
        <v>8620562</v>
      </c>
      <c r="H78" s="222">
        <f>ROUND(data!CA62,0)</f>
        <v>625035</v>
      </c>
      <c r="I78" s="222">
        <f>ROUND(data!CA63,0)</f>
        <v>878723</v>
      </c>
      <c r="J78" s="222">
        <f>ROUND(data!CA64,0)</f>
        <v>122182</v>
      </c>
      <c r="K78" s="222">
        <f>ROUND(data!CA65,0)</f>
        <v>26407</v>
      </c>
      <c r="L78" s="222">
        <f>ROUND(data!CA66,0)</f>
        <v>19605</v>
      </c>
      <c r="M78" s="66">
        <f>ROUND(data!CA67,0)</f>
        <v>70011</v>
      </c>
      <c r="N78" s="222">
        <f>ROUND(data!CA68,0)</f>
        <v>399537</v>
      </c>
      <c r="O78" s="222">
        <f>ROUND(data!CA69,0)</f>
        <v>911148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911148</v>
      </c>
      <c r="AD78" s="222">
        <f>ROUND(data!CA84,0)</f>
        <v>905344</v>
      </c>
      <c r="AE78" s="222"/>
      <c r="AF78" s="222"/>
      <c r="AG78" s="222">
        <f>IF(data!CA90&gt;0,ROUND(data!CA90,0),0)</f>
        <v>10503</v>
      </c>
      <c r="AH78" s="222">
        <f>IF(data!CA91&gt;0,ROUND(data!CA91,0),0)</f>
        <v>0</v>
      </c>
      <c r="AI78" s="222">
        <f>IF(data!CA92&gt;0,ROUND(data!CA92,0),0)</f>
        <v>1587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001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726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726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001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155.24</v>
      </c>
      <c r="G80" s="222">
        <f>ROUND(data!CC61,0)</f>
        <v>13126025</v>
      </c>
      <c r="H80" s="222">
        <f>ROUND(data!CC62,0)</f>
        <v>1705170</v>
      </c>
      <c r="I80" s="222">
        <f>ROUND(data!CC63,0)</f>
        <v>1028216</v>
      </c>
      <c r="J80" s="222">
        <f>ROUND(data!CC64,0)</f>
        <v>771397</v>
      </c>
      <c r="K80" s="222">
        <f>ROUND(data!CC65,0)</f>
        <v>455602</v>
      </c>
      <c r="L80" s="222">
        <f>ROUND(data!CC66,0)</f>
        <v>1646430</v>
      </c>
      <c r="M80" s="66">
        <f>ROUND(data!CC67,0)</f>
        <v>7534934</v>
      </c>
      <c r="N80" s="222">
        <f>ROUND(data!CC68,0)</f>
        <v>1625776</v>
      </c>
      <c r="O80" s="222">
        <f>ROUND(data!CC69,0)</f>
        <v>448780010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448780010</v>
      </c>
      <c r="AD80" s="222">
        <f>ROUND(data!CC84,0)</f>
        <v>18322787</v>
      </c>
      <c r="AE80" s="222"/>
      <c r="AF80" s="222"/>
      <c r="AG80" s="222">
        <f>IF(data!CC90&gt;0,ROUND(data!CC90,0),0)</f>
        <v>31107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Swedish Health Services, DBA Swedish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H-001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747 Broadway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Seattle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6" zoomScaleNormal="100" workbookViewId="0">
      <selection activeCell="I34" sqref="I34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001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51660407.780000001</v>
      </c>
      <c r="C15" s="275">
        <f>data!C85</f>
        <v>28810504.020000003</v>
      </c>
      <c r="D15" s="275">
        <f>'Prior Year'!C60</f>
        <v>56193</v>
      </c>
      <c r="E15" s="1">
        <f>data!C59</f>
        <v>13801</v>
      </c>
      <c r="F15" s="238">
        <f t="shared" ref="F15:F59" si="0">IF(B15=0,"",IF(D15=0,"",B15/D15))</f>
        <v>919.33884611962344</v>
      </c>
      <c r="G15" s="238">
        <f t="shared" ref="G15:G29" si="1">IF(C15=0,"",IF(E15=0,"",C15/E15))</f>
        <v>2087.566409680458</v>
      </c>
      <c r="H15" s="6">
        <f t="shared" ref="H15:H59" si="2">IF(B15=0,"",IF(C15=0,"",IF(D15=0,"",IF(E15=0,"",IF(G15/F15-1&lt;-0.25,G15/F15-1,IF(G15/F15-1&gt;0.25,G15/F15-1,""))))))</f>
        <v>1.2707257704726924</v>
      </c>
      <c r="I15" s="275" t="s">
        <v>1379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105165648.26000002</v>
      </c>
      <c r="C17" s="275">
        <f>data!E85</f>
        <v>111071724.94999997</v>
      </c>
      <c r="D17" s="275">
        <f>'Prior Year'!E60</f>
        <v>90475.459071239951</v>
      </c>
      <c r="E17" s="1">
        <f>data!E59</f>
        <v>132062</v>
      </c>
      <c r="F17" s="238">
        <f t="shared" si="0"/>
        <v>1162.3665614914767</v>
      </c>
      <c r="G17" s="238">
        <f t="shared" si="1"/>
        <v>841.05741962108686</v>
      </c>
      <c r="H17" s="6">
        <f t="shared" si="2"/>
        <v>-0.27642669061135572</v>
      </c>
      <c r="I17" s="275" t="s">
        <v>1379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19.11999999999999</v>
      </c>
      <c r="C19" s="275">
        <f>data!G85</f>
        <v>3908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5781500.8599999994</v>
      </c>
      <c r="C20" s="275">
        <f>data!H85</f>
        <v>6942068.5899999999</v>
      </c>
      <c r="D20" s="275">
        <f>'Prior Year'!H60</f>
        <v>9458.5509287600562</v>
      </c>
      <c r="E20" s="1">
        <f>data!H59</f>
        <v>7632</v>
      </c>
      <c r="F20" s="238">
        <f t="shared" si="0"/>
        <v>611.24594068849717</v>
      </c>
      <c r="G20" s="238">
        <f t="shared" si="1"/>
        <v>909.60018212788259</v>
      </c>
      <c r="H20" s="6">
        <f t="shared" si="2"/>
        <v>0.48810833999703007</v>
      </c>
      <c r="I20" s="275" t="s">
        <v>1379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4165024.1300000004</v>
      </c>
      <c r="D21" s="275">
        <f>'Prior Year'!I60</f>
        <v>0</v>
      </c>
      <c r="E21" s="1">
        <f>data!I59</f>
        <v>5909</v>
      </c>
      <c r="F21" s="238" t="str">
        <f t="shared" si="0"/>
        <v/>
      </c>
      <c r="G21" s="238">
        <f t="shared" si="1"/>
        <v>704.86108140125236</v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63337.39</v>
      </c>
      <c r="C22" s="275">
        <f>data!J85</f>
        <v>20652745.000000004</v>
      </c>
      <c r="D22" s="275">
        <f>'Prior Year'!J60</f>
        <v>11053</v>
      </c>
      <c r="E22" s="1">
        <f>data!J59</f>
        <v>12553</v>
      </c>
      <c r="F22" s="238">
        <f t="shared" si="0"/>
        <v>5.7303347507464037</v>
      </c>
      <c r="G22" s="238">
        <f t="shared" si="1"/>
        <v>1645.2437664303357</v>
      </c>
      <c r="H22" s="6">
        <f t="shared" si="2"/>
        <v>286.11128371968755</v>
      </c>
      <c r="I22" s="275" t="s">
        <v>1379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25539704.080000002</v>
      </c>
      <c r="C27" s="275">
        <f>data!O85</f>
        <v>28098112.540000003</v>
      </c>
      <c r="D27" s="275">
        <f>'Prior Year'!O60</f>
        <v>7290</v>
      </c>
      <c r="E27" s="1">
        <f>data!O59</f>
        <v>4493</v>
      </c>
      <c r="F27" s="238">
        <f t="shared" si="0"/>
        <v>3503.3887626886149</v>
      </c>
      <c r="G27" s="238">
        <f t="shared" si="1"/>
        <v>6253.7530692187856</v>
      </c>
      <c r="H27" s="6">
        <f t="shared" si="2"/>
        <v>0.78505826582016303</v>
      </c>
      <c r="I27" s="275" t="s">
        <v>1379</v>
      </c>
      <c r="M27" s="7"/>
    </row>
    <row r="28" spans="1:13" x14ac:dyDescent="0.35">
      <c r="A28" s="1" t="s">
        <v>721</v>
      </c>
      <c r="B28" s="275">
        <f>'Prior Year'!P86</f>
        <v>60163002.169999979</v>
      </c>
      <c r="C28" s="275">
        <f>data!P85</f>
        <v>95039131.000000015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15312236.950000003</v>
      </c>
      <c r="C29" s="275">
        <f>data!Q85</f>
        <v>8493603.0800000001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6927635.8499999996</v>
      </c>
      <c r="C30" s="275">
        <f>data!R85</f>
        <v>9845145.9400000013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65648667.489999957</v>
      </c>
      <c r="C31" s="275">
        <f>data!S85</f>
        <v>43724678.780000016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1649133.07</v>
      </c>
      <c r="C32" s="275">
        <f>data!T85</f>
        <v>2058627.7799999998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e">
        <f t="shared" si="2"/>
        <v>#VALUE!</v>
      </c>
      <c r="I32" s="275"/>
      <c r="M32" s="7"/>
    </row>
    <row r="33" spans="1:13" x14ac:dyDescent="0.35">
      <c r="A33" s="1" t="s">
        <v>727</v>
      </c>
      <c r="B33" s="275">
        <f>'Prior Year'!U86</f>
        <v>41943594.479999989</v>
      </c>
      <c r="C33" s="275">
        <f>data!U85</f>
        <v>36895109.089999996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3516862.0000000005</v>
      </c>
      <c r="C34" s="275">
        <f>data!V85</f>
        <v>5910264.9700000016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1838145.4700000002</v>
      </c>
      <c r="C35" s="275">
        <f>data!W85</f>
        <v>1915843.0299999998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3689046.5500000003</v>
      </c>
      <c r="C36" s="275">
        <f>data!X85</f>
        <v>3669474.3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27622698.48</v>
      </c>
      <c r="C37" s="275">
        <f>data!Y85</f>
        <v>27718343.219999995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65904402.359999985</v>
      </c>
      <c r="C38" s="275">
        <f>data!Z85</f>
        <v>66253182.57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2530562.4099999997</v>
      </c>
      <c r="C39" s="275">
        <f>data!AA85</f>
        <v>2195572.7200000002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137383075.00000003</v>
      </c>
      <c r="C40" s="275">
        <f>data!AB85</f>
        <v>118673131.3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11409832.369999999</v>
      </c>
      <c r="C41" s="275">
        <f>data!AC85</f>
        <v>11582062.279999999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2913736.55</v>
      </c>
      <c r="C42" s="275">
        <f>data!AD85</f>
        <v>3302917.8699999992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7405257.8699999982</v>
      </c>
      <c r="C43" s="275">
        <f>data!AE85</f>
        <v>5469305.54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24782787.639999993</v>
      </c>
      <c r="C45" s="275">
        <f>data!AG85</f>
        <v>23624572.91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13585056.77</v>
      </c>
      <c r="C48" s="275">
        <f>data!AJ85</f>
        <v>45188219.660000011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1922900.54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235701.65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17813280.590000004</v>
      </c>
      <c r="C58" s="275">
        <f>data!AT85</f>
        <v>17503129.260000002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17377449.209999997</v>
      </c>
      <c r="C60" s="275">
        <f>data!AV85</f>
        <v>1942982.8100000003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-5827167.4300000016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325492.13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10536912.960000003</v>
      </c>
      <c r="C63" s="275">
        <f>data!AY85</f>
        <v>12223799.91</v>
      </c>
      <c r="D63" s="275">
        <f>'Prior Year'!AY60</f>
        <v>878730</v>
      </c>
      <c r="E63" s="1">
        <f>data!AY59</f>
        <v>0</v>
      </c>
      <c r="F63" s="238">
        <f>IF(B63=0,"",IF(D63=0,"",B63/D63))</f>
        <v>11.991070021508316</v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1182416.7599999998</v>
      </c>
      <c r="C64" s="275">
        <f>data!AZ85</f>
        <v>1134668.06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617680.36</v>
      </c>
      <c r="C65" s="275">
        <f>data!BA85</f>
        <v>1324812.8399999999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6776811.5300000003</v>
      </c>
      <c r="C66" s="275">
        <f>data!BB85</f>
        <v>8304620.96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535084.26000000013</v>
      </c>
      <c r="C67" s="275">
        <f>data!BC85</f>
        <v>540727.11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-4715047.18</v>
      </c>
      <c r="C68" s="275">
        <f>data!BD85</f>
        <v>903996.71000000008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36271540.380000003</v>
      </c>
      <c r="C69" s="275">
        <f>data!BE85</f>
        <v>41716644.710000001</v>
      </c>
      <c r="D69" s="275">
        <f>'Prior Year'!BE60</f>
        <v>3200143.3918169965</v>
      </c>
      <c r="E69" s="1">
        <f>data!BE59</f>
        <v>2325862.87</v>
      </c>
      <c r="F69" s="238">
        <f>IF(B69=0,"",IF(D69=0,"",B69/D69))</f>
        <v>11.334348477242932</v>
      </c>
      <c r="G69" s="238">
        <f t="shared" si="4"/>
        <v>17.935986359333384</v>
      </c>
      <c r="H69" s="6">
        <f>IF(B69=0,"",IF(C69=0,"",IF(D69=0,"",IF(E69=0,"",IF(G69/F69-1&lt;-0.25,G69/F69-1,IF(G69/F69-1&gt;0.25,G69/F69-1,""))))))</f>
        <v>0.5824452896737029</v>
      </c>
      <c r="I69" s="275" t="s">
        <v>1379</v>
      </c>
      <c r="M69" s="7"/>
    </row>
    <row r="70" spans="1:13" x14ac:dyDescent="0.35">
      <c r="A70" s="1" t="s">
        <v>764</v>
      </c>
      <c r="B70" s="275">
        <f>'Prior Year'!BF86</f>
        <v>14768730.879999999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1944210.6300000004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25302.37</v>
      </c>
      <c r="C74" s="275">
        <f>data!BJ85</f>
        <v>0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51405.02</v>
      </c>
      <c r="C76" s="275">
        <f>data!BL85</f>
        <v>3928087.11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239.73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11232872.640000001</v>
      </c>
      <c r="C78" s="275">
        <f>data!BN85</f>
        <v>16356101.430000005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27180942.850000001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150428.54999999999</v>
      </c>
      <c r="C83" s="275">
        <f>data!BS85</f>
        <v>208387.66999999998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35382.36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0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64348684.780000001</v>
      </c>
      <c r="C87" s="275">
        <f>data!BW85</f>
        <v>14297713.070000002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2275083.1600000006</v>
      </c>
      <c r="C89" s="275">
        <f>data!BY85</f>
        <v>2202726.0699999998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9063426.7699999996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10796542.950000001</v>
      </c>
      <c r="C91" s="275">
        <f>data!CA85</f>
        <v>10767865.650000002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725.76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429478714.59146738</v>
      </c>
      <c r="C93" s="275">
        <f>data!CC85</f>
        <v>458350773.05000001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56426227.630000003</v>
      </c>
      <c r="C94" s="275">
        <f>data!CD85</f>
        <v>55515120.219999999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125687486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464691559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Swedish Health Services, DBA Swedish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98122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Elizabeth Wako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Mary Beth Formby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(206) 386-6000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(206) 233-7468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24650</v>
      </c>
      <c r="G23" s="81">
        <f>data!D127</f>
        <v>153495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4493</v>
      </c>
      <c r="G26" s="81">
        <f>data!D130</f>
        <v>12553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54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50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351</v>
      </c>
      <c r="E32" s="78" t="s">
        <v>815</v>
      </c>
      <c r="F32" s="81"/>
      <c r="G32" s="81">
        <f>data!C141</f>
        <v>28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19</v>
      </c>
      <c r="E33" s="78" t="s">
        <v>817</v>
      </c>
      <c r="F33" s="81"/>
      <c r="G33" s="81">
        <f>data!C142</f>
        <v>9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126</v>
      </c>
      <c r="E34" s="78" t="s">
        <v>324</v>
      </c>
      <c r="F34" s="81"/>
      <c r="G34" s="81">
        <f>data!E143</f>
        <v>659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22</v>
      </c>
      <c r="E36" s="78" t="s">
        <v>325</v>
      </c>
      <c r="F36" s="81"/>
      <c r="G36" s="81">
        <f>data!C144</f>
        <v>830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92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Swedish Health Services, DBA Swedish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9617</v>
      </c>
      <c r="C7" s="141">
        <f>data!B155</f>
        <v>59701</v>
      </c>
      <c r="D7" s="141">
        <f>data!B156</f>
        <v>178702</v>
      </c>
      <c r="E7" s="141">
        <f>data!B157</f>
        <v>837748931</v>
      </c>
      <c r="F7" s="141">
        <f>data!B158</f>
        <v>965687352</v>
      </c>
      <c r="G7" s="141">
        <f>data!B157+data!B158</f>
        <v>1803436283</v>
      </c>
    </row>
    <row r="8" spans="1:7" ht="20.149999999999999" customHeight="1" x14ac:dyDescent="0.35">
      <c r="A8" s="77" t="s">
        <v>331</v>
      </c>
      <c r="B8" s="141">
        <f>data!C154</f>
        <v>4403</v>
      </c>
      <c r="C8" s="141">
        <f>data!C155</f>
        <v>27850</v>
      </c>
      <c r="D8" s="141">
        <f>data!C156</f>
        <v>85962</v>
      </c>
      <c r="E8" s="141">
        <f>data!C157</f>
        <v>522389140</v>
      </c>
      <c r="F8" s="141">
        <f>data!C158</f>
        <v>298690267</v>
      </c>
      <c r="G8" s="141">
        <f>data!C157+data!C158</f>
        <v>821079407</v>
      </c>
    </row>
    <row r="9" spans="1:7" ht="20.149999999999999" customHeight="1" x14ac:dyDescent="0.35">
      <c r="A9" s="77" t="s">
        <v>829</v>
      </c>
      <c r="B9" s="141">
        <f>data!D154</f>
        <v>10629</v>
      </c>
      <c r="C9" s="141">
        <f>data!D155</f>
        <v>65944</v>
      </c>
      <c r="D9" s="141">
        <f>data!D156</f>
        <v>197208</v>
      </c>
      <c r="E9" s="141">
        <f>data!D157</f>
        <v>869356120</v>
      </c>
      <c r="F9" s="141">
        <f>data!D158</f>
        <v>1124044458</v>
      </c>
      <c r="G9" s="141">
        <f>data!D157+data!D158</f>
        <v>1993400578</v>
      </c>
    </row>
    <row r="10" spans="1:7" ht="20.149999999999999" customHeight="1" x14ac:dyDescent="0.35">
      <c r="A10" s="92" t="s">
        <v>215</v>
      </c>
      <c r="B10" s="141">
        <f>data!E154</f>
        <v>24649</v>
      </c>
      <c r="C10" s="141">
        <f>data!E155</f>
        <v>153495</v>
      </c>
      <c r="D10" s="141">
        <f>data!E156</f>
        <v>461872</v>
      </c>
      <c r="E10" s="141">
        <f>data!E157</f>
        <v>2229494191</v>
      </c>
      <c r="F10" s="141">
        <f>data!E158</f>
        <v>2388422077</v>
      </c>
      <c r="G10" s="141">
        <f>E10+F10</f>
        <v>4617916268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Swedish Health Services, DBA Swedish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26772586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19830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22210178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2694759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51697353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32134738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1974553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34109291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19871852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19355171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39227023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-1598912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17887009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16288097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D7" sqref="D7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Swedish Health Services, DBA Swedish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130990502.32000001</v>
      </c>
      <c r="D7" s="81">
        <f>data!C211</f>
        <v>3.7252902984619141E-9</v>
      </c>
      <c r="E7" s="81">
        <f>data!D211</f>
        <v>0</v>
      </c>
      <c r="F7" s="81">
        <f>data!E211</f>
        <v>130990502.32000001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21412924.27</v>
      </c>
      <c r="D8" s="81">
        <f>data!C212</f>
        <v>-1.862645149230957E-9</v>
      </c>
      <c r="E8" s="81">
        <f>data!D212</f>
        <v>0</v>
      </c>
      <c r="F8" s="81">
        <f>data!E212</f>
        <v>21412924.269999996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296725287.02999997</v>
      </c>
      <c r="D9" s="81">
        <f>data!C213</f>
        <v>1454070.1099999547</v>
      </c>
      <c r="E9" s="81">
        <f>data!D213</f>
        <v>0</v>
      </c>
      <c r="F9" s="81">
        <f>data!E213</f>
        <v>298179357.13999993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24893987.530000001</v>
      </c>
      <c r="D11" s="81">
        <f>data!C215</f>
        <v>778232.70999999298</v>
      </c>
      <c r="E11" s="81">
        <f>data!D215</f>
        <v>0</v>
      </c>
      <c r="F11" s="81">
        <f>data!E215</f>
        <v>25672220.239999995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231426447.20000002</v>
      </c>
      <c r="D12" s="81">
        <f>data!C216</f>
        <v>8128352.2699999362</v>
      </c>
      <c r="E12" s="81">
        <f>data!D216</f>
        <v>0</v>
      </c>
      <c r="F12" s="81">
        <f>data!E216</f>
        <v>239554799.46999997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155002838.19999999</v>
      </c>
      <c r="D15" s="81">
        <f>data!C219</f>
        <v>47462278.20999983</v>
      </c>
      <c r="E15" s="81">
        <f>data!D219</f>
        <v>2781.76</v>
      </c>
      <c r="F15" s="81">
        <f>data!E219</f>
        <v>202462334.64999983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860451986.54999995</v>
      </c>
      <c r="D16" s="81">
        <f>data!C220</f>
        <v>57822933.299999714</v>
      </c>
      <c r="E16" s="81">
        <f>data!D220</f>
        <v>2781.76</v>
      </c>
      <c r="F16" s="81">
        <f>data!E220</f>
        <v>918272138.08999968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15990592.020000001</v>
      </c>
      <c r="D24" s="81">
        <f>data!C225</f>
        <v>602755.84000000032</v>
      </c>
      <c r="E24" s="81">
        <f>data!D225</f>
        <v>0</v>
      </c>
      <c r="F24" s="81">
        <f>data!E225</f>
        <v>16593347.860000001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122071783.57000001</v>
      </c>
      <c r="D25" s="81">
        <f>data!C226</f>
        <v>15453093.209999982</v>
      </c>
      <c r="E25" s="81">
        <f>data!D226</f>
        <v>467603.44999998098</v>
      </c>
      <c r="F25" s="81">
        <f>data!E226</f>
        <v>137057273.33000001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9281371.4100000001</v>
      </c>
      <c r="D27" s="81">
        <f>data!C228</f>
        <v>2565267.4899999956</v>
      </c>
      <c r="E27" s="81">
        <f>data!D228</f>
        <v>0</v>
      </c>
      <c r="F27" s="81">
        <f>data!E228</f>
        <v>11846638.899999995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192438403.34999999</v>
      </c>
      <c r="D28" s="81">
        <f>data!C229</f>
        <v>12305479.880000025</v>
      </c>
      <c r="E28" s="81">
        <f>data!D229</f>
        <v>0</v>
      </c>
      <c r="F28" s="81">
        <f>data!E229</f>
        <v>204743883.23000002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339782150.35000002</v>
      </c>
      <c r="D32" s="81">
        <f>data!C233</f>
        <v>30926596.420000002</v>
      </c>
      <c r="E32" s="81">
        <f>data!D233</f>
        <v>467603.44999998098</v>
      </c>
      <c r="F32" s="81">
        <f>data!E233</f>
        <v>370241143.32000005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Swedish Health Services, DBA Swedish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529898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1461184928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664653293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10330142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71563340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1020991703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22307071.549999997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3251030477.5500002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2088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23248859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27649923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50898782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2023-05-24T14:56:23Z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