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A7C3E75F-EB2E-485C-BF26-B5BAC55F337F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F91" i="24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C16" i="6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C34" i="5"/>
  <c r="C27" i="5"/>
  <c r="C20" i="5"/>
  <c r="C14" i="5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F53" i="25"/>
  <c r="F68" i="25" s="1"/>
  <c r="F86" i="25" s="1"/>
  <c r="CA53" i="25"/>
  <c r="CA68" i="25" s="1"/>
  <c r="CA86" i="25" s="1"/>
  <c r="AE53" i="25"/>
  <c r="AE68" i="25" s="1"/>
  <c r="AE86" i="25" s="1"/>
  <c r="BY53" i="25"/>
  <c r="BY68" i="25" s="1"/>
  <c r="BY86" i="25" s="1"/>
  <c r="BQ53" i="25"/>
  <c r="BQ68" i="25" s="1"/>
  <c r="BQ86" i="25" s="1"/>
  <c r="BI53" i="25"/>
  <c r="BI68" i="25" s="1"/>
  <c r="BI86" i="25" s="1"/>
  <c r="C635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C53" i="25"/>
  <c r="BC68" i="25" s="1"/>
  <c r="BC86" i="25" s="1"/>
  <c r="G53" i="25"/>
  <c r="G68" i="25" s="1"/>
  <c r="G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S53" i="25"/>
  <c r="BS68" i="25" s="1"/>
  <c r="BS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C692" i="25" s="1"/>
  <c r="R53" i="25"/>
  <c r="R68" i="25" s="1"/>
  <c r="R86" i="25" s="1"/>
  <c r="J53" i="25"/>
  <c r="J68" i="25" s="1"/>
  <c r="J86" i="25" s="1"/>
  <c r="AM53" i="25"/>
  <c r="AM68" i="25" s="1"/>
  <c r="AM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C615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AU53" i="25"/>
  <c r="AU68" i="25" s="1"/>
  <c r="AU86" i="25" s="1"/>
  <c r="O53" i="25"/>
  <c r="O68" i="25" s="1"/>
  <c r="O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BK53" i="25"/>
  <c r="BK68" i="25" s="1"/>
  <c r="BK86" i="25" s="1"/>
  <c r="W53" i="25"/>
  <c r="W68" i="25" s="1"/>
  <c r="W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B30" i="15" l="1"/>
  <c r="C684" i="25"/>
  <c r="B70" i="15"/>
  <c r="C630" i="25"/>
  <c r="C621" i="25"/>
  <c r="B93" i="15"/>
  <c r="F93" i="15" s="1"/>
  <c r="C691" i="25"/>
  <c r="B37" i="15"/>
  <c r="F37" i="15" s="1"/>
  <c r="C705" i="25"/>
  <c r="B51" i="15"/>
  <c r="B78" i="15"/>
  <c r="C620" i="25"/>
  <c r="C709" i="25"/>
  <c r="B55" i="15"/>
  <c r="H55" i="15" s="1"/>
  <c r="B32" i="15"/>
  <c r="F32" i="15" s="1"/>
  <c r="C686" i="25"/>
  <c r="B19" i="15"/>
  <c r="C673" i="25"/>
  <c r="C631" i="25"/>
  <c r="B65" i="15"/>
  <c r="C688" i="25"/>
  <c r="B34" i="15"/>
  <c r="F34" i="15" s="1"/>
  <c r="C714" i="25"/>
  <c r="B60" i="15"/>
  <c r="C678" i="25"/>
  <c r="B24" i="15"/>
  <c r="C625" i="25"/>
  <c r="B68" i="15"/>
  <c r="C636" i="25"/>
  <c r="B75" i="15"/>
  <c r="F75" i="15" s="1"/>
  <c r="C638" i="25"/>
  <c r="B76" i="15"/>
  <c r="F76" i="15" s="1"/>
  <c r="C699" i="25"/>
  <c r="B45" i="15"/>
  <c r="C676" i="25"/>
  <c r="B22" i="15"/>
  <c r="F22" i="15" s="1"/>
  <c r="B86" i="15"/>
  <c r="C643" i="25"/>
  <c r="C626" i="25"/>
  <c r="B63" i="15"/>
  <c r="F63" i="15" s="1"/>
  <c r="C694" i="25"/>
  <c r="B40" i="15"/>
  <c r="C634" i="25"/>
  <c r="B67" i="15"/>
  <c r="C645" i="25"/>
  <c r="B88" i="15"/>
  <c r="F88" i="15" s="1"/>
  <c r="C674" i="25"/>
  <c r="B20" i="15"/>
  <c r="B84" i="15"/>
  <c r="C641" i="25"/>
  <c r="B53" i="15"/>
  <c r="C707" i="25"/>
  <c r="C619" i="25"/>
  <c r="B71" i="15"/>
  <c r="F71" i="15" s="1"/>
  <c r="C702" i="25"/>
  <c r="B48" i="15"/>
  <c r="F48" i="15" s="1"/>
  <c r="C671" i="25"/>
  <c r="B17" i="15"/>
  <c r="C624" i="25"/>
  <c r="B81" i="15"/>
  <c r="H81" i="15" s="1"/>
  <c r="C704" i="25"/>
  <c r="B50" i="15"/>
  <c r="F50" i="15" s="1"/>
  <c r="C711" i="25"/>
  <c r="B57" i="15"/>
  <c r="F57" i="15" s="1"/>
  <c r="C623" i="25"/>
  <c r="B92" i="15"/>
  <c r="C632" i="25"/>
  <c r="B61" i="15"/>
  <c r="C628" i="25"/>
  <c r="B79" i="15"/>
  <c r="F79" i="15" s="1"/>
  <c r="C710" i="25"/>
  <c r="B56" i="15"/>
  <c r="F56" i="15" s="1"/>
  <c r="C679" i="25"/>
  <c r="B25" i="15"/>
  <c r="B89" i="15"/>
  <c r="C646" i="25"/>
  <c r="B58" i="15"/>
  <c r="C712" i="25"/>
  <c r="C683" i="25"/>
  <c r="B29" i="15"/>
  <c r="F29" i="15" s="1"/>
  <c r="C689" i="25"/>
  <c r="B35" i="15"/>
  <c r="B36" i="15"/>
  <c r="C690" i="25"/>
  <c r="B27" i="15"/>
  <c r="C681" i="25"/>
  <c r="C700" i="25"/>
  <c r="B46" i="15"/>
  <c r="F46" i="15" s="1"/>
  <c r="B23" i="15"/>
  <c r="C677" i="25"/>
  <c r="C644" i="25"/>
  <c r="B87" i="15"/>
  <c r="H87" i="15" s="1"/>
  <c r="C629" i="25"/>
  <c r="B64" i="15"/>
  <c r="F64" i="15" s="1"/>
  <c r="C687" i="25"/>
  <c r="B33" i="15"/>
  <c r="F33" i="15" s="1"/>
  <c r="C697" i="25"/>
  <c r="B43" i="15"/>
  <c r="C633" i="25"/>
  <c r="B66" i="15"/>
  <c r="C680" i="25"/>
  <c r="B26" i="15"/>
  <c r="H26" i="15" s="1"/>
  <c r="C698" i="25"/>
  <c r="B44" i="15"/>
  <c r="F44" i="15" s="1"/>
  <c r="C713" i="25"/>
  <c r="B59" i="15"/>
  <c r="C639" i="25"/>
  <c r="B77" i="15"/>
  <c r="H77" i="15" s="1"/>
  <c r="C685" i="25"/>
  <c r="B31" i="15"/>
  <c r="F31" i="15" s="1"/>
  <c r="C640" i="25"/>
  <c r="B83" i="15"/>
  <c r="F83" i="15" s="1"/>
  <c r="C637" i="25"/>
  <c r="B72" i="15"/>
  <c r="C695" i="25"/>
  <c r="B41" i="15"/>
  <c r="F41" i="15" s="1"/>
  <c r="B91" i="15"/>
  <c r="C648" i="25"/>
  <c r="C618" i="25"/>
  <c r="B74" i="15"/>
  <c r="C647" i="25"/>
  <c r="B90" i="15"/>
  <c r="C682" i="25"/>
  <c r="B28" i="15"/>
  <c r="F28" i="15" s="1"/>
  <c r="B52" i="15"/>
  <c r="C706" i="25"/>
  <c r="B21" i="15"/>
  <c r="F21" i="15" s="1"/>
  <c r="C675" i="25"/>
  <c r="C642" i="25"/>
  <c r="B85" i="15"/>
  <c r="B62" i="15"/>
  <c r="C617" i="25"/>
  <c r="C693" i="25"/>
  <c r="B39" i="15"/>
  <c r="F39" i="15" s="1"/>
  <c r="B16" i="15"/>
  <c r="H16" i="15" s="1"/>
  <c r="C670" i="25"/>
  <c r="C622" i="25"/>
  <c r="B80" i="15"/>
  <c r="B49" i="15"/>
  <c r="C703" i="25"/>
  <c r="C672" i="25"/>
  <c r="B18" i="15"/>
  <c r="H18" i="15" s="1"/>
  <c r="C627" i="25"/>
  <c r="B82" i="15"/>
  <c r="F82" i="15" s="1"/>
  <c r="B38" i="15"/>
  <c r="B47" i="15"/>
  <c r="B73" i="15"/>
  <c r="B69" i="15"/>
  <c r="F69" i="15" s="1"/>
  <c r="B42" i="15"/>
  <c r="C68" i="25"/>
  <c r="CE68" i="25" s="1"/>
  <c r="CE53" i="25"/>
  <c r="B54" i="15"/>
  <c r="F54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H80" i="15"/>
  <c r="F80" i="15"/>
  <c r="M6" i="31"/>
  <c r="G17" i="32"/>
  <c r="F38" i="15"/>
  <c r="M54" i="31"/>
  <c r="F241" i="32"/>
  <c r="M80" i="31"/>
  <c r="D369" i="32"/>
  <c r="E53" i="32"/>
  <c r="C24" i="15"/>
  <c r="G24" i="15" s="1"/>
  <c r="C677" i="24"/>
  <c r="M21" i="31"/>
  <c r="H81" i="32"/>
  <c r="M28" i="31"/>
  <c r="H113" i="32"/>
  <c r="M69" i="31"/>
  <c r="G305" i="32"/>
  <c r="M35" i="31"/>
  <c r="H145" i="32"/>
  <c r="M16" i="31"/>
  <c r="C81" i="32"/>
  <c r="F36" i="15"/>
  <c r="H23" i="15"/>
  <c r="F23" i="15"/>
  <c r="F81" i="15"/>
  <c r="M59" i="31"/>
  <c r="D273" i="32"/>
  <c r="F43" i="15"/>
  <c r="M60" i="31"/>
  <c r="E273" i="32"/>
  <c r="M32" i="31"/>
  <c r="E145" i="32"/>
  <c r="M68" i="31"/>
  <c r="F305" i="32"/>
  <c r="M76" i="31"/>
  <c r="G337" i="32"/>
  <c r="H25" i="15"/>
  <c r="F25" i="15"/>
  <c r="M31" i="31"/>
  <c r="D145" i="32"/>
  <c r="M45" i="31"/>
  <c r="D209" i="32"/>
  <c r="H84" i="15"/>
  <c r="F84" i="15"/>
  <c r="F45" i="15"/>
  <c r="H277" i="32"/>
  <c r="M19" i="31"/>
  <c r="F81" i="32"/>
  <c r="F42" i="15"/>
  <c r="M17" i="31"/>
  <c r="D81" i="32"/>
  <c r="F40" i="15"/>
  <c r="H22" i="15"/>
  <c r="F78" i="15"/>
  <c r="M5" i="31"/>
  <c r="F17" i="32"/>
  <c r="F47" i="15"/>
  <c r="H47" i="15"/>
  <c r="F77" i="15"/>
  <c r="M12" i="31"/>
  <c r="F49" i="32"/>
  <c r="C138" i="8"/>
  <c r="D417" i="24"/>
  <c r="M38" i="31"/>
  <c r="D177" i="32"/>
  <c r="M43" i="31"/>
  <c r="I177" i="32"/>
  <c r="F65" i="15"/>
  <c r="M65" i="31"/>
  <c r="C305" i="32"/>
  <c r="H27" i="15"/>
  <c r="F27" i="15"/>
  <c r="M30" i="31"/>
  <c r="C145" i="32"/>
  <c r="M3" i="31"/>
  <c r="D17" i="32"/>
  <c r="M66" i="31"/>
  <c r="D305" i="32"/>
  <c r="F19" i="15"/>
  <c r="F59" i="15"/>
  <c r="H59" i="15"/>
  <c r="M53" i="31"/>
  <c r="E241" i="32"/>
  <c r="F53" i="15"/>
  <c r="H53" i="15"/>
  <c r="E85" i="32"/>
  <c r="C31" i="15"/>
  <c r="G31" i="15" s="1"/>
  <c r="C684" i="24"/>
  <c r="F70" i="15"/>
  <c r="F30" i="15"/>
  <c r="M62" i="31"/>
  <c r="G273" i="32"/>
  <c r="F85" i="15"/>
  <c r="H85" i="15"/>
  <c r="M50" i="31"/>
  <c r="I209" i="32"/>
  <c r="G94" i="15"/>
  <c r="H94" i="15" s="1"/>
  <c r="M15" i="31"/>
  <c r="I49" i="32"/>
  <c r="M49" i="31"/>
  <c r="H209" i="32"/>
  <c r="M52" i="31"/>
  <c r="D241" i="32"/>
  <c r="M57" i="31"/>
  <c r="I241" i="32"/>
  <c r="F86" i="15"/>
  <c r="M24" i="31"/>
  <c r="D113" i="32"/>
  <c r="F52" i="15"/>
  <c r="H52" i="15"/>
  <c r="M40" i="31"/>
  <c r="F177" i="32"/>
  <c r="M39" i="31"/>
  <c r="E177" i="32"/>
  <c r="F51" i="15"/>
  <c r="H51" i="15"/>
  <c r="M26" i="31"/>
  <c r="F113" i="32"/>
  <c r="M25" i="31"/>
  <c r="E113" i="32"/>
  <c r="H24" i="15"/>
  <c r="F24" i="15"/>
  <c r="M77" i="31"/>
  <c r="H337" i="32"/>
  <c r="M73" i="31"/>
  <c r="D337" i="32"/>
  <c r="M67" i="31"/>
  <c r="E305" i="32"/>
  <c r="M20" i="31"/>
  <c r="G81" i="32"/>
  <c r="M72" i="31"/>
  <c r="C337" i="32"/>
  <c r="F92" i="15"/>
  <c r="H72" i="15"/>
  <c r="F72" i="15"/>
  <c r="F89" i="15"/>
  <c r="F90" i="15"/>
  <c r="M51" i="31"/>
  <c r="C241" i="32"/>
  <c r="M58" i="31"/>
  <c r="C273" i="32"/>
  <c r="E21" i="32"/>
  <c r="C17" i="15"/>
  <c r="G17" i="15" s="1"/>
  <c r="C670" i="24"/>
  <c r="M42" i="31"/>
  <c r="H177" i="32"/>
  <c r="F73" i="15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49" i="15"/>
  <c r="F341" i="32"/>
  <c r="C88" i="15"/>
  <c r="G88" i="15" s="1"/>
  <c r="C644" i="24"/>
  <c r="CE63" i="25"/>
  <c r="M9" i="31"/>
  <c r="C49" i="32"/>
  <c r="F17" i="15"/>
  <c r="M36" i="31"/>
  <c r="I145" i="32"/>
  <c r="F35" i="15"/>
  <c r="M34" i="31"/>
  <c r="G145" i="32"/>
  <c r="M44" i="31"/>
  <c r="C209" i="32"/>
  <c r="D616" i="25"/>
  <c r="M8" i="31"/>
  <c r="I17" i="32"/>
  <c r="F91" i="15"/>
  <c r="C92" i="15"/>
  <c r="G92" i="15" s="1"/>
  <c r="C373" i="32"/>
  <c r="C622" i="24"/>
  <c r="C74" i="15" l="1"/>
  <c r="G74" i="15" s="1"/>
  <c r="H74" i="15" s="1"/>
  <c r="H36" i="15"/>
  <c r="F55" i="15"/>
  <c r="H44" i="15"/>
  <c r="C86" i="25"/>
  <c r="F87" i="15"/>
  <c r="H21" i="15"/>
  <c r="H79" i="15"/>
  <c r="F16" i="15"/>
  <c r="H71" i="15"/>
  <c r="C649" i="25"/>
  <c r="M717" i="25" s="1"/>
  <c r="F18" i="15"/>
  <c r="F26" i="15"/>
  <c r="F20" i="15"/>
  <c r="H46" i="15"/>
  <c r="F74" i="15"/>
  <c r="H54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H69" i="15" s="1"/>
  <c r="I85" i="32"/>
  <c r="C91" i="15"/>
  <c r="G91" i="15" s="1"/>
  <c r="H35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H57" i="15"/>
  <c r="H50" i="15"/>
  <c r="H83" i="15"/>
  <c r="G19" i="15"/>
  <c r="H19" i="15"/>
  <c r="H40" i="15"/>
  <c r="H91" i="15"/>
  <c r="G30" i="15"/>
  <c r="H30" i="15"/>
  <c r="H20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93" i="25" l="1"/>
  <c r="M681" i="25"/>
  <c r="M674" i="25"/>
  <c r="M689" i="25"/>
  <c r="M714" i="25"/>
  <c r="M684" i="25"/>
  <c r="M706" i="25"/>
  <c r="M686" i="25"/>
  <c r="M697" i="25"/>
  <c r="M708" i="25"/>
  <c r="M696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<sst xmlns="http://schemas.openxmlformats.org/spreadsheetml/2006/main" count="5779" uniqueCount="1382">
  <si>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</si>
  <si>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</si>
  <si>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</si>
  <si>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</si>
  <si>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</si>
  <si>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</si>
  <si>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</si>
  <si>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</si>
  <si>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</si>
  <si>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</si>
  <si>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</si>
  <si>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</si>
  <si>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</si>
  <si>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</si>
  <si>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</si>
  <si>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</si>
  <si>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</si>
  <si>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</si>
  <si>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</si>
  <si>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</si>
  <si>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</si>
  <si>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</si>
  <si>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</si>
  <si>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</si>
  <si>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</si>
  <si>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</si>
  <si>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</si>
  <si>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</si>
  <si>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</si>
  <si>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</si>
  <si>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</si>
  <si>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</si>
  <si>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</si>
  <si>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</si>
  <si>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</si>
  <si>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</si>
  <si>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</si>
  <si>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</si>
  <si>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</si>
  <si>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</si>
  <si>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</si>
  <si>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</si>
  <si>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</si>
  <si>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</si>
  <si>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</si>
  <si>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</si>
  <si>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</si>
  <si>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</si>
  <si>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</si>
  <si>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</si>
  <si>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</si>
  <si>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</si>
  <si>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</si>
  <si>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</si>
  <si>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</si>
  <si>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</si>
  <si>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</si>
  <si>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</si>
  <si>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</si>
  <si>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</si>
  <si>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</si>
  <si>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</si>
  <si>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</si>
  <si>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</si>
  <si>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</si>
  <si>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</si>
  <si>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</si>
  <si>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</si>
  <si>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</si>
  <si>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</si>
  <si>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</si>
  <si>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</si>
  <si>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</si>
  <si>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</si>
  <si>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</si>
  <si>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</si>
  <si>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</si>
  <si>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</si>
  <si>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</si>
  <si>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</si>
  <si>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</si>
  <si>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</si>
  <si>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</si>
  <si>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</si>
  <si>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</si>
  <si>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</si>
  <si>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</si>
  <si>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</si>
  <si>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</si>
  <si>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</si>
  <si>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</si>
  <si>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</si>
  <si>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</si>
  <si>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</si>
  <si>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</si>
  <si>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</si>
  <si>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</si>
  <si>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</si>
  <si>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</si>
  <si>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</si>
  <si>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</si>
  <si>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</si>
  <si>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</si>
  <si>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</si>
  <si>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</si>
  <si>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</si>
  <si>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</si>
  <si>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</si>
  <si>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</si>
  <si>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</si>
  <si>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</si>
  <si>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</si>
  <si>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</si>
  <si>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</si>
  <si>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</si>
  <si>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</si>
  <si>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</si>
  <si>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</si>
  <si>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</si>
  <si>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</si>
  <si>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</si>
  <si>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</si>
  <si>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</si>
  <si>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</si>
  <si>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</si>
  <si>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</si>
  <si>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</si>
  <si>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</si>
  <si>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</si>
  <si>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</si>
  <si>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</si>
  <si>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</si>
  <si>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</si>
  <si>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</si>
  <si>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</si>
  <si>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</si>
  <si>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</si>
  <si>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</si>
  <si>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</si>
  <si>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</si>
  <si>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</si>
  <si>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</si>
  <si>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</si>
  <si>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</si>
  <si>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</si>
  <si>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</si>
  <si>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</si>
  <si>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</si>
  <si>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</si>
  <si>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</si>
  <si>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</si>
  <si>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</si>
  <si>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</si>
  <si>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</si>
  <si>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</si>
  <si>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</si>
  <si>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</si>
  <si>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</si>
  <si>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</si>
  <si>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</si>
  <si>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</si>
  <si>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</si>
  <si>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</si>
  <si>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</si>
  <si>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</si>
  <si>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</si>
  <si>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</si>
  <si>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</si>
  <si>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</si>
  <si>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</si>
  <si>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</si>
  <si>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</si>
  <si>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</si>
  <si>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</si>
  <si>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</si>
  <si>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</si>
  <si>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</si>
  <si>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</si>
  <si>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</si>
  <si>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</si>
  <si>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</si>
  <si>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</si>
  <si>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</si>
  <si>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</si>
  <si>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</si>
  <si>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</si>
  <si>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</si>
  <si>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</si>
  <si>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</si>
  <si>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</si>
  <si>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</si>
  <si>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</si>
  <si>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</si>
  <si>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</si>
  <si>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</si>
  <si>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</si>
  <si>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</si>
  <si>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</si>
  <si>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</si>
  <si>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</si>
  <si>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</si>
  <si>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</si>
  <si>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</si>
  <si>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</si>
  <si>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</si>
  <si>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</si>
  <si>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</si>
  <si>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</si>
  <si>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</si>
  <si>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</si>
  <si>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</si>
  <si>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</si>
  <si>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</si>
  <si>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</si>
  <si>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</si>
  <si>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</si>
  <si>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</si>
  <si>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</si>
  <si>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</si>
  <si>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</si>
  <si>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</si>
  <si>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</si>
  <si>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</si>
  <si>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</si>
  <si>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</si>
  <si>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</si>
  <si>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</si>
  <si>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</si>
  <si>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</si>
  <si>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</si>
  <si>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</si>
  <si>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</si>
  <si>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</si>
  <si>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</si>
  <si>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</si>
  <si>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</si>
  <si>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</si>
  <si>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</si>
  <si>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</si>
  <si>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</si>
  <si>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</si>
  <si>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</si>
  <si>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</si>
  <si>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</si>
  <si>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</si>
  <si>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</si>
  <si>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</si>
  <si>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</si>
  <si>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</si>
  <si>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</si>
  <si>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</si>
  <si>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</si>
  <si>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</si>
  <si>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</si>
  <si>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</si>
  <si>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</si>
  <si>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</si>
  <si>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</si>
  <si>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</si>
  <si>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</si>
  <si>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</si>
  <si>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</si>
  <si>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</si>
  <si>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</si>
  <si>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</si>
  <si>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</si>
  <si>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</si>
  <si>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</si>
  <si>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</si>
  <si>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</si>
  <si>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</si>
  <si>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</si>
  <si>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</si>
  <si>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</si>
  <si>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</si>
  <si>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</si>
  <si>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</si>
  <si>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</si>
  <si>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</si>
  <si>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</si>
  <si>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</si>
  <si>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</si>
  <si>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</si>
  <si>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</si>
  <si>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</si>
  <si>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</si>
  <si>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</si>
  <si>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</si>
  <si>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</si>
  <si>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</si>
  <si>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</si>
  <si>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</si>
  <si>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</si>
  <si>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</si>
  <si>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</si>
  <si>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</si>
  <si>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</si>
  <si>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</si>
  <si>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</si>
  <si>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</si>
  <si>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</si>
  <si>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</si>
  <si>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</si>
  <si>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</si>
  <si>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</si>
  <si>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</si>
  <si>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</si>
  <si>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</si>
  <si>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</si>
  <si>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</si>
  <si>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</si>
  <si>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</si>
  <si>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</si>
  <si>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</si>
  <si>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</si>
  <si>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</si>
  <si>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</si>
  <si>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</si>
  <si>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</si>
  <si>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</si>
  <si>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</si>
  <si>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</si>
  <si>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</si>
  <si>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</si>
  <si>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</si>
  <si>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</si>
  <si>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</si>
  <si>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</si>
  <si>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</si>
  <si>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</si>
  <si>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</si>
  <si>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</si>
  <si>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</si>
  <si>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</si>
  <si>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</si>
  <si>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</si>
  <si>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</si>
  <si>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</si>
  <si>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</si>
  <si>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</si>
  <si>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</si>
  <si>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</si>
  <si>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</si>
  <si>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</si>
  <si>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</si>
  <si>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</si>
  <si>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</si>
  <si>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</si>
  <si>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</si>
  <si>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</si>
  <si>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</si>
  <si>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</si>
  <si>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</si>
  <si>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</si>
  <si>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</si>
  <si>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</si>
  <si>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</si>
  <si>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</si>
  <si>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</si>
  <si>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</si>
  <si>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</si>
  <si>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</si>
  <si>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</si>
  <si>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</si>
  <si>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</si>
  <si>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</si>
  <si>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</si>
  <si>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</si>
  <si>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</si>
  <si>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</si>
  <si>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</si>
  <si>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</si>
  <si>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</si>
  <si>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</si>
  <si>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</si>
  <si>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</si>
  <si>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</si>
  <si>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</si>
  <si>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</si>
  <si>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</si>
  <si>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</si>
  <si>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</si>
  <si>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</si>
  <si>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</si>
  <si>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</si>
  <si>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</si>
  <si>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</si>
  <si>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</si>
  <si>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</si>
  <si>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</si>
  <si>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</si>
  <si>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</si>
  <si>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</si>
  <si>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</si>
  <si>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</si>
  <si>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</si>
  <si>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</si>
  <si>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</si>
  <si>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</si>
  <si>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</si>
  <si>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</si>
  <si>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</si>
  <si>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</si>
  <si>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</si>
  <si>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</si>
  <si>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</si>
  <si>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</si>
  <si>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</si>
  <si>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</si>
  <si>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</si>
  <si>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</si>
  <si>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</si>
  <si>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</si>
  <si>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</si>
  <si>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</si>
  <si>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</si>
  <si>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</si>
  <si>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</si>
  <si>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</si>
  <si>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</si>
  <si>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</si>
  <si>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</si>
  <si>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</si>
  <si>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</si>
  <si>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</si>
  <si>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</si>
  <si>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</si>
  <si>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</si>
  <si>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</si>
  <si>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</si>
  <si>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</si>
  <si>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</si>
  <si>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</si>
  <si>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</si>
  <si>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</si>
  <si>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</si>
  <si>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</si>
  <si>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</si>
  <si>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</si>
  <si>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</si>
  <si>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</si>
  <si>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</si>
  <si>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</si>
  <si>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</si>
  <si>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</si>
  <si>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</si>
  <si>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</si>
  <si>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</si>
  <si>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</si>
  <si>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</si>
  <si>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</si>
  <si>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</si>
  <si>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</si>
  <si>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</si>
  <si>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</si>
  <si>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</si>
  <si>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</si>
  <si>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</si>
  <si>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</si>
  <si>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</si>
  <si>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</si>
  <si>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</si>
  <si>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</si>
  <si>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</si>
  <si>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</si>
  <si>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</si>
  <si>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</si>
  <si>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</si>
  <si>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</si>
  <si>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</si>
  <si>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</si>
  <si>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</si>
  <si>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</si>
  <si>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</si>
  <si>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</si>
  <si>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</si>
  <si>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</si>
  <si>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</si>
  <si>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</si>
  <si>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</si>
  <si>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</si>
  <si>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</si>
  <si>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</si>
  <si>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</si>
  <si>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</si>
  <si>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</si>
  <si>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</si>
  <si>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</si>
  <si>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</si>
  <si>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</si>
  <si>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</si>
  <si>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</si>
  <si>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</si>
  <si>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</si>
  <si>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</si>
  <si>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</si>
  <si>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</si>
  <si>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</si>
  <si>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</si>
  <si>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</si>
  <si>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</si>
  <si>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</si>
  <si>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</si>
  <si>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</si>
  <si>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</si>
  <si>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</si>
  <si>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</si>
  <si>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</si>
  <si>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</si>
  <si>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</si>
  <si>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</si>
  <si>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</si>
  <si>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</si>
  <si>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</si>
  <si>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</si>
  <si>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</si>
  <si>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</si>
  <si>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</si>
  <si>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</si>
  <si>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</si>
  <si>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</si>
  <si>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</si>
  <si>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</si>
  <si>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</si>
  <si>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</si>
  <si>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</si>
  <si>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</si>
  <si>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</si>
  <si>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</si>
  <si>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</si>
  <si>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</si>
  <si>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</si>
  <si>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</si>
  <si>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</si>
  <si>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</si>
  <si>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</si>
  <si>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</si>
  <si>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</si>
  <si>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</si>
  <si>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</si>
  <si>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</si>
  <si>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</si>
  <si>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</si>
  <si>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</si>
  <si>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</si>
  <si>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</si>
  <si>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</si>
  <si>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</si>
  <si>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</si>
  <si>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</si>
  <si>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</si>
  <si>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</si>
  <si>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</si>
  <si>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</si>
  <si>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</si>
  <si>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</si>
  <si>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</si>
  <si>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</si>
  <si>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</si>
  <si>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</si>
  <si>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</si>
  <si>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</si>
  <si>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</si>
  <si>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</si>
  <si>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</si>
  <si>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</si>
  <si>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</si>
  <si>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</si>
  <si>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</si>
  <si>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</si>
  <si>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</si>
  <si>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</si>
  <si>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</si>
  <si>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</si>
  <si>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</si>
  <si>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</si>
  <si>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</si>
  <si>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</si>
  <si>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</si>
  <si>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</si>
  <si>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</si>
  <si>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</si>
  <si>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</si>
  <si>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</si>
  <si>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</si>
  <si>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</si>
  <si>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</si>
  <si>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</si>
  <si>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</si>
  <si>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</si>
  <si>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</si>
  <si>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</si>
  <si>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</si>
  <si>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</si>
  <si>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</si>
  <si>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</si>
  <si>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</si>
  <si>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</si>
  <si>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</si>
  <si>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</si>
  <si>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</si>
  <si>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</si>
  <si>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</si>
  <si>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</si>
  <si>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</si>
  <si>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</si>
  <si>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</si>
  <si>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</si>
  <si>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</si>
  <si>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</si>
  <si>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</si>
  <si>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</si>
  <si>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</si>
  <si>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</si>
  <si>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</si>
  <si>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</si>
  <si>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</si>
  <si>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</si>
  <si>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</si>
  <si>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</si>
  <si>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</si>
  <si>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</si>
  <si>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</si>
  <si>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</si>
  <si>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</si>
  <si>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</si>
  <si>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</si>
  <si>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</si>
  <si>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</si>
  <si>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</si>
  <si>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</si>
  <si>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</si>
  <si>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</si>
  <si>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</si>
  <si>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</si>
  <si>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</si>
  <si>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</si>
  <si>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</si>
  <si>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</si>
  <si>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</si>
  <si>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</si>
  <si>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</si>
  <si>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</si>
  <si>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</si>
  <si>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</si>
  <si>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</si>
  <si>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</si>
  <si>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</si>
  <si>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</si>
  <si>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</si>
  <si>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</si>
  <si>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</si>
  <si>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</si>
  <si>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</si>
  <si>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</si>
  <si>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</si>
  <si>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</si>
  <si>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</si>
  <si>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</si>
  <si>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</si>
  <si>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</si>
  <si>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</si>
  <si>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</si>
  <si>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</si>
  <si>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</si>
  <si>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</si>
  <si>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</si>
  <si>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</si>
  <si>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</si>
  <si>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</si>
  <si>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</si>
  <si>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</si>
  <si>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</si>
  <si>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</si>
  <si>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</si>
  <si>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</si>
  <si>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</si>
  <si>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</si>
  <si>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</si>
  <si>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</si>
  <si>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</si>
  <si>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</si>
  <si>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</si>
  <si>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</si>
  <si>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</si>
  <si>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</si>
  <si>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</si>
  <si>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</si>
  <si>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</si>
  <si>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</si>
  <si>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</si>
  <si>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</si>
  <si>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</si>
  <si>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</si>
  <si>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</si>
  <si>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</si>
  <si>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</si>
  <si>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</si>
  <si>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</si>
  <si>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</si>
  <si>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</si>
  <si>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</si>
  <si>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</si>
  <si>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</si>
  <si>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</si>
  <si>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</si>
  <si>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</si>
  <si>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</si>
  <si>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</si>
  <si>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</si>
  <si>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</si>
  <si>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</si>
  <si>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</si>
  <si>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</si>
  <si>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</si>
  <si>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</si>
  <si>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</si>
  <si>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</si>
  <si>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</si>
  <si>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</si>
  <si>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</si>
  <si>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</si>
  <si>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</si>
  <si>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</si>
  <si>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</si>
  <si>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</si>
  <si>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</si>
  <si>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</si>
  <si>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</si>
  <si>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</si>
  <si>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</si>
  <si>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</si>
  <si>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</si>
  <si>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</si>
  <si>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</si>
  <si>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</si>
  <si>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</si>
  <si>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</si>
  <si>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</si>
  <si>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</si>
  <si>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</si>
  <si>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</si>
  <si>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</si>
  <si>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</si>
  <si>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</si>
  <si>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</si>
  <si>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</si>
  <si>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</si>
  <si>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</si>
  <si>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</si>
  <si>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</si>
  <si>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</si>
  <si>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</si>
  <si>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</si>
  <si>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</si>
  <si>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</si>
  <si>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</si>
  <si>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</si>
  <si>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</si>
  <si>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</si>
  <si>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</si>
  <si>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</si>
  <si>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</si>
  <si>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</si>
  <si>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</si>
  <si>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</si>
  <si>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</si>
  <si>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</si>
  <si>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</si>
  <si>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</si>
  <si>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</si>
  <si>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</si>
  <si>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</si>
  <si>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</si>
  <si>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</si>
  <si>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</si>
  <si>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</si>
  <si>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</si>
  <si>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</si>
  <si>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</si>
  <si>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</si>
  <si>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</si>
  <si>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</si>
  <si>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</si>
  <si>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</si>
  <si>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</si>
  <si>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</si>
  <si>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</si>
  <si>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</si>
  <si>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</si>
  <si>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</si>
  <si>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</si>
  <si>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</si>
  <si>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</si>
  <si>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</si>
  <si>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</si>
  <si>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</si>
  <si>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</si>
  <si>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</si>
  <si>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</si>
  <si>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</si>
  <si>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</si>
  <si>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</si>
  <si>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</si>
  <si>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</si>
  <si>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</si>
  <si>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</si>
  <si>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</si>
  <si>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</si>
  <si>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</si>
  <si>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</si>
  <si>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</si>
  <si>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</si>
  <si>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</si>
  <si>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</si>
  <si>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</si>
  <si>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</si>
  <si>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</si>
  <si>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</si>
  <si>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</si>
  <si>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</si>
  <si>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</si>
  <si>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</si>
  <si>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</si>
  <si>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</si>
  <si>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</si>
  <si>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</si>
  <si>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</si>
  <si>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</si>
  <si>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</si>
  <si>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</si>
  <si>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</si>
  <si>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</si>
  <si>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</si>
  <si>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</si>
  <si>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</si>
  <si>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</si>
  <si>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</si>
  <si>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</si>
  <si>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</si>
  <si>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</si>
  <si>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</si>
  <si>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</si>
  <si>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</si>
  <si>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</si>
  <si>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</si>
  <si>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</si>
  <si>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</si>
  <si>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</si>
  <si>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</si>
  <si>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</si>
  <si>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</si>
  <si>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</si>
  <si>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</si>
  <si>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</si>
  <si>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</si>
  <si>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</si>
  <si>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</si>
  <si>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</si>
  <si>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</si>
  <si>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</si>
  <si>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</si>
  <si>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</si>
  <si>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</si>
  <si>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</si>
  <si>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</si>
  <si>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</si>
  <si>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</si>
  <si>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</si>
  <si>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</si>
  <si>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</si>
  <si>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</si>
  <si>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</si>
  <si>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</si>
  <si>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</si>
  <si>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</si>
  <si>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</si>
  <si>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</si>
  <si>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</si>
  <si>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</si>
  <si>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</si>
  <si>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</si>
  <si>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</si>
  <si>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</si>
  <si>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</si>
  <si>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</si>
  <si>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</si>
  <si>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</si>
  <si>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</si>
  <si>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</si>
  <si>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</si>
  <si>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</si>
  <si>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</si>
  <si>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</si>
  <si>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</si>
  <si>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</si>
  <si>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</si>
  <si>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</si>
  <si>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</si>
  <si>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</si>
  <si>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</si>
  <si>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</si>
  <si>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</si>
  <si>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</si>
  <si>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</si>
  <si>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</si>
  <si>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</si>
  <si>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</si>
  <si>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</si>
  <si>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</si>
  <si>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</si>
  <si>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</si>
  <si>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</si>
  <si>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</si>
  <si>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</si>
  <si>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</si>
  <si>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</si>
  <si>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</si>
  <si>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</si>
  <si>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</si>
  <si>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</si>
  <si>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</si>
  <si>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</si>
  <si>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</si>
  <si>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</si>
  <si>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</si>
  <si>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</si>
  <si>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</si>
  <si>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</si>
  <si>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</si>
  <si>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</si>
  <si>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</si>
  <si>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</si>
  <si>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</si>
  <si>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</si>
  <si>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</si>
  <si>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</si>
  <si>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</si>
  <si>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</si>
  <si>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</si>
  <si>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</si>
  <si>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</si>
  <si>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</si>
  <si>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</si>
  <si>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</si>
  <si>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</si>
  <si>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</si>
  <si>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</si>
  <si>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</si>
  <si>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</si>
  <si>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</si>
  <si>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</si>
  <si>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</si>
  <si>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</si>
  <si>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</si>
  <si>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</si>
  <si>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</si>
  <si>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</si>
  <si>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</si>
  <si>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</si>
  <si>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</si>
  <si>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</si>
  <si>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</si>
  <si>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</si>
  <si>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</si>
  <si>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</si>
  <si>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</si>
  <si>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</si>
  <si>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</si>
  <si>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</si>
  <si>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</si>
  <si>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</si>
  <si>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</si>
  <si>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</si>
  <si>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</si>
  <si>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</si>
  <si>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</si>
  <si>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</si>
  <si>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</si>
  <si>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</si>
  <si>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</si>
  <si>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</si>
  <si>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</si>
  <si>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</si>
  <si>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</si>
  <si>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</si>
  <si>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</si>
  <si>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</si>
  <si>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</si>
  <si>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</si>
  <si>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</si>
  <si>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</si>
  <si>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</si>
  <si>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</si>
  <si>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</si>
  <si>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</si>
  <si>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</si>
  <si>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</si>
  <si>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</si>
  <si>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</si>
  <si>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</si>
  <si>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</si>
  <si>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</si>
  <si>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</si>
  <si>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</si>
  <si>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</si>
  <si>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</si>
  <si>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</si>
  <si>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</si>
  <si>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</si>
  <si>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</si>
  <si>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</si>
  <si>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</si>
  <si>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</si>
  <si>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</si>
  <si>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</si>
  <si>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</si>
  <si>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</si>
  <si>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</si>
  <si>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</si>
  <si>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</si>
  <si>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</si>
  <si>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</si>
  <si>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</si>
  <si>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</si>
  <si>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</si>
  <si>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</si>
  <si>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</si>
  <si>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</si>
  <si>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</si>
  <si>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</si>
  <si>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</si>
  <si>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</si>
  <si>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</si>
  <si>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</si>
  <si>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</si>
  <si>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</si>
  <si>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</si>
  <si>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</si>
  <si>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</si>
  <si>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</si>
  <si>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</si>
  <si>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</si>
  <si>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</si>
  <si>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</si>
  <si>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</si>
  <si>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</si>
  <si>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</si>
  <si>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</si>
  <si>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</si>
  <si>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</si>
  <si>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</si>
  <si>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</si>
  <si>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</si>
  <si>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</si>
  <si>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</si>
  <si>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</si>
  <si>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</si>
  <si>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</si>
  <si>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</si>
  <si>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</si>
  <si>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</si>
  <si>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</si>
  <si>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</si>
  <si>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</si>
  <si>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</si>
  <si>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</si>
  <si>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</si>
  <si>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</si>
  <si>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</si>
  <si>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</si>
  <si>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</si>
  <si>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</si>
  <si>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</si>
  <si>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</si>
  <si>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</si>
  <si>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</si>
  <si>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</si>
  <si>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</si>
  <si>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</si>
  <si>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</si>
  <si>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</si>
  <si>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</si>
  <si>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</si>
  <si>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</si>
  <si>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</si>
  <si>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</si>
  <si>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</si>
  <si>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</si>
  <si>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</si>
  <si>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</si>
  <si>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</si>
  <si>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</si>
  <si>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</si>
  <si>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</si>
  <si>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</si>
  <si>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</si>
  <si>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</si>
  <si>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</si>
  <si>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</si>
  <si>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</si>
  <si>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</si>
  <si>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</si>
  <si>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</si>
  <si>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</si>
  <si>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</si>
  <si>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</si>
  <si>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</si>
  <si>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</si>
  <si>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</si>
  <si>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</si>
  <si>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</si>
  <si>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</si>
  <si>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</si>
  <si>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</si>
  <si>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</si>
  <si>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</si>
  <si>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</si>
  <si>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</si>
  <si>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</si>
  <si>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</si>
  <si>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</si>
  <si>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</si>
  <si>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</si>
  <si>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</si>
  <si>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</si>
  <si>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</si>
  <si>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</si>
  <si>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</si>
  <si>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</si>
  <si>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</si>
  <si>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</si>
  <si>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</si>
  <si>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</si>
  <si>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</si>
  <si>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</si>
  <si>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</si>
  <si>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</si>
  <si>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</si>
  <si>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</si>
  <si>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</si>
  <si>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</si>
  <si>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</si>
  <si>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</si>
  <si>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</si>
  <si>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</si>
  <si>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</si>
  <si>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</si>
  <si>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</si>
  <si>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</si>
  <si>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</si>
  <si>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</si>
  <si>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</si>
  <si>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</si>
  <si>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</si>
  <si>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</si>
  <si>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</si>
  <si>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</si>
  <si>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</si>
  <si>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</si>
  <si>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</si>
  <si>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</si>
  <si>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</si>
  <si>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</si>
  <si>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</si>
  <si>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</si>
  <si>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</si>
  <si>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</si>
  <si>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</si>
  <si>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</si>
  <si>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</si>
  <si>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</si>
  <si>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</si>
  <si>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</si>
  <si>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</si>
  <si>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</si>
  <si>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</si>
  <si>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</si>
  <si>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</si>
  <si>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</si>
  <si>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</si>
  <si>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</si>
  <si>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</si>
  <si>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</si>
  <si>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</si>
  <si>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</si>
  <si>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</si>
  <si>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</si>
  <si>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</si>
  <si>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</si>
  <si>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</si>
  <si>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</si>
  <si>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</si>
  <si>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</si>
  <si>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</si>
  <si>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</si>
  <si>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</si>
  <si>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</si>
  <si>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</si>
  <si>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</si>
  <si>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</si>
  <si>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</si>
  <si>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</si>
  <si>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</si>
  <si>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</si>
  <si>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</si>
  <si>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</si>
  <si>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</si>
  <si>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</si>
  <si>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</si>
  <si>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</si>
  <si>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</si>
  <si>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</si>
  <si>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</si>
  <si>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</si>
  <si>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</si>
  <si>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</si>
  <si>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</si>
  <si>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</si>
  <si>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</si>
  <si>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</si>
  <si>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</si>
  <si>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</si>
  <si>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</si>
  <si>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</si>
  <si>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</si>
  <si>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</si>
  <si>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</si>
  <si>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</si>
  <si>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</si>
  <si>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</si>
  <si>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</si>
  <si>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</si>
  <si>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</si>
  <si>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</si>
  <si>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</si>
  <si>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</si>
  <si>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</si>
  <si>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</si>
  <si>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</si>
  <si>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</si>
  <si>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</si>
  <si>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</si>
  <si>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</si>
  <si>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</si>
  <si>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</si>
  <si>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</si>
  <si>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</si>
  <si>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</si>
  <si>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</si>
  <si>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</si>
  <si>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</si>
  <si>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</si>
  <si>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</si>
  <si>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</si>
  <si>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</si>
  <si>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</si>
  <si>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</si>
  <si>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</si>
  <si>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</si>
  <si>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</si>
  <si>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</si>
  <si>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</si>
  <si>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</si>
  <si>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</si>
  <si>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</si>
  <si>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</si>
  <si>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</si>
  <si>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</si>
  <si>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</si>
  <si>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</si>
  <si>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</si>
  <si>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</si>
  <si>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</si>
  <si>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</si>
  <si>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</si>
  <si>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</si>
  <si>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</si>
  <si>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</si>
  <si>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</si>
  <si>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</si>
  <si>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</si>
  <si>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</si>
  <si>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</si>
  <si>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</si>
  <si>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</si>
  <si>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</si>
  <si>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</si>
  <si>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</si>
  <si>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</si>
  <si>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</si>
  <si>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</si>
  <si>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</si>
  <si>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</si>
  <si>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</si>
  <si>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</si>
  <si>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</si>
  <si>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</si>
  <si>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</si>
  <si>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</si>
  <si>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</si>
  <si>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</si>
  <si>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</si>
  <si>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</si>
  <si>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</si>
  <si>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</si>
  <si>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</si>
  <si>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</si>
  <si>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</si>
  <si>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</si>
  <si>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</si>
  <si>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</si>
  <si>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</si>
  <si>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</si>
  <si>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</si>
  <si>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</si>
  <si>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</si>
  <si>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</si>
  <si>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</si>
  <si>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</si>
  <si>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</si>
  <si>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</si>
  <si>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</si>
  <si>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</si>
  <si>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</si>
  <si>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</si>
  <si>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</si>
  <si>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</si>
  <si>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</si>
  <si>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</si>
  <si>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</si>
  <si>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</si>
  <si>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</si>
  <si>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</si>
  <si>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</si>
  <si>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</si>
  <si>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</si>
  <si>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</si>
  <si>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</si>
  <si>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</si>
  <si>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</si>
  <si>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</si>
  <si>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</si>
  <si>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</si>
  <si>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</si>
  <si>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</si>
  <si>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</si>
  <si>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</si>
  <si>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</si>
  <si>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</si>
  <si>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</si>
  <si>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</si>
  <si>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</si>
  <si>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</si>
  <si>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</si>
  <si>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</si>
  <si>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</si>
  <si>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</si>
  <si>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</si>
  <si>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</si>
  <si>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</si>
  <si>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</si>
  <si>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</si>
  <si>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</si>
  <si>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003</t>
  </si>
  <si>
    <t>Swedish Health Services DBA Swedish Medical Center Cherry Hill</t>
  </si>
  <si>
    <t xml:space="preserve">500 17th Ave </t>
  </si>
  <si>
    <t>June Altaras</t>
  </si>
  <si>
    <t>Jeff Treasure</t>
  </si>
  <si>
    <t>Michael Hart M.D.</t>
  </si>
  <si>
    <t>206-320-2000</t>
  </si>
  <si>
    <t>206-233-7468</t>
  </si>
  <si>
    <t>WA</t>
  </si>
  <si>
    <t>Seattle</t>
  </si>
  <si>
    <t>King</t>
  </si>
  <si>
    <t>12/31/2022</t>
  </si>
  <si>
    <t>Elizabeth Wako</t>
  </si>
  <si>
    <t>Mary Beth Formby</t>
  </si>
  <si>
    <t>R. Omar Riojas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</si>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</sst>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4" transitionEvaluation="1" transitionEntry="1" codeName="Sheet1">
    <tabColor rgb="FF92D050"/>
    <pageSetUpPr autoPageBreaks="0" fitToPage="1"/>
  </sheetPr>
  <dimension ref="A1:CF716"/>
  <sheetViews>
    <sheetView tabSelected="1" topLeftCell="A204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16772634</v>
      </c>
      <c r="C47" s="24">
        <v>905806.41</v>
      </c>
      <c r="D47" s="24">
        <v>0</v>
      </c>
      <c r="E47" s="24">
        <v>1439630.1400000001</v>
      </c>
      <c r="F47" s="24">
        <v>0</v>
      </c>
      <c r="G47" s="24">
        <v>189561.41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790855.21000000008</v>
      </c>
      <c r="Q47" s="24">
        <v>106713.85999999999</v>
      </c>
      <c r="R47" s="24">
        <v>81704.110000000015</v>
      </c>
      <c r="S47" s="24">
        <v>0</v>
      </c>
      <c r="T47" s="24">
        <v>10885.660000000002</v>
      </c>
      <c r="U47" s="24">
        <v>16465.310000000001</v>
      </c>
      <c r="V47" s="24">
        <v>760961.85000000021</v>
      </c>
      <c r="W47" s="24">
        <v>189695.75</v>
      </c>
      <c r="X47" s="24">
        <v>89111.239999999991</v>
      </c>
      <c r="Y47" s="24">
        <v>507876.99000000005</v>
      </c>
      <c r="Z47" s="24">
        <v>126553.59</v>
      </c>
      <c r="AA47" s="24">
        <v>17370.5</v>
      </c>
      <c r="AB47" s="24">
        <v>448988.44999999995</v>
      </c>
      <c r="AC47" s="24">
        <v>158716.75999999998</v>
      </c>
      <c r="AD47" s="24">
        <v>0</v>
      </c>
      <c r="AE47" s="24">
        <v>311621.92</v>
      </c>
      <c r="AF47" s="24">
        <v>0</v>
      </c>
      <c r="AG47" s="24">
        <v>333203.57999999996</v>
      </c>
      <c r="AH47" s="24">
        <v>0</v>
      </c>
      <c r="AI47" s="24">
        <v>0</v>
      </c>
      <c r="AJ47" s="24">
        <v>194269.25000000003</v>
      </c>
      <c r="AK47" s="24">
        <v>108149.13</v>
      </c>
      <c r="AL47" s="24">
        <v>41437.180000000008</v>
      </c>
      <c r="AM47" s="24">
        <v>0</v>
      </c>
      <c r="AN47" s="24">
        <v>0</v>
      </c>
      <c r="AO47" s="24">
        <v>83905.65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1399.3</v>
      </c>
      <c r="AW47" s="24">
        <v>0</v>
      </c>
      <c r="AX47" s="24">
        <v>0</v>
      </c>
      <c r="AY47" s="24">
        <v>246320.29</v>
      </c>
      <c r="AZ47" s="24">
        <v>24139.86</v>
      </c>
      <c r="BA47" s="24">
        <v>14754.890000000001</v>
      </c>
      <c r="BB47" s="24">
        <v>119853.22</v>
      </c>
      <c r="BC47" s="24">
        <v>48776.53</v>
      </c>
      <c r="BD47" s="24">
        <v>55473.16</v>
      </c>
      <c r="BE47" s="24">
        <v>2326.7999999999884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45142.37000000001</v>
      </c>
      <c r="BM47" s="24">
        <v>0</v>
      </c>
      <c r="BN47" s="24">
        <v>163777.40000000002</v>
      </c>
      <c r="BO47" s="24">
        <v>8401342.209999999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50360.179999999993</v>
      </c>
      <c r="BZ47" s="24">
        <v>187756.56</v>
      </c>
      <c r="CA47" s="24">
        <v>417618.5</v>
      </c>
      <c r="CB47" s="24">
        <v>0</v>
      </c>
      <c r="CC47" s="24">
        <v>80108.400000000009</v>
      </c>
      <c r="CD47" s="20"/>
      <c r="CE47" s="32">
        <v>16772633.620000001</v>
      </c>
    </row>
    <row r="48" spans="1:83" x14ac:dyDescent="0.35">
      <c r="A48" s="32" t="s">
        <v>217</v>
      </c>
      <c r="B48" s="312">
        <v>0.37999999895691872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16772634.379999999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15413834</v>
      </c>
      <c r="C51" s="24">
        <v>786878.72000000009</v>
      </c>
      <c r="D51" s="24">
        <v>0</v>
      </c>
      <c r="E51" s="24">
        <v>372064.12</v>
      </c>
      <c r="F51" s="24">
        <v>0</v>
      </c>
      <c r="G51" s="24">
        <v>1609.22</v>
      </c>
      <c r="H51" s="24">
        <v>546.13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4734637.0699999994</v>
      </c>
      <c r="Q51" s="24">
        <v>5499.33</v>
      </c>
      <c r="R51" s="24">
        <v>542508.57999999996</v>
      </c>
      <c r="S51" s="24">
        <v>369829.84</v>
      </c>
      <c r="T51" s="24">
        <v>15325.98</v>
      </c>
      <c r="U51" s="24">
        <v>107062.65999999999</v>
      </c>
      <c r="V51" s="24">
        <v>2160757.81</v>
      </c>
      <c r="W51" s="24">
        <v>1064024.79</v>
      </c>
      <c r="X51" s="24">
        <v>0</v>
      </c>
      <c r="Y51" s="24">
        <v>496672.62</v>
      </c>
      <c r="Z51" s="24">
        <v>0</v>
      </c>
      <c r="AA51" s="24">
        <v>32761.200000000001</v>
      </c>
      <c r="AB51" s="24">
        <v>256191.58</v>
      </c>
      <c r="AC51" s="24">
        <v>90468.489999999991</v>
      </c>
      <c r="AD51" s="24">
        <v>0</v>
      </c>
      <c r="AE51" s="24">
        <v>31757.980000000003</v>
      </c>
      <c r="AF51" s="24">
        <v>0</v>
      </c>
      <c r="AG51" s="24">
        <v>206798.34</v>
      </c>
      <c r="AH51" s="24">
        <v>0</v>
      </c>
      <c r="AI51" s="24">
        <v>0</v>
      </c>
      <c r="AJ51" s="24">
        <v>561.19000000000005</v>
      </c>
      <c r="AK51" s="24">
        <v>0</v>
      </c>
      <c r="AL51" s="24">
        <v>32851.760000000002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1208.28</v>
      </c>
      <c r="AW51" s="24">
        <v>0</v>
      </c>
      <c r="AX51" s="24">
        <v>0</v>
      </c>
      <c r="AY51" s="24">
        <v>32678.32</v>
      </c>
      <c r="AZ51" s="24">
        <v>19550.5</v>
      </c>
      <c r="BA51" s="24">
        <v>0</v>
      </c>
      <c r="BB51" s="24">
        <v>0</v>
      </c>
      <c r="BC51" s="24">
        <v>4493.3</v>
      </c>
      <c r="BD51" s="24">
        <v>0</v>
      </c>
      <c r="BE51" s="24">
        <v>479310.85000000003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1144893.6300000001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186155.87</v>
      </c>
      <c r="CA51" s="24">
        <v>5419.06</v>
      </c>
      <c r="CB51" s="24">
        <v>0</v>
      </c>
      <c r="CC51" s="24">
        <v>2231316.83</v>
      </c>
      <c r="CD51" s="20"/>
      <c r="CE51" s="32">
        <v>15413834.049999999</v>
      </c>
    </row>
    <row r="52" spans="1:83" x14ac:dyDescent="0.35">
      <c r="A52" s="39" t="s">
        <v>220</v>
      </c>
      <c r="B52" s="313">
        <v>-4.999999888241291E-2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15413833.950000001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12231</v>
      </c>
      <c r="D59" s="24">
        <v>0</v>
      </c>
      <c r="E59" s="24">
        <v>36907</v>
      </c>
      <c r="F59" s="24">
        <v>0</v>
      </c>
      <c r="G59" s="24">
        <v>5248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 t="e">
        <v>#VALUE!</v>
      </c>
      <c r="AZ59" s="30" t="e">
        <v>#VALUE!</v>
      </c>
      <c r="BA59" s="314"/>
      <c r="BB59" s="314"/>
      <c r="BC59" s="314"/>
      <c r="BD59" s="314"/>
      <c r="BE59" s="30">
        <v>730460.3899999999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186.0244903846154</v>
      </c>
      <c r="D60" s="315">
        <v>0</v>
      </c>
      <c r="E60" s="315">
        <v>257.99681250000003</v>
      </c>
      <c r="F60" s="315">
        <v>0</v>
      </c>
      <c r="G60" s="315">
        <v>28.996572115384616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124.07620673076921</v>
      </c>
      <c r="Q60" s="316">
        <v>13.2243125</v>
      </c>
      <c r="R60" s="316">
        <v>13.869937500000002</v>
      </c>
      <c r="S60" s="317">
        <v>0</v>
      </c>
      <c r="T60" s="317">
        <v>2.5622019230769233</v>
      </c>
      <c r="U60" s="318">
        <v>2.425730769230769</v>
      </c>
      <c r="V60" s="316">
        <v>97.753490384615361</v>
      </c>
      <c r="W60" s="316">
        <v>17.772134615384619</v>
      </c>
      <c r="X60" s="316">
        <v>9.6465865384615377</v>
      </c>
      <c r="Y60" s="316">
        <v>53.205168269230761</v>
      </c>
      <c r="Z60" s="316">
        <v>16.981528846153847</v>
      </c>
      <c r="AA60" s="316">
        <v>2.188610576923077</v>
      </c>
      <c r="AB60" s="317">
        <v>48.935663461538461</v>
      </c>
      <c r="AC60" s="316">
        <v>24.651850961538468</v>
      </c>
      <c r="AD60" s="316">
        <v>3.5176298076923076</v>
      </c>
      <c r="AE60" s="316">
        <v>40.09032692307693</v>
      </c>
      <c r="AF60" s="316">
        <v>0</v>
      </c>
      <c r="AG60" s="316">
        <v>53.205769230769235</v>
      </c>
      <c r="AH60" s="316">
        <v>0</v>
      </c>
      <c r="AI60" s="316">
        <v>0</v>
      </c>
      <c r="AJ60" s="316">
        <v>24.632557692307692</v>
      </c>
      <c r="AK60" s="316">
        <v>15.507889423076922</v>
      </c>
      <c r="AL60" s="316">
        <v>5.2008557692307695</v>
      </c>
      <c r="AM60" s="316">
        <v>0</v>
      </c>
      <c r="AN60" s="316">
        <v>0</v>
      </c>
      <c r="AO60" s="316">
        <v>9.3852884615384617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0.84298557692307696</v>
      </c>
      <c r="AW60" s="317">
        <v>0</v>
      </c>
      <c r="AX60" s="317">
        <v>0</v>
      </c>
      <c r="AY60" s="316">
        <v>51.686716346153851</v>
      </c>
      <c r="AZ60" s="316">
        <v>8.4565192307692296</v>
      </c>
      <c r="BA60" s="317">
        <v>3.7044711538461539</v>
      </c>
      <c r="BB60" s="317">
        <v>18.9371875</v>
      </c>
      <c r="BC60" s="317">
        <v>13.164649038461539</v>
      </c>
      <c r="BD60" s="317">
        <v>0</v>
      </c>
      <c r="BE60" s="316">
        <v>93.84840865384615</v>
      </c>
      <c r="BF60" s="317">
        <v>0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7.6184855769230753</v>
      </c>
      <c r="BM60" s="317">
        <v>0</v>
      </c>
      <c r="BN60" s="317">
        <v>23.445543269230768</v>
      </c>
      <c r="BO60" s="317">
        <v>0</v>
      </c>
      <c r="BP60" s="317">
        <v>0</v>
      </c>
      <c r="BQ60" s="317">
        <v>0</v>
      </c>
      <c r="BR60" s="317">
        <v>0</v>
      </c>
      <c r="BS60" s="317">
        <v>0.19230769230769232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11.3378125</v>
      </c>
      <c r="BZ60" s="317">
        <v>27.218730769230771</v>
      </c>
      <c r="CA60" s="317">
        <v>64.805326923076919</v>
      </c>
      <c r="CB60" s="317">
        <v>0</v>
      </c>
      <c r="CC60" s="317">
        <v>10.7838125</v>
      </c>
      <c r="CD60" s="247" t="s">
        <v>233</v>
      </c>
      <c r="CE60" s="268">
        <v>1387.8945721153843</v>
      </c>
    </row>
    <row r="61" spans="1:83" x14ac:dyDescent="0.35">
      <c r="A61" s="39" t="s">
        <v>248</v>
      </c>
      <c r="B61" s="20"/>
      <c r="C61" s="24">
        <v>28861152.690000009</v>
      </c>
      <c r="D61" s="24">
        <v>0</v>
      </c>
      <c r="E61" s="24">
        <v>30466537.749999996</v>
      </c>
      <c r="F61" s="24">
        <v>0</v>
      </c>
      <c r="G61" s="24">
        <v>3084463.92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14990230.909999996</v>
      </c>
      <c r="Q61" s="30">
        <v>1849801.3000000003</v>
      </c>
      <c r="R61" s="30">
        <v>1321475.3</v>
      </c>
      <c r="S61" s="319">
        <v>31554</v>
      </c>
      <c r="T61" s="319">
        <v>404048.50999999995</v>
      </c>
      <c r="U61" s="31">
        <v>239797.42999999996</v>
      </c>
      <c r="V61" s="30">
        <v>11987488.840000002</v>
      </c>
      <c r="W61" s="30">
        <v>2336242.2000000002</v>
      </c>
      <c r="X61" s="30">
        <v>1200711.19</v>
      </c>
      <c r="Y61" s="30">
        <v>6939022.6999999993</v>
      </c>
      <c r="Z61" s="30">
        <v>2075600.6400000004</v>
      </c>
      <c r="AA61" s="30">
        <v>378423.32</v>
      </c>
      <c r="AB61" s="320">
        <v>6363392.8399999999</v>
      </c>
      <c r="AC61" s="30">
        <v>2632298</v>
      </c>
      <c r="AD61" s="30">
        <v>465166.9</v>
      </c>
      <c r="AE61" s="30">
        <v>4178114.8499999992</v>
      </c>
      <c r="AF61" s="30">
        <v>0</v>
      </c>
      <c r="AG61" s="30">
        <v>7416995.6600000001</v>
      </c>
      <c r="AH61" s="30">
        <v>0</v>
      </c>
      <c r="AI61" s="30">
        <v>0</v>
      </c>
      <c r="AJ61" s="30">
        <v>2633304.35</v>
      </c>
      <c r="AK61" s="30">
        <v>1593623.1099999999</v>
      </c>
      <c r="AL61" s="30">
        <v>559287.95000000007</v>
      </c>
      <c r="AM61" s="30">
        <v>0</v>
      </c>
      <c r="AN61" s="30">
        <v>0</v>
      </c>
      <c r="AO61" s="30">
        <v>1139575.74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101898.48000000001</v>
      </c>
      <c r="AW61" s="319">
        <v>0</v>
      </c>
      <c r="AX61" s="319">
        <v>0</v>
      </c>
      <c r="AY61" s="30">
        <v>3129083.6799999997</v>
      </c>
      <c r="AZ61" s="30">
        <v>477146.93</v>
      </c>
      <c r="BA61" s="319">
        <v>202420.38</v>
      </c>
      <c r="BB61" s="319">
        <v>2172902.3999999999</v>
      </c>
      <c r="BC61" s="319">
        <v>771335.7</v>
      </c>
      <c r="BD61" s="319">
        <v>0</v>
      </c>
      <c r="BE61" s="30">
        <v>6687334.5300000003</v>
      </c>
      <c r="BF61" s="319">
        <v>0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820610.04999999993</v>
      </c>
      <c r="BM61" s="319">
        <v>0</v>
      </c>
      <c r="BN61" s="319">
        <v>2756809.3699999996</v>
      </c>
      <c r="BO61" s="319">
        <v>0</v>
      </c>
      <c r="BP61" s="319">
        <v>0</v>
      </c>
      <c r="BQ61" s="319">
        <v>0</v>
      </c>
      <c r="BR61" s="319">
        <v>0</v>
      </c>
      <c r="BS61" s="319">
        <v>16376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810602.84999999986</v>
      </c>
      <c r="BZ61" s="319">
        <v>2664354.8099999996</v>
      </c>
      <c r="CA61" s="319">
        <v>5783650.1799999997</v>
      </c>
      <c r="CB61" s="319">
        <v>0</v>
      </c>
      <c r="CC61" s="319">
        <v>1915996.8099999998</v>
      </c>
      <c r="CD61" s="29" t="s">
        <v>233</v>
      </c>
      <c r="CE61" s="32">
        <v>161458832.27000004</v>
      </c>
    </row>
    <row r="62" spans="1:83" x14ac:dyDescent="0.35">
      <c r="A62" s="39" t="s">
        <v>9</v>
      </c>
      <c r="B62" s="20"/>
      <c r="C62" s="32">
        <v>905806</v>
      </c>
      <c r="D62" s="32">
        <v>0</v>
      </c>
      <c r="E62" s="32">
        <v>1439630</v>
      </c>
      <c r="F62" s="32">
        <v>0</v>
      </c>
      <c r="G62" s="32">
        <v>189561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790855</v>
      </c>
      <c r="Q62" s="32">
        <v>106714</v>
      </c>
      <c r="R62" s="32">
        <v>81704</v>
      </c>
      <c r="S62" s="32">
        <v>0</v>
      </c>
      <c r="T62" s="32">
        <v>10886</v>
      </c>
      <c r="U62" s="32">
        <v>16465</v>
      </c>
      <c r="V62" s="32">
        <v>760962</v>
      </c>
      <c r="W62" s="32">
        <v>189696</v>
      </c>
      <c r="X62" s="32">
        <v>89111</v>
      </c>
      <c r="Y62" s="32">
        <v>507877</v>
      </c>
      <c r="Z62" s="32">
        <v>126554</v>
      </c>
      <c r="AA62" s="32">
        <v>17371</v>
      </c>
      <c r="AB62" s="32">
        <v>448988</v>
      </c>
      <c r="AC62" s="32">
        <v>158717</v>
      </c>
      <c r="AD62" s="32">
        <v>0</v>
      </c>
      <c r="AE62" s="32">
        <v>311622</v>
      </c>
      <c r="AF62" s="32">
        <v>0</v>
      </c>
      <c r="AG62" s="32">
        <v>333204</v>
      </c>
      <c r="AH62" s="32">
        <v>0</v>
      </c>
      <c r="AI62" s="32">
        <v>0</v>
      </c>
      <c r="AJ62" s="32">
        <v>194269</v>
      </c>
      <c r="AK62" s="32">
        <v>108149</v>
      </c>
      <c r="AL62" s="32">
        <v>41437</v>
      </c>
      <c r="AM62" s="32">
        <v>0</v>
      </c>
      <c r="AN62" s="32">
        <v>0</v>
      </c>
      <c r="AO62" s="32">
        <v>83906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1399</v>
      </c>
      <c r="AW62" s="32">
        <v>0</v>
      </c>
      <c r="AX62" s="32">
        <v>0</v>
      </c>
      <c r="AY62" s="32">
        <v>246320</v>
      </c>
      <c r="AZ62" s="32">
        <v>24140</v>
      </c>
      <c r="BA62" s="32">
        <v>14755</v>
      </c>
      <c r="BB62" s="32">
        <v>119853</v>
      </c>
      <c r="BC62" s="32">
        <v>48777</v>
      </c>
      <c r="BD62" s="32">
        <v>55473</v>
      </c>
      <c r="BE62" s="32">
        <v>2327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  <c r="BL62" s="32">
        <v>45142</v>
      </c>
      <c r="BM62" s="32">
        <v>0</v>
      </c>
      <c r="BN62" s="32">
        <v>163777</v>
      </c>
      <c r="BO62" s="32">
        <v>8401342</v>
      </c>
      <c r="BP62" s="32">
        <v>0</v>
      </c>
      <c r="BQ62" s="32">
        <v>0</v>
      </c>
      <c r="BR62" s="32">
        <v>0</v>
      </c>
      <c r="BS62" s="32">
        <v>0</v>
      </c>
      <c r="BT62" s="32">
        <v>0</v>
      </c>
      <c r="BU62" s="32">
        <v>0</v>
      </c>
      <c r="BV62" s="32">
        <v>0</v>
      </c>
      <c r="BW62" s="32">
        <v>0</v>
      </c>
      <c r="BX62" s="32">
        <v>0</v>
      </c>
      <c r="BY62" s="32">
        <v>50360</v>
      </c>
      <c r="BZ62" s="32">
        <v>187757</v>
      </c>
      <c r="CA62" s="32">
        <v>417619</v>
      </c>
      <c r="CB62" s="32">
        <v>0</v>
      </c>
      <c r="CC62" s="32">
        <v>80108</v>
      </c>
      <c r="CD62" s="29" t="s">
        <v>233</v>
      </c>
      <c r="CE62" s="32">
        <v>16772633</v>
      </c>
    </row>
    <row r="63" spans="1:83" x14ac:dyDescent="0.35">
      <c r="A63" s="39" t="s">
        <v>249</v>
      </c>
      <c r="B63" s="20"/>
      <c r="C63" s="24">
        <v>42440.7</v>
      </c>
      <c r="D63" s="24">
        <v>0</v>
      </c>
      <c r="E63" s="24">
        <v>14012.05</v>
      </c>
      <c r="F63" s="24">
        <v>0</v>
      </c>
      <c r="G63" s="24">
        <v>220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7600.11</v>
      </c>
      <c r="Q63" s="30">
        <v>0</v>
      </c>
      <c r="R63" s="30">
        <v>3826573.32</v>
      </c>
      <c r="S63" s="319">
        <v>25677.18</v>
      </c>
      <c r="T63" s="319">
        <v>0</v>
      </c>
      <c r="U63" s="31">
        <v>888506.21</v>
      </c>
      <c r="V63" s="30">
        <v>121011</v>
      </c>
      <c r="W63" s="30">
        <v>0</v>
      </c>
      <c r="X63" s="30">
        <v>0</v>
      </c>
      <c r="Y63" s="30">
        <v>-620</v>
      </c>
      <c r="Z63" s="30">
        <v>0</v>
      </c>
      <c r="AA63" s="30">
        <v>0</v>
      </c>
      <c r="AB63" s="320">
        <v>25667.73</v>
      </c>
      <c r="AC63" s="30">
        <v>0</v>
      </c>
      <c r="AD63" s="30">
        <v>0</v>
      </c>
      <c r="AE63" s="30">
        <v>0</v>
      </c>
      <c r="AF63" s="30">
        <v>0</v>
      </c>
      <c r="AG63" s="30">
        <v>498499.85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48612.33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138274.31</v>
      </c>
      <c r="BM63" s="319">
        <v>0</v>
      </c>
      <c r="BN63" s="319">
        <v>1912962.07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68221.989999999991</v>
      </c>
      <c r="BX63" s="319">
        <v>0</v>
      </c>
      <c r="BY63" s="319">
        <v>0</v>
      </c>
      <c r="BZ63" s="319">
        <v>916.5</v>
      </c>
      <c r="CA63" s="319">
        <v>3095313.22</v>
      </c>
      <c r="CB63" s="319">
        <v>0</v>
      </c>
      <c r="CC63" s="319">
        <v>3385.79</v>
      </c>
      <c r="CD63" s="29" t="s">
        <v>233</v>
      </c>
      <c r="CE63" s="32">
        <v>10717274.359999999</v>
      </c>
    </row>
    <row r="64" spans="1:83" x14ac:dyDescent="0.35">
      <c r="A64" s="39" t="s">
        <v>250</v>
      </c>
      <c r="B64" s="20"/>
      <c r="C64" s="24">
        <v>2582314.8000000003</v>
      </c>
      <c r="D64" s="24">
        <v>0</v>
      </c>
      <c r="E64" s="24">
        <v>2098852.17</v>
      </c>
      <c r="F64" s="24">
        <v>0</v>
      </c>
      <c r="G64" s="24">
        <v>138120.74</v>
      </c>
      <c r="H64" s="24">
        <v>73.680000000000007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4774815.4399999985</v>
      </c>
      <c r="Q64" s="30">
        <v>11182.88</v>
      </c>
      <c r="R64" s="30">
        <v>2962617.06</v>
      </c>
      <c r="S64" s="319">
        <v>23933788.890000001</v>
      </c>
      <c r="T64" s="319">
        <v>171754.11000000004</v>
      </c>
      <c r="U64" s="31">
        <v>2483513.3699999996</v>
      </c>
      <c r="V64" s="30">
        <v>30662602.749999993</v>
      </c>
      <c r="W64" s="30">
        <v>592949.67999999993</v>
      </c>
      <c r="X64" s="30">
        <v>176082.91</v>
      </c>
      <c r="Y64" s="30">
        <v>8466279.9899999984</v>
      </c>
      <c r="Z64" s="30">
        <v>13227.71</v>
      </c>
      <c r="AA64" s="30">
        <v>349697.45999999996</v>
      </c>
      <c r="AB64" s="320">
        <v>6155197.2799999993</v>
      </c>
      <c r="AC64" s="30">
        <v>627227.45000000019</v>
      </c>
      <c r="AD64" s="30">
        <v>51630.53</v>
      </c>
      <c r="AE64" s="30">
        <v>37706.080000000002</v>
      </c>
      <c r="AF64" s="30">
        <v>0</v>
      </c>
      <c r="AG64" s="30">
        <v>820339.58</v>
      </c>
      <c r="AH64" s="30">
        <v>0</v>
      </c>
      <c r="AI64" s="30">
        <v>0</v>
      </c>
      <c r="AJ64" s="30">
        <v>647561.74000000011</v>
      </c>
      <c r="AK64" s="30">
        <v>4402.78</v>
      </c>
      <c r="AL64" s="30">
        <v>945.3900000000001</v>
      </c>
      <c r="AM64" s="30">
        <v>0</v>
      </c>
      <c r="AN64" s="30">
        <v>0</v>
      </c>
      <c r="AO64" s="30">
        <v>99238.16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5087.7700000000004</v>
      </c>
      <c r="AW64" s="319">
        <v>0</v>
      </c>
      <c r="AX64" s="319">
        <v>0</v>
      </c>
      <c r="AY64" s="30">
        <v>590804.19999999995</v>
      </c>
      <c r="AZ64" s="30">
        <v>696478.90999999992</v>
      </c>
      <c r="BA64" s="319">
        <v>78550.329999999987</v>
      </c>
      <c r="BB64" s="319">
        <v>23841.23</v>
      </c>
      <c r="BC64" s="319">
        <v>402.56</v>
      </c>
      <c r="BD64" s="319">
        <v>-220915.48000000007</v>
      </c>
      <c r="BE64" s="30">
        <v>522160.1399999999</v>
      </c>
      <c r="BF64" s="319">
        <v>0</v>
      </c>
      <c r="BG64" s="319">
        <v>0</v>
      </c>
      <c r="BH64" s="319">
        <v>0</v>
      </c>
      <c r="BI64" s="319">
        <v>0</v>
      </c>
      <c r="BJ64" s="319">
        <v>0</v>
      </c>
      <c r="BK64" s="319">
        <v>0</v>
      </c>
      <c r="BL64" s="319">
        <v>7328.4</v>
      </c>
      <c r="BM64" s="319">
        <v>0</v>
      </c>
      <c r="BN64" s="319">
        <v>109114.9</v>
      </c>
      <c r="BO64" s="319">
        <v>0</v>
      </c>
      <c r="BP64" s="319">
        <v>0</v>
      </c>
      <c r="BQ64" s="319">
        <v>0</v>
      </c>
      <c r="BR64" s="319">
        <v>0</v>
      </c>
      <c r="BS64" s="319">
        <v>5628.92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1251.46</v>
      </c>
      <c r="BZ64" s="319">
        <v>2629.14</v>
      </c>
      <c r="CA64" s="319">
        <v>86059.819999999992</v>
      </c>
      <c r="CB64" s="319">
        <v>0</v>
      </c>
      <c r="CC64" s="319">
        <v>14999.11</v>
      </c>
      <c r="CD64" s="29" t="s">
        <v>233</v>
      </c>
      <c r="CE64" s="32">
        <v>89785544.039999962</v>
      </c>
    </row>
    <row r="65" spans="1:83" x14ac:dyDescent="0.35">
      <c r="A65" s="39" t="s">
        <v>251</v>
      </c>
      <c r="B65" s="20"/>
      <c r="C65" s="24">
        <v>8919.41</v>
      </c>
      <c r="D65" s="24">
        <v>0</v>
      </c>
      <c r="E65" s="24">
        <v>24471.64</v>
      </c>
      <c r="F65" s="24">
        <v>0</v>
      </c>
      <c r="G65" s="24">
        <v>13477.79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3629.0999999999995</v>
      </c>
      <c r="Q65" s="30">
        <v>664.23</v>
      </c>
      <c r="R65" s="30">
        <v>1411.45</v>
      </c>
      <c r="S65" s="319">
        <v>0</v>
      </c>
      <c r="T65" s="319">
        <v>0</v>
      </c>
      <c r="U65" s="31">
        <v>525</v>
      </c>
      <c r="V65" s="30">
        <v>5906.78</v>
      </c>
      <c r="W65" s="30">
        <v>944.76</v>
      </c>
      <c r="X65" s="30">
        <v>0</v>
      </c>
      <c r="Y65" s="30">
        <v>4757.58</v>
      </c>
      <c r="Z65" s="30">
        <v>514.12</v>
      </c>
      <c r="AA65" s="30">
        <v>0</v>
      </c>
      <c r="AB65" s="320">
        <v>3012.37</v>
      </c>
      <c r="AC65" s="30">
        <v>3441.94</v>
      </c>
      <c r="AD65" s="30">
        <v>0</v>
      </c>
      <c r="AE65" s="30">
        <v>10496.24</v>
      </c>
      <c r="AF65" s="30">
        <v>0</v>
      </c>
      <c r="AG65" s="30">
        <v>1043.99</v>
      </c>
      <c r="AH65" s="30">
        <v>0</v>
      </c>
      <c r="AI65" s="30">
        <v>0</v>
      </c>
      <c r="AJ65" s="30">
        <v>4485.93</v>
      </c>
      <c r="AK65" s="30">
        <v>575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2641.9</v>
      </c>
      <c r="AZ65" s="30">
        <v>0</v>
      </c>
      <c r="BA65" s="319">
        <v>0</v>
      </c>
      <c r="BB65" s="319">
        <v>5797.98</v>
      </c>
      <c r="BC65" s="319">
        <v>0</v>
      </c>
      <c r="BD65" s="319">
        <v>0</v>
      </c>
      <c r="BE65" s="30">
        <v>2201558.6500000004</v>
      </c>
      <c r="BF65" s="319">
        <v>0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41122.06</v>
      </c>
      <c r="BO65" s="319">
        <v>0</v>
      </c>
      <c r="BP65" s="319">
        <v>0</v>
      </c>
      <c r="BQ65" s="319">
        <v>0</v>
      </c>
      <c r="BR65" s="319">
        <v>0</v>
      </c>
      <c r="BS65" s="319">
        <v>27.69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98.72</v>
      </c>
      <c r="BZ65" s="319">
        <v>0</v>
      </c>
      <c r="CA65" s="319">
        <v>14644.83</v>
      </c>
      <c r="CB65" s="319">
        <v>0</v>
      </c>
      <c r="CC65" s="319">
        <v>625.16999999999996</v>
      </c>
      <c r="CD65" s="29" t="s">
        <v>233</v>
      </c>
      <c r="CE65" s="32">
        <v>2354794.3300000005</v>
      </c>
    </row>
    <row r="66" spans="1:83" x14ac:dyDescent="0.35">
      <c r="A66" s="39" t="s">
        <v>252</v>
      </c>
      <c r="B66" s="20"/>
      <c r="C66" s="24">
        <v>305391.84000000003</v>
      </c>
      <c r="D66" s="24">
        <v>0</v>
      </c>
      <c r="E66" s="24">
        <v>2252500.5300000003</v>
      </c>
      <c r="F66" s="24">
        <v>0</v>
      </c>
      <c r="G66" s="24">
        <v>80792.59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2342468.9500000007</v>
      </c>
      <c r="Q66" s="30">
        <v>17520.650000000001</v>
      </c>
      <c r="R66" s="30">
        <v>95187.98000000001</v>
      </c>
      <c r="S66" s="319">
        <v>231810.71000000002</v>
      </c>
      <c r="T66" s="319">
        <v>326.89999999999998</v>
      </c>
      <c r="U66" s="31">
        <v>6678570.1600000001</v>
      </c>
      <c r="V66" s="30">
        <v>2019975.2599999991</v>
      </c>
      <c r="W66" s="30">
        <v>1071199.3900000001</v>
      </c>
      <c r="X66" s="30">
        <v>349150.94000000006</v>
      </c>
      <c r="Y66" s="30">
        <v>1265103.51</v>
      </c>
      <c r="Z66" s="30">
        <v>17879444.799999997</v>
      </c>
      <c r="AA66" s="30">
        <v>44047.43</v>
      </c>
      <c r="AB66" s="320">
        <v>88171.03</v>
      </c>
      <c r="AC66" s="30">
        <v>12367.279999999997</v>
      </c>
      <c r="AD66" s="30">
        <v>3060.12</v>
      </c>
      <c r="AE66" s="30">
        <v>21931.48</v>
      </c>
      <c r="AF66" s="30">
        <v>0</v>
      </c>
      <c r="AG66" s="30">
        <v>198665.64</v>
      </c>
      <c r="AH66" s="30">
        <v>0</v>
      </c>
      <c r="AI66" s="30">
        <v>0</v>
      </c>
      <c r="AJ66" s="30">
        <v>833189.63999999978</v>
      </c>
      <c r="AK66" s="30">
        <v>29.22</v>
      </c>
      <c r="AL66" s="30">
        <v>219.26</v>
      </c>
      <c r="AM66" s="30">
        <v>0</v>
      </c>
      <c r="AN66" s="30">
        <v>0</v>
      </c>
      <c r="AO66" s="30">
        <v>15429.650000000001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324.66000000000003</v>
      </c>
      <c r="AW66" s="319">
        <v>0</v>
      </c>
      <c r="AX66" s="319">
        <v>118988.92</v>
      </c>
      <c r="AY66" s="30">
        <v>105404.03</v>
      </c>
      <c r="AZ66" s="30">
        <v>1799.2</v>
      </c>
      <c r="BA66" s="319">
        <v>-760613.42</v>
      </c>
      <c r="BB66" s="319">
        <v>1333.53</v>
      </c>
      <c r="BC66" s="319">
        <v>520.43000000000006</v>
      </c>
      <c r="BD66" s="319">
        <v>43544</v>
      </c>
      <c r="BE66" s="30">
        <v>4083985.2800000003</v>
      </c>
      <c r="BF66" s="319">
        <v>0</v>
      </c>
      <c r="BG66" s="319">
        <v>0</v>
      </c>
      <c r="BH66" s="319">
        <v>0</v>
      </c>
      <c r="BI66" s="319">
        <v>0</v>
      </c>
      <c r="BJ66" s="319">
        <v>20.59</v>
      </c>
      <c r="BK66" s="319">
        <v>0</v>
      </c>
      <c r="BL66" s="319">
        <v>4173.47</v>
      </c>
      <c r="BM66" s="319">
        <v>0</v>
      </c>
      <c r="BN66" s="319">
        <v>1048887.6599999999</v>
      </c>
      <c r="BO66" s="319">
        <v>0</v>
      </c>
      <c r="BP66" s="319">
        <v>0</v>
      </c>
      <c r="BQ66" s="319">
        <v>0</v>
      </c>
      <c r="BR66" s="319">
        <v>0</v>
      </c>
      <c r="BS66" s="319">
        <v>3882.54</v>
      </c>
      <c r="BT66" s="319">
        <v>0</v>
      </c>
      <c r="BU66" s="319">
        <v>0</v>
      </c>
      <c r="BV66" s="319">
        <v>0</v>
      </c>
      <c r="BW66" s="319">
        <v>12193139.060000001</v>
      </c>
      <c r="BX66" s="319">
        <v>0</v>
      </c>
      <c r="BY66" s="319">
        <v>439.75</v>
      </c>
      <c r="BZ66" s="319">
        <v>53613.310000000005</v>
      </c>
      <c r="CA66" s="319">
        <v>6740.52</v>
      </c>
      <c r="CB66" s="319">
        <v>0</v>
      </c>
      <c r="CC66" s="319">
        <v>53208.450000000004</v>
      </c>
      <c r="CD66" s="29" t="s">
        <v>233</v>
      </c>
      <c r="CE66" s="32">
        <v>52765946.940000005</v>
      </c>
    </row>
    <row r="67" spans="1:83" x14ac:dyDescent="0.35">
      <c r="A67" s="39" t="s">
        <v>11</v>
      </c>
      <c r="B67" s="20"/>
      <c r="C67" s="32">
        <v>786879</v>
      </c>
      <c r="D67" s="32">
        <v>0</v>
      </c>
      <c r="E67" s="32">
        <v>372064</v>
      </c>
      <c r="F67" s="32">
        <v>0</v>
      </c>
      <c r="G67" s="32">
        <v>1609</v>
      </c>
      <c r="H67" s="32">
        <v>546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4734637</v>
      </c>
      <c r="Q67" s="32">
        <v>5499</v>
      </c>
      <c r="R67" s="32">
        <v>542509</v>
      </c>
      <c r="S67" s="32">
        <v>369830</v>
      </c>
      <c r="T67" s="32">
        <v>15326</v>
      </c>
      <c r="U67" s="32">
        <v>107063</v>
      </c>
      <c r="V67" s="32">
        <v>2160758</v>
      </c>
      <c r="W67" s="32">
        <v>1064025</v>
      </c>
      <c r="X67" s="32">
        <v>0</v>
      </c>
      <c r="Y67" s="32">
        <v>496673</v>
      </c>
      <c r="Z67" s="32">
        <v>0</v>
      </c>
      <c r="AA67" s="32">
        <v>32761</v>
      </c>
      <c r="AB67" s="32">
        <v>256192</v>
      </c>
      <c r="AC67" s="32">
        <v>90468</v>
      </c>
      <c r="AD67" s="32">
        <v>0</v>
      </c>
      <c r="AE67" s="32">
        <v>31758</v>
      </c>
      <c r="AF67" s="32">
        <v>0</v>
      </c>
      <c r="AG67" s="32">
        <v>206798</v>
      </c>
      <c r="AH67" s="32">
        <v>0</v>
      </c>
      <c r="AI67" s="32">
        <v>0</v>
      </c>
      <c r="AJ67" s="32">
        <v>561</v>
      </c>
      <c r="AK67" s="32">
        <v>0</v>
      </c>
      <c r="AL67" s="32">
        <v>32852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1208</v>
      </c>
      <c r="AW67" s="32">
        <v>0</v>
      </c>
      <c r="AX67" s="32">
        <v>0</v>
      </c>
      <c r="AY67" s="32">
        <v>32678</v>
      </c>
      <c r="AZ67" s="32">
        <v>19551</v>
      </c>
      <c r="BA67" s="32">
        <v>0</v>
      </c>
      <c r="BB67" s="32">
        <v>0</v>
      </c>
      <c r="BC67" s="32">
        <v>4493</v>
      </c>
      <c r="BD67" s="32">
        <v>0</v>
      </c>
      <c r="BE67" s="32">
        <v>479311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1144894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186156</v>
      </c>
      <c r="CA67" s="32">
        <v>5419</v>
      </c>
      <c r="CB67" s="32">
        <v>0</v>
      </c>
      <c r="CC67" s="32">
        <v>2231317</v>
      </c>
      <c r="CD67" s="29" t="s">
        <v>233</v>
      </c>
      <c r="CE67" s="32">
        <v>15413835</v>
      </c>
    </row>
    <row r="68" spans="1:83" x14ac:dyDescent="0.35">
      <c r="A68" s="39" t="s">
        <v>253</v>
      </c>
      <c r="B68" s="32"/>
      <c r="C68" s="24">
        <v>8026.75</v>
      </c>
      <c r="D68" s="24">
        <v>0</v>
      </c>
      <c r="E68" s="24">
        <v>187076.00999999998</v>
      </c>
      <c r="F68" s="24">
        <v>0</v>
      </c>
      <c r="G68" s="24">
        <v>-412.3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497710.19</v>
      </c>
      <c r="Q68" s="30">
        <v>0</v>
      </c>
      <c r="R68" s="30">
        <v>0</v>
      </c>
      <c r="S68" s="319">
        <v>248891.81</v>
      </c>
      <c r="T68" s="319">
        <v>0</v>
      </c>
      <c r="U68" s="31">
        <v>0</v>
      </c>
      <c r="V68" s="30">
        <v>2199938.33</v>
      </c>
      <c r="W68" s="30">
        <v>442075.61</v>
      </c>
      <c r="X68" s="30">
        <v>0</v>
      </c>
      <c r="Y68" s="30">
        <v>193552.41</v>
      </c>
      <c r="Z68" s="30">
        <v>0</v>
      </c>
      <c r="AA68" s="30">
        <v>0</v>
      </c>
      <c r="AB68" s="320">
        <v>225042.29</v>
      </c>
      <c r="AC68" s="30">
        <v>95104.08</v>
      </c>
      <c r="AD68" s="30">
        <v>0</v>
      </c>
      <c r="AE68" s="30">
        <v>349368.85</v>
      </c>
      <c r="AF68" s="30">
        <v>0</v>
      </c>
      <c r="AG68" s="30">
        <v>0</v>
      </c>
      <c r="AH68" s="30">
        <v>0</v>
      </c>
      <c r="AI68" s="30">
        <v>0</v>
      </c>
      <c r="AJ68" s="30">
        <v>294052.8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1050.8499999999999</v>
      </c>
      <c r="BA68" s="319">
        <v>0</v>
      </c>
      <c r="BB68" s="319">
        <v>0</v>
      </c>
      <c r="BC68" s="319">
        <v>0</v>
      </c>
      <c r="BD68" s="319">
        <v>0</v>
      </c>
      <c r="BE68" s="30">
        <v>60666.930000000008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511056.39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229294.47000000003</v>
      </c>
      <c r="CB68" s="319">
        <v>0</v>
      </c>
      <c r="CC68" s="319">
        <v>37076.53</v>
      </c>
      <c r="CD68" s="29" t="s">
        <v>233</v>
      </c>
      <c r="CE68" s="32">
        <v>5579571.9999999991</v>
      </c>
    </row>
    <row r="69" spans="1:83" x14ac:dyDescent="0.35">
      <c r="A69" s="39" t="s">
        <v>254</v>
      </c>
      <c r="B69" s="20"/>
      <c r="C69" s="32">
        <f t="shared" ref="C69:BN69" si="0">SUM(C70:C83)</f>
        <v>72071.97</v>
      </c>
      <c r="D69" s="32">
        <f t="shared" si="0"/>
        <v>0</v>
      </c>
      <c r="E69" s="32">
        <f t="shared" si="0"/>
        <v>93801.11</v>
      </c>
      <c r="F69" s="32">
        <f t="shared" si="0"/>
        <v>0</v>
      </c>
      <c r="G69" s="32">
        <f t="shared" si="0"/>
        <v>13370.55</v>
      </c>
      <c r="H69" s="32">
        <f t="shared" si="0"/>
        <v>228.5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62531.39</v>
      </c>
      <c r="Q69" s="32">
        <f t="shared" si="0"/>
        <v>2957.2799999999997</v>
      </c>
      <c r="R69" s="32">
        <f t="shared" si="0"/>
        <v>2000.57</v>
      </c>
      <c r="S69" s="32">
        <f t="shared" si="0"/>
        <v>296.30000000000018</v>
      </c>
      <c r="T69" s="32">
        <f t="shared" si="0"/>
        <v>0</v>
      </c>
      <c r="U69" s="32">
        <f t="shared" si="0"/>
        <v>2869.4</v>
      </c>
      <c r="V69" s="32">
        <f t="shared" si="0"/>
        <v>64081.4</v>
      </c>
      <c r="W69" s="32">
        <f t="shared" si="0"/>
        <v>1944.92</v>
      </c>
      <c r="X69" s="32">
        <f t="shared" si="0"/>
        <v>103.28</v>
      </c>
      <c r="Y69" s="32">
        <f t="shared" si="0"/>
        <v>14722.890000000001</v>
      </c>
      <c r="Z69" s="32">
        <f t="shared" si="0"/>
        <v>20864.100000000002</v>
      </c>
      <c r="AA69" s="32">
        <f t="shared" si="0"/>
        <v>1661.35</v>
      </c>
      <c r="AB69" s="32">
        <f t="shared" si="0"/>
        <v>6785.65</v>
      </c>
      <c r="AC69" s="32">
        <f t="shared" si="0"/>
        <v>3645.9700000000003</v>
      </c>
      <c r="AD69" s="32">
        <f t="shared" si="0"/>
        <v>24650</v>
      </c>
      <c r="AE69" s="32">
        <f t="shared" si="0"/>
        <v>24949.72</v>
      </c>
      <c r="AF69" s="32">
        <f t="shared" si="0"/>
        <v>0</v>
      </c>
      <c r="AG69" s="32">
        <f t="shared" si="0"/>
        <v>60503.340000000004</v>
      </c>
      <c r="AH69" s="32">
        <f t="shared" si="0"/>
        <v>0</v>
      </c>
      <c r="AI69" s="32">
        <f t="shared" si="0"/>
        <v>0</v>
      </c>
      <c r="AJ69" s="32">
        <f t="shared" si="0"/>
        <v>4814.57</v>
      </c>
      <c r="AK69" s="32">
        <f t="shared" si="0"/>
        <v>10109.09</v>
      </c>
      <c r="AL69" s="32">
        <f t="shared" si="0"/>
        <v>3831.65</v>
      </c>
      <c r="AM69" s="32">
        <f t="shared" si="0"/>
        <v>0</v>
      </c>
      <c r="AN69" s="32">
        <f t="shared" si="0"/>
        <v>0</v>
      </c>
      <c r="AO69" s="32">
        <f t="shared" si="0"/>
        <v>1152.81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150</v>
      </c>
      <c r="AW69" s="32">
        <f t="shared" si="0"/>
        <v>0</v>
      </c>
      <c r="AX69" s="32">
        <f t="shared" si="0"/>
        <v>0</v>
      </c>
      <c r="AY69" s="32">
        <f t="shared" si="0"/>
        <v>14356.82</v>
      </c>
      <c r="AZ69" s="32">
        <f t="shared" si="0"/>
        <v>1083</v>
      </c>
      <c r="BA69" s="32">
        <f t="shared" si="0"/>
        <v>0</v>
      </c>
      <c r="BB69" s="32">
        <f t="shared" si="0"/>
        <v>162346.18</v>
      </c>
      <c r="BC69" s="32">
        <f t="shared" si="0"/>
        <v>193.94</v>
      </c>
      <c r="BD69" s="32">
        <f t="shared" si="0"/>
        <v>0</v>
      </c>
      <c r="BE69" s="32">
        <f t="shared" si="0"/>
        <v>458893.03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11047.85</v>
      </c>
      <c r="BM69" s="32">
        <f t="shared" si="0"/>
        <v>0</v>
      </c>
      <c r="BN69" s="32">
        <f t="shared" si="0"/>
        <v>1419846.8099999998</v>
      </c>
      <c r="BO69" s="32">
        <f t="shared" ref="BO69:CD69" si="1">SUM(BO70:BO83)</f>
        <v>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3683.94</v>
      </c>
      <c r="BT69" s="32">
        <f t="shared" si="1"/>
        <v>0</v>
      </c>
      <c r="BU69" s="32">
        <f t="shared" si="1"/>
        <v>16412.3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304</v>
      </c>
      <c r="BZ69" s="32">
        <f t="shared" si="1"/>
        <v>38434.130000000005</v>
      </c>
      <c r="CA69" s="32">
        <f t="shared" si="1"/>
        <v>411620.82</v>
      </c>
      <c r="CB69" s="32">
        <f t="shared" si="1"/>
        <v>0</v>
      </c>
      <c r="CC69" s="32">
        <f t="shared" si="1"/>
        <v>158110358.37</v>
      </c>
      <c r="CD69" s="32">
        <f t="shared" si="1"/>
        <v>17040519.32</v>
      </c>
      <c r="CE69" s="32">
        <f>SUM(CE70:CE84)</f>
        <v>195150474.88999999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72071.97</v>
      </c>
      <c r="D83" s="24">
        <v>0</v>
      </c>
      <c r="E83" s="30">
        <v>93801.11</v>
      </c>
      <c r="F83" s="30">
        <v>0</v>
      </c>
      <c r="G83" s="24">
        <v>13370.55</v>
      </c>
      <c r="H83" s="24">
        <v>228.5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62531.39</v>
      </c>
      <c r="Q83" s="30">
        <v>2957.2799999999997</v>
      </c>
      <c r="R83" s="31">
        <v>2000.57</v>
      </c>
      <c r="S83" s="30">
        <v>296.30000000000018</v>
      </c>
      <c r="T83" s="24">
        <v>0</v>
      </c>
      <c r="U83" s="30">
        <v>2869.4</v>
      </c>
      <c r="V83" s="30">
        <v>64081.4</v>
      </c>
      <c r="W83" s="24">
        <v>1944.92</v>
      </c>
      <c r="X83" s="30">
        <v>103.28</v>
      </c>
      <c r="Y83" s="30">
        <v>14722.890000000001</v>
      </c>
      <c r="Z83" s="30">
        <v>20864.100000000002</v>
      </c>
      <c r="AA83" s="30">
        <v>1661.35</v>
      </c>
      <c r="AB83" s="30">
        <v>6785.65</v>
      </c>
      <c r="AC83" s="30">
        <v>3645.9700000000003</v>
      </c>
      <c r="AD83" s="30">
        <v>24650</v>
      </c>
      <c r="AE83" s="30">
        <v>24949.72</v>
      </c>
      <c r="AF83" s="30">
        <v>0</v>
      </c>
      <c r="AG83" s="30">
        <v>60503.340000000004</v>
      </c>
      <c r="AH83" s="30">
        <v>0</v>
      </c>
      <c r="AI83" s="30">
        <v>0</v>
      </c>
      <c r="AJ83" s="30">
        <v>4814.57</v>
      </c>
      <c r="AK83" s="30">
        <v>10109.09</v>
      </c>
      <c r="AL83" s="30">
        <v>3831.65</v>
      </c>
      <c r="AM83" s="30">
        <v>0</v>
      </c>
      <c r="AN83" s="30">
        <v>0</v>
      </c>
      <c r="AO83" s="24">
        <v>1152.81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150</v>
      </c>
      <c r="AW83" s="30">
        <v>0</v>
      </c>
      <c r="AX83" s="30">
        <v>0</v>
      </c>
      <c r="AY83" s="30">
        <v>14356.82</v>
      </c>
      <c r="AZ83" s="30">
        <v>1083</v>
      </c>
      <c r="BA83" s="30">
        <v>0</v>
      </c>
      <c r="BB83" s="30">
        <v>162346.18</v>
      </c>
      <c r="BC83" s="30">
        <v>193.94</v>
      </c>
      <c r="BD83" s="30">
        <v>0</v>
      </c>
      <c r="BE83" s="30">
        <v>458893.03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11047.85</v>
      </c>
      <c r="BM83" s="30">
        <v>0</v>
      </c>
      <c r="BN83" s="30">
        <v>1419846.8099999998</v>
      </c>
      <c r="BO83" s="30">
        <v>0</v>
      </c>
      <c r="BP83" s="30">
        <v>0</v>
      </c>
      <c r="BQ83" s="30">
        <v>0</v>
      </c>
      <c r="BR83" s="30">
        <v>0</v>
      </c>
      <c r="BS83" s="30">
        <v>3683.94</v>
      </c>
      <c r="BT83" s="30">
        <v>0</v>
      </c>
      <c r="BU83" s="30">
        <v>16412.3</v>
      </c>
      <c r="BV83" s="30">
        <v>0</v>
      </c>
      <c r="BW83" s="30">
        <v>0</v>
      </c>
      <c r="BX83" s="30">
        <v>0</v>
      </c>
      <c r="BY83" s="30">
        <v>304</v>
      </c>
      <c r="BZ83" s="30">
        <v>38434.130000000005</v>
      </c>
      <c r="CA83" s="30">
        <v>411620.82</v>
      </c>
      <c r="CB83" s="30">
        <v>0</v>
      </c>
      <c r="CC83" s="30">
        <v>158110358.37</v>
      </c>
      <c r="CD83" s="35">
        <v>17040519.32</v>
      </c>
      <c r="CE83" s="32">
        <f t="shared" si="2"/>
        <v>178183198.31999999</v>
      </c>
    </row>
    <row r="84" spans="1:84" x14ac:dyDescent="0.35">
      <c r="A84" s="39" t="s">
        <v>269</v>
      </c>
      <c r="B84" s="20"/>
      <c r="C84" s="24">
        <v>1600</v>
      </c>
      <c r="D84" s="24">
        <v>0</v>
      </c>
      <c r="E84" s="24">
        <v>113654.39999999999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488313.32</v>
      </c>
      <c r="W84" s="24">
        <v>0</v>
      </c>
      <c r="X84" s="24">
        <v>0</v>
      </c>
      <c r="Y84" s="24">
        <v>0</v>
      </c>
      <c r="Z84" s="24">
        <v>2788688.08</v>
      </c>
      <c r="AA84" s="24">
        <v>13031.04</v>
      </c>
      <c r="AB84" s="24">
        <v>33692.04</v>
      </c>
      <c r="AC84" s="24">
        <v>0</v>
      </c>
      <c r="AD84" s="24">
        <v>0</v>
      </c>
      <c r="AE84" s="24">
        <v>-1751.6</v>
      </c>
      <c r="AF84" s="24">
        <v>0</v>
      </c>
      <c r="AG84" s="24">
        <v>0</v>
      </c>
      <c r="AH84" s="24">
        <v>0</v>
      </c>
      <c r="AI84" s="24">
        <v>0</v>
      </c>
      <c r="AJ84" s="24">
        <v>2814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179483.90000000002</v>
      </c>
      <c r="AZ84" s="24">
        <v>808585.26</v>
      </c>
      <c r="BA84" s="24">
        <v>0</v>
      </c>
      <c r="BB84" s="24">
        <v>0</v>
      </c>
      <c r="BC84" s="24">
        <v>0</v>
      </c>
      <c r="BD84" s="24">
        <v>0</v>
      </c>
      <c r="BE84" s="24">
        <v>1365343.89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3700664.64</v>
      </c>
      <c r="BO84" s="24">
        <v>64309.03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749410.08999999985</v>
      </c>
      <c r="CB84" s="24">
        <v>0</v>
      </c>
      <c r="CC84" s="24">
        <v>6659438.4800000004</v>
      </c>
      <c r="CD84" s="35">
        <v>0</v>
      </c>
      <c r="CE84" s="32">
        <f t="shared" si="2"/>
        <v>16967276.57</v>
      </c>
    </row>
    <row r="85" spans="1:84" x14ac:dyDescent="0.35">
      <c r="A85" s="39" t="s">
        <v>270</v>
      </c>
      <c r="B85" s="32"/>
      <c r="C85" s="32">
        <v>33571403.160000011</v>
      </c>
      <c r="D85" s="32">
        <v>0</v>
      </c>
      <c r="E85" s="32">
        <v>36835290.859999999</v>
      </c>
      <c r="F85" s="32">
        <v>0</v>
      </c>
      <c r="G85" s="32">
        <v>3521203.29</v>
      </c>
      <c r="H85" s="32">
        <v>848.18000000000006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28204478.089999996</v>
      </c>
      <c r="Q85" s="32">
        <v>1994339.34</v>
      </c>
      <c r="R85" s="32">
        <v>8833478.6799999997</v>
      </c>
      <c r="S85" s="32">
        <v>24841848.890000001</v>
      </c>
      <c r="T85" s="32">
        <v>602341.52</v>
      </c>
      <c r="U85" s="32">
        <v>10417309.57</v>
      </c>
      <c r="V85" s="32">
        <v>49494411.039999992</v>
      </c>
      <c r="W85" s="32">
        <v>5699077.5599999996</v>
      </c>
      <c r="X85" s="32">
        <v>1815159.32</v>
      </c>
      <c r="Y85" s="32">
        <v>17887369.079999998</v>
      </c>
      <c r="Z85" s="32">
        <v>17327517.289999999</v>
      </c>
      <c r="AA85" s="32">
        <v>810930.52</v>
      </c>
      <c r="AB85" s="32">
        <v>13538757.149999999</v>
      </c>
      <c r="AC85" s="32">
        <v>3623269.72</v>
      </c>
      <c r="AD85" s="32">
        <v>544507.55000000005</v>
      </c>
      <c r="AE85" s="32">
        <v>4967698.8199999994</v>
      </c>
      <c r="AF85" s="32">
        <v>0</v>
      </c>
      <c r="AG85" s="32">
        <v>9536050.0600000005</v>
      </c>
      <c r="AH85" s="32">
        <v>0</v>
      </c>
      <c r="AI85" s="32">
        <v>0</v>
      </c>
      <c r="AJ85" s="32">
        <v>4609425.03</v>
      </c>
      <c r="AK85" s="32">
        <v>1716888.2</v>
      </c>
      <c r="AL85" s="32">
        <v>638573.25000000012</v>
      </c>
      <c r="AM85" s="32">
        <v>0</v>
      </c>
      <c r="AN85" s="32">
        <v>0</v>
      </c>
      <c r="AO85" s="32">
        <v>1339302.3599999999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110067.91000000002</v>
      </c>
      <c r="AW85" s="32">
        <v>0</v>
      </c>
      <c r="AX85" s="32">
        <v>118988.92</v>
      </c>
      <c r="AY85" s="32">
        <v>3941804.7299999995</v>
      </c>
      <c r="AZ85" s="32">
        <v>412664.62999999989</v>
      </c>
      <c r="BA85" s="32">
        <v>-464887.71000000008</v>
      </c>
      <c r="BB85" s="32">
        <v>2486074.3199999998</v>
      </c>
      <c r="BC85" s="32">
        <v>825722.63</v>
      </c>
      <c r="BD85" s="32">
        <v>-121898.48000000007</v>
      </c>
      <c r="BE85" s="32">
        <v>13179504.999999998</v>
      </c>
      <c r="BF85" s="32">
        <v>0</v>
      </c>
      <c r="BG85" s="32">
        <v>0</v>
      </c>
      <c r="BH85" s="32">
        <v>0</v>
      </c>
      <c r="BI85" s="32">
        <v>0</v>
      </c>
      <c r="BJ85" s="32">
        <v>20.59</v>
      </c>
      <c r="BK85" s="32">
        <v>0</v>
      </c>
      <c r="BL85" s="32">
        <v>1026576.0799999998</v>
      </c>
      <c r="BM85" s="32">
        <v>0</v>
      </c>
      <c r="BN85" s="32">
        <v>5407805.6199999992</v>
      </c>
      <c r="BO85" s="32">
        <v>8337032.9699999997</v>
      </c>
      <c r="BP85" s="32">
        <v>0</v>
      </c>
      <c r="BQ85" s="32">
        <v>0</v>
      </c>
      <c r="BR85" s="32">
        <v>0</v>
      </c>
      <c r="BS85" s="32">
        <v>29599.089999999997</v>
      </c>
      <c r="BT85" s="32">
        <v>0</v>
      </c>
      <c r="BU85" s="32">
        <v>16412.3</v>
      </c>
      <c r="BV85" s="32">
        <v>0</v>
      </c>
      <c r="BW85" s="32">
        <v>12261361.050000001</v>
      </c>
      <c r="BX85" s="32">
        <v>0</v>
      </c>
      <c r="BY85" s="32">
        <v>863056.7799999998</v>
      </c>
      <c r="BZ85" s="32">
        <v>3133860.8899999997</v>
      </c>
      <c r="CA85" s="32">
        <v>9300951.7700000014</v>
      </c>
      <c r="CB85" s="32">
        <v>0</v>
      </c>
      <c r="CC85" s="32">
        <v>155787636.75000003</v>
      </c>
      <c r="CD85" s="32">
        <v>17040519.32</v>
      </c>
      <c r="CE85" s="32">
        <f t="shared" si="2"/>
        <v>516064353.69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107189092.12</v>
      </c>
      <c r="D87" s="24">
        <v>0</v>
      </c>
      <c r="E87" s="24">
        <v>173467971.25</v>
      </c>
      <c r="F87" s="24">
        <v>0</v>
      </c>
      <c r="G87" s="24">
        <v>19367789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474008809.99000007</v>
      </c>
      <c r="Q87" s="24">
        <v>11715428.5</v>
      </c>
      <c r="R87" s="24">
        <v>17656650</v>
      </c>
      <c r="S87" s="24">
        <v>0</v>
      </c>
      <c r="T87" s="24">
        <v>3030351</v>
      </c>
      <c r="U87" s="24">
        <v>54296811.120000005</v>
      </c>
      <c r="V87" s="24">
        <v>209219528.35000002</v>
      </c>
      <c r="W87" s="24">
        <v>9059524.0900000017</v>
      </c>
      <c r="X87" s="24">
        <v>12723024.469999999</v>
      </c>
      <c r="Y87" s="24">
        <v>108458092.81999999</v>
      </c>
      <c r="Z87" s="24">
        <v>145438</v>
      </c>
      <c r="AA87" s="24">
        <v>1716585.7</v>
      </c>
      <c r="AB87" s="24">
        <v>52727640.00999999</v>
      </c>
      <c r="AC87" s="24">
        <v>49911958</v>
      </c>
      <c r="AD87" s="24">
        <v>6747314</v>
      </c>
      <c r="AE87" s="24">
        <v>11665361</v>
      </c>
      <c r="AF87" s="24">
        <v>0</v>
      </c>
      <c r="AG87" s="24">
        <v>13430480.83</v>
      </c>
      <c r="AH87" s="24">
        <v>0</v>
      </c>
      <c r="AI87" s="24">
        <v>0</v>
      </c>
      <c r="AJ87" s="24">
        <v>2640</v>
      </c>
      <c r="AK87" s="24">
        <v>12297849</v>
      </c>
      <c r="AL87" s="24">
        <v>3937073</v>
      </c>
      <c r="AM87" s="24">
        <v>0</v>
      </c>
      <c r="AN87" s="24">
        <v>0</v>
      </c>
      <c r="AO87" s="24">
        <v>1237986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941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1354014339.25</v>
      </c>
    </row>
    <row r="88" spans="1:84" x14ac:dyDescent="0.35">
      <c r="A88" s="26" t="s">
        <v>273</v>
      </c>
      <c r="B88" s="20"/>
      <c r="C88" s="24">
        <v>317648</v>
      </c>
      <c r="D88" s="24">
        <v>0</v>
      </c>
      <c r="E88" s="24">
        <v>8188854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46707588.739999995</v>
      </c>
      <c r="Q88" s="24">
        <v>2821913.5</v>
      </c>
      <c r="R88" s="24">
        <v>11310131</v>
      </c>
      <c r="S88" s="24">
        <v>0</v>
      </c>
      <c r="T88" s="24">
        <v>28872</v>
      </c>
      <c r="U88" s="24">
        <v>16673624.24</v>
      </c>
      <c r="V88" s="24">
        <v>148178423.50999996</v>
      </c>
      <c r="W88" s="24">
        <v>17666284.5</v>
      </c>
      <c r="X88" s="24">
        <v>14770168.779999999</v>
      </c>
      <c r="Y88" s="24">
        <v>39137859.469999999</v>
      </c>
      <c r="Z88" s="24">
        <v>46039935</v>
      </c>
      <c r="AA88" s="24">
        <v>2375576.2200000002</v>
      </c>
      <c r="AB88" s="24">
        <v>8868372.3499999996</v>
      </c>
      <c r="AC88" s="24">
        <v>1368918</v>
      </c>
      <c r="AD88" s="24">
        <v>78786</v>
      </c>
      <c r="AE88" s="24">
        <v>3893737</v>
      </c>
      <c r="AF88" s="24">
        <v>0</v>
      </c>
      <c r="AG88" s="24">
        <v>48999763</v>
      </c>
      <c r="AH88" s="24">
        <v>0</v>
      </c>
      <c r="AI88" s="24">
        <v>0</v>
      </c>
      <c r="AJ88" s="24">
        <v>10731340.91</v>
      </c>
      <c r="AK88" s="24">
        <v>166920</v>
      </c>
      <c r="AL88" s="24">
        <v>38573</v>
      </c>
      <c r="AM88" s="24">
        <v>0</v>
      </c>
      <c r="AN88" s="24">
        <v>0</v>
      </c>
      <c r="AO88" s="24">
        <v>181169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298225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428842683.22000003</v>
      </c>
    </row>
    <row r="89" spans="1:84" x14ac:dyDescent="0.35">
      <c r="A89" s="26" t="s">
        <v>274</v>
      </c>
      <c r="B89" s="20"/>
      <c r="C89" s="32">
        <v>107506740.12</v>
      </c>
      <c r="D89" s="32">
        <v>0</v>
      </c>
      <c r="E89" s="32">
        <v>181656825.25</v>
      </c>
      <c r="F89" s="32">
        <v>0</v>
      </c>
      <c r="G89" s="32">
        <v>19367789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520716398.73000008</v>
      </c>
      <c r="Q89" s="32">
        <v>14537342</v>
      </c>
      <c r="R89" s="32">
        <v>28966781</v>
      </c>
      <c r="S89" s="32">
        <v>0</v>
      </c>
      <c r="T89" s="32">
        <v>3059223</v>
      </c>
      <c r="U89" s="32">
        <v>70970435.359999999</v>
      </c>
      <c r="V89" s="32">
        <v>357397951.86000001</v>
      </c>
      <c r="W89" s="32">
        <v>26725808.590000004</v>
      </c>
      <c r="X89" s="32">
        <v>27493193.25</v>
      </c>
      <c r="Y89" s="32">
        <v>147595952.28999999</v>
      </c>
      <c r="Z89" s="32">
        <v>46185373</v>
      </c>
      <c r="AA89" s="32">
        <v>4092161.92</v>
      </c>
      <c r="AB89" s="32">
        <v>61596012.359999992</v>
      </c>
      <c r="AC89" s="32">
        <v>51280876</v>
      </c>
      <c r="AD89" s="32">
        <v>6826100</v>
      </c>
      <c r="AE89" s="32">
        <v>15559098</v>
      </c>
      <c r="AF89" s="32">
        <v>0</v>
      </c>
      <c r="AG89" s="32">
        <v>62430243.829999998</v>
      </c>
      <c r="AH89" s="32">
        <v>0</v>
      </c>
      <c r="AI89" s="32">
        <v>0</v>
      </c>
      <c r="AJ89" s="32">
        <v>10733980.91</v>
      </c>
      <c r="AK89" s="32">
        <v>12464769</v>
      </c>
      <c r="AL89" s="32">
        <v>3975646</v>
      </c>
      <c r="AM89" s="32">
        <v>0</v>
      </c>
      <c r="AN89" s="32">
        <v>0</v>
      </c>
      <c r="AO89" s="32">
        <v>1419155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299166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1782857022.47</v>
      </c>
    </row>
    <row r="90" spans="1:84" x14ac:dyDescent="0.35">
      <c r="A90" s="39" t="s">
        <v>275</v>
      </c>
      <c r="B90" s="32"/>
      <c r="C90" s="24">
        <v>37704.750000000007</v>
      </c>
      <c r="D90" s="24">
        <v>0</v>
      </c>
      <c r="E90" s="24">
        <v>58397.469999999979</v>
      </c>
      <c r="F90" s="24">
        <v>0</v>
      </c>
      <c r="G90" s="24">
        <v>14337.07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55418.140000000029</v>
      </c>
      <c r="Q90" s="24">
        <v>1951.6499999999999</v>
      </c>
      <c r="R90" s="24">
        <v>665.11</v>
      </c>
      <c r="S90" s="24">
        <v>0</v>
      </c>
      <c r="T90" s="24">
        <v>656.79</v>
      </c>
      <c r="U90" s="24">
        <v>1986.7900000000002</v>
      </c>
      <c r="V90" s="24">
        <v>37482.55000000001</v>
      </c>
      <c r="W90" s="24">
        <v>5621.7799999999988</v>
      </c>
      <c r="X90" s="24">
        <v>1690.71</v>
      </c>
      <c r="Y90" s="24">
        <v>30470.639999999989</v>
      </c>
      <c r="Z90" s="24">
        <v>0</v>
      </c>
      <c r="AA90" s="24">
        <v>1883.1899999999996</v>
      </c>
      <c r="AB90" s="24">
        <v>10561.65</v>
      </c>
      <c r="AC90" s="24">
        <v>3085.5399999999995</v>
      </c>
      <c r="AD90" s="24">
        <v>854.65</v>
      </c>
      <c r="AE90" s="24">
        <v>6760.51</v>
      </c>
      <c r="AF90" s="24">
        <v>0</v>
      </c>
      <c r="AG90" s="24">
        <v>10537.259999999997</v>
      </c>
      <c r="AH90" s="24">
        <v>0</v>
      </c>
      <c r="AI90" s="24">
        <v>0</v>
      </c>
      <c r="AJ90" s="24">
        <v>12164.980000000001</v>
      </c>
      <c r="AK90" s="24">
        <v>0</v>
      </c>
      <c r="AL90" s="24">
        <v>0</v>
      </c>
      <c r="AM90" s="24">
        <v>0</v>
      </c>
      <c r="AN90" s="24">
        <v>0</v>
      </c>
      <c r="AO90" s="24">
        <v>5457.3799999999983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686.21</v>
      </c>
      <c r="AW90" s="24">
        <v>0</v>
      </c>
      <c r="AX90" s="24">
        <v>0</v>
      </c>
      <c r="AY90" s="24">
        <v>2393.0500000000006</v>
      </c>
      <c r="AZ90" s="24">
        <v>17619.09</v>
      </c>
      <c r="BA90" s="24">
        <v>0</v>
      </c>
      <c r="BB90" s="24">
        <v>291.24</v>
      </c>
      <c r="BC90" s="24">
        <v>0</v>
      </c>
      <c r="BD90" s="24">
        <v>19355.969999999998</v>
      </c>
      <c r="BE90" s="24">
        <v>336475.95999999996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3887.5099999999998</v>
      </c>
      <c r="BM90" s="24">
        <v>0</v>
      </c>
      <c r="BN90" s="24">
        <v>7276.58</v>
      </c>
      <c r="BO90" s="24">
        <v>0</v>
      </c>
      <c r="BP90" s="24">
        <v>0</v>
      </c>
      <c r="BQ90" s="24">
        <v>0</v>
      </c>
      <c r="BR90" s="24">
        <v>0</v>
      </c>
      <c r="BS90" s="24">
        <v>997.69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157.41999999999999</v>
      </c>
      <c r="BZ90" s="24">
        <v>0</v>
      </c>
      <c r="CA90" s="24">
        <v>5819.9100000000008</v>
      </c>
      <c r="CB90" s="24">
        <v>0</v>
      </c>
      <c r="CC90" s="24">
        <v>37811.150000000016</v>
      </c>
      <c r="CD90" s="264" t="s">
        <v>233</v>
      </c>
      <c r="CE90" s="32">
        <f t="shared" si="3"/>
        <v>730460.3899999999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 t="e">
        <f>AY59-CE91</f>
        <v>#VALUE!</v>
      </c>
    </row>
    <row r="92" spans="1:84" x14ac:dyDescent="0.35">
      <c r="A92" s="26" t="s">
        <v>277</v>
      </c>
      <c r="B92" s="20"/>
      <c r="C92" s="24">
        <v>5672.2452389410209</v>
      </c>
      <c r="D92" s="24">
        <v>0</v>
      </c>
      <c r="E92" s="24">
        <v>8785.2265609426104</v>
      </c>
      <c r="F92" s="24">
        <v>0</v>
      </c>
      <c r="G92" s="24">
        <v>2156.847003304998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8337.0206874721898</v>
      </c>
      <c r="Q92" s="24">
        <v>293.60325742987925</v>
      </c>
      <c r="R92" s="24">
        <v>100.05813673004228</v>
      </c>
      <c r="S92" s="24">
        <v>0</v>
      </c>
      <c r="T92" s="24">
        <v>98.806488585233211</v>
      </c>
      <c r="U92" s="24">
        <v>298.88966557995025</v>
      </c>
      <c r="V92" s="24">
        <v>5638.8178089197982</v>
      </c>
      <c r="W92" s="24">
        <v>845.73203215440594</v>
      </c>
      <c r="X92" s="24">
        <v>254.34784073438948</v>
      </c>
      <c r="Y92" s="24">
        <v>4583.9567340318054</v>
      </c>
      <c r="Z92" s="24">
        <v>0</v>
      </c>
      <c r="AA92" s="24">
        <v>283.30423916141433</v>
      </c>
      <c r="AB92" s="24">
        <v>1588.8785611325209</v>
      </c>
      <c r="AC92" s="24">
        <v>464.1839443190068</v>
      </c>
      <c r="AD92" s="24">
        <v>128.57224602897361</v>
      </c>
      <c r="AE92" s="24">
        <v>1017.0408412816197</v>
      </c>
      <c r="AF92" s="24">
        <v>0</v>
      </c>
      <c r="AG92" s="24">
        <v>1585.2093666310909</v>
      </c>
      <c r="AH92" s="24">
        <v>0</v>
      </c>
      <c r="AI92" s="24">
        <v>0</v>
      </c>
      <c r="AJ92" s="24">
        <v>1830.0810875768364</v>
      </c>
      <c r="AK92" s="24">
        <v>0</v>
      </c>
      <c r="AL92" s="24">
        <v>0</v>
      </c>
      <c r="AM92" s="24">
        <v>0</v>
      </c>
      <c r="AN92" s="24">
        <v>0</v>
      </c>
      <c r="AO92" s="24">
        <v>820.99994621611154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103.23238863574794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0</v>
      </c>
      <c r="BB92" s="24">
        <v>43.813702607474724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584.83109127724231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150.09096605703701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23.682025355269435</v>
      </c>
      <c r="BZ92" s="24">
        <v>0</v>
      </c>
      <c r="CA92" s="24">
        <v>875.53840798746137</v>
      </c>
      <c r="CB92" s="24">
        <v>0</v>
      </c>
      <c r="CC92" s="29" t="s">
        <v>233</v>
      </c>
      <c r="CD92" s="29" t="s">
        <v>233</v>
      </c>
      <c r="CE92" s="32">
        <f t="shared" si="3"/>
        <v>46565.010269094149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71.644730769230762</v>
      </c>
      <c r="D94" s="315">
        <v>0</v>
      </c>
      <c r="E94" s="315">
        <v>134.50496634615385</v>
      </c>
      <c r="F94" s="315">
        <v>0</v>
      </c>
      <c r="G94" s="315">
        <v>15.421312500000001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42.117211538461532</v>
      </c>
      <c r="Q94" s="316">
        <v>9.2001298076923081</v>
      </c>
      <c r="R94" s="316">
        <v>1.3221153846153847E-3</v>
      </c>
      <c r="S94" s="317">
        <v>0</v>
      </c>
      <c r="T94" s="317">
        <v>2.468879807692308</v>
      </c>
      <c r="U94" s="318">
        <v>0</v>
      </c>
      <c r="V94" s="316">
        <v>15.228149038461538</v>
      </c>
      <c r="W94" s="316">
        <v>1.2012596153846153</v>
      </c>
      <c r="X94" s="316">
        <v>4.6831730769230764E-2</v>
      </c>
      <c r="Y94" s="316">
        <v>4.8961346153846153</v>
      </c>
      <c r="Z94" s="316">
        <v>2.5655432692307691</v>
      </c>
      <c r="AA94" s="316">
        <v>0</v>
      </c>
      <c r="AB94" s="317">
        <v>0</v>
      </c>
      <c r="AC94" s="316">
        <v>0</v>
      </c>
      <c r="AD94" s="316">
        <v>3.3064519230769229</v>
      </c>
      <c r="AE94" s="316">
        <v>0</v>
      </c>
      <c r="AF94" s="316">
        <v>0</v>
      </c>
      <c r="AG94" s="316">
        <v>19.478985576923076</v>
      </c>
      <c r="AH94" s="316">
        <v>0</v>
      </c>
      <c r="AI94" s="316">
        <v>0</v>
      </c>
      <c r="AJ94" s="316">
        <v>6.6355144230769234</v>
      </c>
      <c r="AK94" s="316">
        <v>0</v>
      </c>
      <c r="AL94" s="316">
        <v>0</v>
      </c>
      <c r="AM94" s="316">
        <v>0</v>
      </c>
      <c r="AN94" s="316">
        <v>0</v>
      </c>
      <c r="AO94" s="316">
        <v>6.1476538461538466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334.86507692307686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1373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1372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98122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1374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1377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1378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1370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1371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1381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8166</v>
      </c>
      <c r="D127" s="50">
        <v>54386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0</v>
      </c>
      <c r="D130" s="50">
        <v>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56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108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36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10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17</v>
      </c>
      <c r="D142" s="20"/>
      <c r="E142" s="20"/>
    </row>
    <row r="143" spans="1:5" x14ac:dyDescent="0.35">
      <c r="A143" s="20" t="s">
        <v>324</v>
      </c>
      <c r="B143" s="20"/>
      <c r="C143" s="27">
        <v>198</v>
      </c>
      <c r="D143" s="20"/>
      <c r="E143" s="32">
        <f>SUM(C132:C142)</f>
        <v>227</v>
      </c>
    </row>
    <row r="144" spans="1:5" x14ac:dyDescent="0.35">
      <c r="A144" s="20" t="s">
        <v>325</v>
      </c>
      <c r="B144" s="46" t="s">
        <v>284</v>
      </c>
      <c r="C144" s="47">
        <v>349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29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4552</v>
      </c>
      <c r="C154" s="50">
        <v>1014</v>
      </c>
      <c r="D154" s="50">
        <v>2600</v>
      </c>
      <c r="E154" s="32">
        <f>SUM(B154:D154)</f>
        <v>8166</v>
      </c>
    </row>
    <row r="155" spans="1:6" x14ac:dyDescent="0.35">
      <c r="A155" s="20" t="s">
        <v>227</v>
      </c>
      <c r="B155" s="50">
        <v>30319</v>
      </c>
      <c r="C155" s="50">
        <v>6752</v>
      </c>
      <c r="D155" s="50">
        <v>17315</v>
      </c>
      <c r="E155" s="32">
        <f>SUM(B155:D155)</f>
        <v>54386</v>
      </c>
    </row>
    <row r="156" spans="1:6" x14ac:dyDescent="0.35">
      <c r="A156" s="20" t="s">
        <v>332</v>
      </c>
      <c r="B156" s="50">
        <v>82666</v>
      </c>
      <c r="C156" s="50">
        <v>18410</v>
      </c>
      <c r="D156" s="50">
        <v>47208</v>
      </c>
      <c r="E156" s="32">
        <f>SUM(B156:D156)</f>
        <v>148284</v>
      </c>
    </row>
    <row r="157" spans="1:6" x14ac:dyDescent="0.35">
      <c r="A157" s="20" t="s">
        <v>272</v>
      </c>
      <c r="B157" s="50">
        <v>784532731</v>
      </c>
      <c r="C157" s="50">
        <v>164645669</v>
      </c>
      <c r="D157" s="50">
        <v>404835939</v>
      </c>
      <c r="E157" s="32">
        <f>SUM(B157:D157)</f>
        <v>1354014339</v>
      </c>
      <c r="F157" s="18"/>
    </row>
    <row r="158" spans="1:6" x14ac:dyDescent="0.35">
      <c r="A158" s="20" t="s">
        <v>273</v>
      </c>
      <c r="B158" s="50">
        <v>209376363</v>
      </c>
      <c r="C158" s="50">
        <v>56704772</v>
      </c>
      <c r="D158" s="50">
        <v>162761548</v>
      </c>
      <c r="E158" s="32">
        <f>SUM(B158:D158)</f>
        <v>428842683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9113167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5943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7777545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-124021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v>16772634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4973930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605642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v>5579572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4873724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9358101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v>14231825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-209493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3018188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2808695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37000000</v>
      </c>
      <c r="C211" s="47">
        <v>0</v>
      </c>
      <c r="D211" s="50">
        <v>0</v>
      </c>
      <c r="E211" s="32">
        <f t="shared" ref="E211:E219" si="4">SUM(B211:C211)-D211</f>
        <v>37000000</v>
      </c>
    </row>
    <row r="212" spans="1:5" x14ac:dyDescent="0.35">
      <c r="A212" s="20" t="s">
        <v>367</v>
      </c>
      <c r="B212" s="50">
        <v>8368986.6100000003</v>
      </c>
      <c r="C212" s="47">
        <v>-9.3132257461547852E-10</v>
      </c>
      <c r="D212" s="50">
        <v>0</v>
      </c>
      <c r="E212" s="32">
        <f t="shared" si="4"/>
        <v>8368986.6099999994</v>
      </c>
    </row>
    <row r="213" spans="1:5" x14ac:dyDescent="0.35">
      <c r="A213" s="20" t="s">
        <v>368</v>
      </c>
      <c r="B213" s="50">
        <v>152040572.71000001</v>
      </c>
      <c r="C213" s="47">
        <v>695954.45000001788</v>
      </c>
      <c r="D213" s="50">
        <v>0</v>
      </c>
      <c r="E213" s="32">
        <f t="shared" si="4"/>
        <v>152736527.16000003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10722756.99</v>
      </c>
      <c r="C215" s="47">
        <v>64082.330000001937</v>
      </c>
      <c r="D215" s="50">
        <v>0</v>
      </c>
      <c r="E215" s="32">
        <f t="shared" si="4"/>
        <v>10786839.320000002</v>
      </c>
    </row>
    <row r="216" spans="1:5" x14ac:dyDescent="0.35">
      <c r="A216" s="20" t="s">
        <v>371</v>
      </c>
      <c r="B216" s="50">
        <v>122554133.14</v>
      </c>
      <c r="C216" s="47">
        <v>851167.59999998333</v>
      </c>
      <c r="D216" s="50">
        <v>0.02</v>
      </c>
      <c r="E216" s="32">
        <f t="shared" si="4"/>
        <v>123405300.71999998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2467463.9500000002</v>
      </c>
      <c r="C219" s="47">
        <v>4921950.6299998639</v>
      </c>
      <c r="D219" s="50">
        <v>0</v>
      </c>
      <c r="E219" s="32">
        <f t="shared" si="4"/>
        <v>7389414.5799998641</v>
      </c>
    </row>
    <row r="220" spans="1:5" x14ac:dyDescent="0.35">
      <c r="A220" s="20" t="s">
        <v>215</v>
      </c>
      <c r="B220" s="32">
        <v>333153913.39999998</v>
      </c>
      <c r="C220" s="266">
        <v>6533155.0099998657</v>
      </c>
      <c r="D220" s="32">
        <v>0.02</v>
      </c>
      <c r="E220" s="32">
        <f>SUM(E211:E219)</f>
        <v>339687068.38999987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8124383.0899999999</v>
      </c>
      <c r="C225" s="47">
        <v>91639.850000000559</v>
      </c>
      <c r="D225" s="50">
        <v>0</v>
      </c>
      <c r="E225" s="32">
        <f t="shared" ref="E225:E232" si="5">SUM(B225:C225)-D225</f>
        <v>8216022.9400000004</v>
      </c>
    </row>
    <row r="226" spans="1:5" x14ac:dyDescent="0.35">
      <c r="A226" s="20" t="s">
        <v>368</v>
      </c>
      <c r="B226" s="50">
        <v>92416477.299999997</v>
      </c>
      <c r="C226" s="47">
        <v>7903900.2399999946</v>
      </c>
      <c r="D226" s="50">
        <v>0</v>
      </c>
      <c r="E226" s="32">
        <f t="shared" si="5"/>
        <v>100320377.53999999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4516777.45</v>
      </c>
      <c r="C228" s="47">
        <v>819920.8599999994</v>
      </c>
      <c r="D228" s="50">
        <v>0</v>
      </c>
      <c r="E228" s="32">
        <f t="shared" si="5"/>
        <v>5336698.3099999996</v>
      </c>
    </row>
    <row r="229" spans="1:5" x14ac:dyDescent="0.35">
      <c r="A229" s="20" t="s">
        <v>371</v>
      </c>
      <c r="B229" s="50">
        <v>100098795.87</v>
      </c>
      <c r="C229" s="47">
        <v>6598177.9199999869</v>
      </c>
      <c r="D229" s="50">
        <v>0</v>
      </c>
      <c r="E229" s="32">
        <f t="shared" si="5"/>
        <v>106696973.78999999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205156433.71000001</v>
      </c>
      <c r="C233" s="266">
        <f>SUM(C224:C232)</f>
        <v>15413638.869999982</v>
      </c>
      <c r="D233" s="32">
        <f>SUM(D224:D232)</f>
        <v>0</v>
      </c>
      <c r="E233" s="32">
        <f>SUM(E224:E232)</f>
        <v>220570072.57999998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-37775</v>
      </c>
      <c r="D237" s="40">
        <f>C237</f>
        <v>-37775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792062673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170779834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5522243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40953860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286602101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2333284.1299999994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1298253995.1300001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544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15134854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6147514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21282368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1319498588.1300001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83668782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297112315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218070174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8787120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10537748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230458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182266249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37000000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8368987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152736527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10786839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123405301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7389415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339687069</v>
      </c>
      <c r="E291" s="20"/>
    </row>
    <row r="292" spans="1:5" x14ac:dyDescent="0.35">
      <c r="A292" s="20" t="s">
        <v>416</v>
      </c>
      <c r="B292" s="46" t="s">
        <v>284</v>
      </c>
      <c r="C292" s="47">
        <v>220570073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119116996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33243932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33243932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334627177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20325078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13571698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3751071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37647847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69044923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2162621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71207544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71207544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225771786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334627177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334627177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1354014339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428842683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1782857022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-37775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1298253995.1300001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21282369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1319498589.1300001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463358432.86999989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16967277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16967277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16967277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480325709.86999989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161458832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16772634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10717274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89785544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2354794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52765947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15413834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5579572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14231825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2808695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161142679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161142679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533031630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-52705920.130000114</v>
      </c>
      <c r="E417" s="32"/>
    </row>
    <row r="418" spans="1:13" x14ac:dyDescent="0.35">
      <c r="A418" s="32" t="s">
        <v>508</v>
      </c>
      <c r="B418" s="20"/>
      <c r="C418" s="236">
        <v>3165276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3165276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-49540644.130000114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-49540644.130000114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393984.42999999993</v>
      </c>
      <c r="E612" s="258">
        <f>SUM(C624:D647)+SUM(C668:D713)</f>
        <v>351291510.5808503</v>
      </c>
      <c r="F612" s="258">
        <f>CE64-(AX64+BD64+BE64+BG64+BJ64+BN64+BP64+BQ64+CB64+CC64+CD64)</f>
        <v>89360185.36999996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1199.6735721153843</v>
      </c>
      <c r="I612" s="256">
        <f>CE92-(AX92+AY92+AZ92+BD92+BE92+BF92+BG92+BJ92+BN92+BO92+BP92+BQ92+BR92+CB92+CC92+CD92)</f>
        <v>46565.010269094149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1782857022.47</v>
      </c>
      <c r="L612" s="262">
        <f>CE94-(AW94+AX94+AY94+AZ94+BA94+BB94+BC94+BD94+BE94+BF94+BG94+BH94+BI94+BJ94+BK94+BL94+BM94+BN94+BO94+BP94+BQ94+BR94+BS94+BT94+BU94+BV94+BW94+BX94+BY94+BZ94+CA94+CB94+CC94+CD94)</f>
        <v>334.86507692307686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13179504.999999998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17040519.32</v>
      </c>
      <c r="D615" s="256">
        <f>SUM(C614:C615)</f>
        <v>30220024.32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118988.92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20.59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5407805.6199999992</v>
      </c>
      <c r="D619" s="256">
        <f>(D615/D612)*BN90</f>
        <v>558139.88529045589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155787636.75000003</v>
      </c>
      <c r="D620" s="256">
        <f>(D615/D612)*CC90</f>
        <v>2900251.3438593722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164772843.10914987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-121898.48000000007</v>
      </c>
      <c r="D624" s="256">
        <f>(D615/D612)*BD90</f>
        <v>1484672.5900746647</v>
      </c>
      <c r="E624" s="258">
        <f>(E623/E612)*SUM(C624:D624)</f>
        <v>639207.48970352346</v>
      </c>
      <c r="F624" s="258">
        <f>SUM(C624:E624)</f>
        <v>2001981.5997781882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3941804.7299999995</v>
      </c>
      <c r="D625" s="256">
        <f>(D615/D612)*AY90</f>
        <v>183555.55116474029</v>
      </c>
      <c r="E625" s="258">
        <f>(E623/E612)*SUM(C625:D625)</f>
        <v>1934995.0736160222</v>
      </c>
      <c r="F625" s="258">
        <f>(F624/F612)*AY64</f>
        <v>13236.08643574676</v>
      </c>
      <c r="G625" s="256">
        <f>SUM(C625:F625)</f>
        <v>6073591.4412165079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8337032.9699999997</v>
      </c>
      <c r="D627" s="256">
        <f>(D615/D612)*BO90</f>
        <v>0</v>
      </c>
      <c r="E627" s="258">
        <f>(E623/E612)*SUM(C627:D627)</f>
        <v>3910474.8739592917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412664.62999999989</v>
      </c>
      <c r="D628" s="256">
        <f>(D615/D612)*AZ90</f>
        <v>1351447.6404467784</v>
      </c>
      <c r="E628" s="258">
        <f>(E623/E612)*SUM(C628:D628)</f>
        <v>827454.65122292843</v>
      </c>
      <c r="F628" s="258">
        <f>(F624/F612)*AZ64</f>
        <v>15603.570613470059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-464887.71000000008</v>
      </c>
      <c r="D630" s="256">
        <f>(D615/D612)*BA90</f>
        <v>0</v>
      </c>
      <c r="E630" s="258">
        <f>(E623/E612)*SUM(C630:D630)</f>
        <v>-218054.9981880993</v>
      </c>
      <c r="F630" s="258">
        <f>(F624/F612)*BA64</f>
        <v>1759.8029219095458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2486074.3199999998</v>
      </c>
      <c r="D632" s="256">
        <f>(D615/D612)*BB90</f>
        <v>22339.156608185767</v>
      </c>
      <c r="E632" s="258">
        <f>(E623/E612)*SUM(C632:D632)</f>
        <v>1176568.1998708928</v>
      </c>
      <c r="F632" s="258">
        <f>(F624/F612)*BB64</f>
        <v>534.12717955376536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825722.63</v>
      </c>
      <c r="D633" s="256">
        <f>(D615/D612)*BC90</f>
        <v>0</v>
      </c>
      <c r="E633" s="258">
        <f>(E623/E612)*SUM(C633:D633)</f>
        <v>387304.16553391475</v>
      </c>
      <c r="F633" s="258">
        <f>(F624/F612)*BC64</f>
        <v>9.0187560541617948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1026576.0799999998</v>
      </c>
      <c r="D637" s="256">
        <f>(D615/D612)*BL90</f>
        <v>298186.01396061061</v>
      </c>
      <c r="E637" s="258">
        <f>(E623/E612)*SUM(C637:D637)</f>
        <v>621378.00114837091</v>
      </c>
      <c r="F637" s="258">
        <f>(F624/F612)*BL64</f>
        <v>164.18186572764134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29599.089999999997</v>
      </c>
      <c r="D639" s="256">
        <f>(D615/D612)*BS90</f>
        <v>76526.415177931805</v>
      </c>
      <c r="E639" s="258">
        <f>(E623/E612)*SUM(C639:D639)</f>
        <v>49778.035300793468</v>
      </c>
      <c r="F639" s="258">
        <f>(F624/F612)*BS64</f>
        <v>126.10755248507654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16412.3</v>
      </c>
      <c r="D641" s="256">
        <f>(D615/D612)*BU90</f>
        <v>0</v>
      </c>
      <c r="E641" s="258">
        <f>(E623/E612)*SUM(C641:D641)</f>
        <v>7698.1687615758683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12261361.050000001</v>
      </c>
      <c r="D643" s="256">
        <f>(D615/D612)*BW90</f>
        <v>0</v>
      </c>
      <c r="E643" s="258">
        <f>(E623/E612)*SUM(C643:D643)</f>
        <v>5751176.0453753034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863056.7799999998</v>
      </c>
      <c r="D645" s="256">
        <f>(D615/D612)*BY90</f>
        <v>12074.680789934771</v>
      </c>
      <c r="E645" s="258">
        <f>(E623/E612)*SUM(C645:D645)</f>
        <v>410479.31574034912</v>
      </c>
      <c r="F645" s="258">
        <f>(F624/F612)*BY64</f>
        <v>28.037093728987777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3133860.8899999997</v>
      </c>
      <c r="D646" s="256">
        <f>(D615/D612)*BZ90</f>
        <v>0</v>
      </c>
      <c r="E646" s="258">
        <f>(E623/E612)*SUM(C646:D646)</f>
        <v>1469933.5258630628</v>
      </c>
      <c r="F646" s="258">
        <f>(F624/F612)*BZ64</f>
        <v>58.901958198129321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9300951.7700000014</v>
      </c>
      <c r="D647" s="256">
        <f>(D615/D612)*CA90</f>
        <v>446408.05155729444</v>
      </c>
      <c r="E647" s="258">
        <f>(E623/E612)*SUM(C647:D647)</f>
        <v>4571986.9175040741</v>
      </c>
      <c r="F647" s="258">
        <f>(F624/F612)*CA64</f>
        <v>1928.0418388440835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233582807.25000006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33571403.160000011</v>
      </c>
      <c r="D668" s="256">
        <f>(D615/D612)*C90</f>
        <v>2892090.0807666956</v>
      </c>
      <c r="E668" s="258">
        <f>(E623/E612)*SUM(C668:D668)</f>
        <v>17103155.840680651</v>
      </c>
      <c r="F668" s="258">
        <f>(F624/F612)*C64</f>
        <v>57852.909470020881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36835290.859999999</v>
      </c>
      <c r="D670" s="256">
        <f>(D615/D612)*E90</f>
        <v>4479296.2088031508</v>
      </c>
      <c r="E670" s="258">
        <f>(E623/E612)*SUM(C670:D670)</f>
        <v>19378555.325607423</v>
      </c>
      <c r="F670" s="258">
        <f>(F624/F612)*E64</f>
        <v>47021.650722819257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3521203.29</v>
      </c>
      <c r="D672" s="256">
        <f>(D615/D612)*G90</f>
        <v>1099704.889549931</v>
      </c>
      <c r="E672" s="258">
        <f>(E623/E612)*SUM(C672:D672)</f>
        <v>2167431.1947698793</v>
      </c>
      <c r="F672" s="258">
        <f>(F624/F612)*G64</f>
        <v>3094.3890602153892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848.18000000000006</v>
      </c>
      <c r="D673" s="256">
        <f>(D615/D612)*H90</f>
        <v>0</v>
      </c>
      <c r="E673" s="258">
        <f>(E623/E612)*SUM(C673:D673)</f>
        <v>397.83776680863872</v>
      </c>
      <c r="F673" s="258">
        <f>(F624/F612)*H64</f>
        <v>1.6506904463201537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28204478.089999996</v>
      </c>
      <c r="D681" s="256">
        <f>(D615/D612)*P90</f>
        <v>4250770.8707401613</v>
      </c>
      <c r="E681" s="258">
        <f>(E623/E612)*SUM(C681:D681)</f>
        <v>15223093.880731985</v>
      </c>
      <c r="F681" s="258">
        <f>(F624/F612)*P64</f>
        <v>106972.61441028716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1994339.34</v>
      </c>
      <c r="D682" s="256">
        <f>(D615/D612)*Q90</f>
        <v>149698.58190621392</v>
      </c>
      <c r="E682" s="258">
        <f>(E623/E612)*SUM(C682:D682)</f>
        <v>1005658.3022521194</v>
      </c>
      <c r="F682" s="258">
        <f>(F624/F612)*Q64</f>
        <v>250.53573803399453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8833478.6799999997</v>
      </c>
      <c r="D683" s="256">
        <f>(D615/D612)*R90</f>
        <v>51016.331725279611</v>
      </c>
      <c r="E683" s="258">
        <f>(E623/E612)*SUM(C683:D683)</f>
        <v>4167261.2590337838</v>
      </c>
      <c r="F683" s="258">
        <f>(F624/F612)*R64</f>
        <v>66373.014075014944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24841848.890000001</v>
      </c>
      <c r="D684" s="256">
        <f>(D615/D612)*S90</f>
        <v>0</v>
      </c>
      <c r="E684" s="258">
        <f>(E623/E612)*SUM(C684:D684)</f>
        <v>11652038.111951778</v>
      </c>
      <c r="F684" s="258">
        <f>(F624/F612)*S64</f>
        <v>536200.8233573077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602341.52</v>
      </c>
      <c r="D685" s="256">
        <f>(D615/D612)*T90</f>
        <v>50378.157769160585</v>
      </c>
      <c r="E685" s="258">
        <f>(E623/E612)*SUM(C685:D685)</f>
        <v>306157.34744480782</v>
      </c>
      <c r="F685" s="258">
        <f>(F624/F612)*T64</f>
        <v>3847.894523523627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10417309.57</v>
      </c>
      <c r="D686" s="256">
        <f>(D615/D612)*U90</f>
        <v>152393.94642761091</v>
      </c>
      <c r="E686" s="258">
        <f>(E623/E612)*SUM(C686:D686)</f>
        <v>4957706.1977469129</v>
      </c>
      <c r="F686" s="258">
        <f>(F624/F612)*U64</f>
        <v>55639.410873607063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49494411.039999992</v>
      </c>
      <c r="D687" s="256">
        <f>(D615/D612)*V90</f>
        <v>2875046.5407366902</v>
      </c>
      <c r="E687" s="258">
        <f>(E623/E612)*SUM(C687:D687)</f>
        <v>24563828.495012868</v>
      </c>
      <c r="F687" s="258">
        <f>(F624/F612)*V64</f>
        <v>686949.8563889123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5699077.5599999996</v>
      </c>
      <c r="D688" s="256">
        <f>(D615/D612)*W90</f>
        <v>431210.767191205</v>
      </c>
      <c r="E688" s="258">
        <f>(E623/E612)*SUM(C688:D688)</f>
        <v>2875404.0627965927</v>
      </c>
      <c r="F688" s="258">
        <f>(F624/F612)*W64</f>
        <v>13284.152713417374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1815159.32</v>
      </c>
      <c r="D689" s="256">
        <f>(D615/D612)*X90</f>
        <v>129683.54439302896</v>
      </c>
      <c r="E689" s="258">
        <f>(E623/E612)*SUM(C689:D689)</f>
        <v>912226.1099811818</v>
      </c>
      <c r="F689" s="258">
        <f>(F624/F612)*X64</f>
        <v>3944.8748275957037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17887369.079999998</v>
      </c>
      <c r="D690" s="256">
        <f>(D615/D612)*Y90</f>
        <v>2337207.7973892642</v>
      </c>
      <c r="E690" s="258">
        <f>(E623/E612)*SUM(C690:D690)</f>
        <v>9486312.4567310885</v>
      </c>
      <c r="F690" s="258">
        <f>(F624/F612)*Y64</f>
        <v>189674.36882959396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17327517.289999999</v>
      </c>
      <c r="D691" s="256">
        <f>(D615/D612)*Z90</f>
        <v>0</v>
      </c>
      <c r="E691" s="258">
        <f>(E623/E612)*SUM(C691:D691)</f>
        <v>8127450.2853069799</v>
      </c>
      <c r="F691" s="258">
        <f>(F624/F612)*Z64</f>
        <v>296.3471026559929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810930.52</v>
      </c>
      <c r="D692" s="256">
        <f>(D615/D612)*AA90</f>
        <v>144447.45341632105</v>
      </c>
      <c r="E692" s="258">
        <f>(E623/E612)*SUM(C692:D692)</f>
        <v>448118.84199357702</v>
      </c>
      <c r="F692" s="258">
        <f>(F624/F612)*AA64</f>
        <v>7834.4497329590658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13538757.149999999</v>
      </c>
      <c r="D693" s="256">
        <f>(D615/D612)*AB90</f>
        <v>810116.58216881333</v>
      </c>
      <c r="E693" s="258">
        <f>(E623/E612)*SUM(C693:D693)</f>
        <v>6730321.2547161886</v>
      </c>
      <c r="F693" s="258">
        <f>(F624/F612)*AB64</f>
        <v>137898.00957263564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3623269.72</v>
      </c>
      <c r="D694" s="256">
        <f>(D615/D612)*AC90</f>
        <v>236672.02747157498</v>
      </c>
      <c r="E694" s="258">
        <f>(E623/E612)*SUM(C694:D694)</f>
        <v>1810500.8427757383</v>
      </c>
      <c r="F694" s="258">
        <f>(F624/F612)*AC64</f>
        <v>14052.094997078611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544507.55000000005</v>
      </c>
      <c r="D695" s="256">
        <f>(D615/D612)*AD90</f>
        <v>65554.732163116205</v>
      </c>
      <c r="E695" s="258">
        <f>(E623/E612)*SUM(C695:D695)</f>
        <v>286148.94945643115</v>
      </c>
      <c r="F695" s="258">
        <f>(F624/F612)*AD64</f>
        <v>1156.7049756982367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4967698.8199999994</v>
      </c>
      <c r="D696" s="256">
        <f>(D615/D612)*AE90</f>
        <v>518555.45818296232</v>
      </c>
      <c r="E696" s="258">
        <f>(E623/E612)*SUM(C696:D696)</f>
        <v>2573320.6986449212</v>
      </c>
      <c r="F696" s="258">
        <f>(F624/F612)*AE64</f>
        <v>844.74845309695195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9536050.0600000005</v>
      </c>
      <c r="D698" s="256">
        <f>(D615/D612)*AG90</f>
        <v>808245.78135273815</v>
      </c>
      <c r="E698" s="258">
        <f>(E623/E612)*SUM(C698:D698)</f>
        <v>4851979.0100352066</v>
      </c>
      <c r="F698" s="258">
        <f>(F624/F612)*AG64</f>
        <v>18378.484085834516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4609425.03</v>
      </c>
      <c r="D701" s="256">
        <f>(D615/D612)*AJ90</f>
        <v>933097.76595058269</v>
      </c>
      <c r="E701" s="258">
        <f>(E623/E612)*SUM(C701:D701)</f>
        <v>2599713.3764377278</v>
      </c>
      <c r="F701" s="258">
        <f>(F624/F612)*AJ64</f>
        <v>14507.654419387289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1716888.2</v>
      </c>
      <c r="D702" s="256">
        <f>(D615/D612)*AK90</f>
        <v>0</v>
      </c>
      <c r="E702" s="258">
        <f>(E623/E612)*SUM(C702:D702)</f>
        <v>805304.26011943619</v>
      </c>
      <c r="F702" s="258">
        <f>(F624/F612)*AK64</f>
        <v>98.637715570703662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638573.25000000012</v>
      </c>
      <c r="D703" s="256">
        <f>(D615/D612)*AL90</f>
        <v>0</v>
      </c>
      <c r="E703" s="258">
        <f>(E623/E612)*SUM(C703:D703)</f>
        <v>299521.98321551387</v>
      </c>
      <c r="F703" s="258">
        <f>(F624/F612)*AL64</f>
        <v>21.180052131468649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1339302.3599999999</v>
      </c>
      <c r="D706" s="256">
        <f>(D615/D612)*AO90</f>
        <v>418600.69526981458</v>
      </c>
      <c r="E706" s="258">
        <f>(E623/E612)*SUM(C706:D706)</f>
        <v>824542.22662008763</v>
      </c>
      <c r="F706" s="258">
        <f>(F624/F612)*AO64</f>
        <v>2223.2828803256084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110067.91000000002</v>
      </c>
      <c r="D713" s="256">
        <f>(D615/D612)*AV90</f>
        <v>52634.777695725708</v>
      </c>
      <c r="E713" s="258">
        <f>(E623/E612)*SUM(C713:D713)</f>
        <v>76315.49190812197</v>
      </c>
      <c r="F713" s="258">
        <f>(F624/F612)*AV64</f>
        <v>113.98389430068252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516064353.69000006</v>
      </c>
      <c r="D715" s="231">
        <f>SUM(D616:D647)+SUM(D668:D713)</f>
        <v>30220024.320000011</v>
      </c>
      <c r="E715" s="231">
        <f>SUM(E624:E647)+SUM(E668:E713)</f>
        <v>164772843.10914981</v>
      </c>
      <c r="F715" s="231">
        <f>SUM(F625:F648)+SUM(F668:F713)</f>
        <v>2001981.5997781882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516064353.69</v>
      </c>
      <c r="D716" s="231">
        <f>D615</f>
        <v>30220024.32</v>
      </c>
      <c r="E716" s="231">
        <f>E623</f>
        <v>164772843.10914987</v>
      </c>
      <c r="F716" s="231">
        <f>F624</f>
        <v>2001981.5997781882</v>
      </c>
      <c r="G716" s="231">
        <f>G625</f>
        <v>6073591.4412165079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233582807.25000006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24E82E67-7CAB-43C2-AB9B-2F7DE72E69B5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Swedish Health Services DBA Swedish Medical Center Cherry Hill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83668782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297112315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218070174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8787120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10537748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230458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182266249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37000000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8368987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152736527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10786839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123405301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7389415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220570073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119116996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33243932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33243932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334627177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Swedish Health Services DBA Swedish Medical Center Cherry Hill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20325078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13571698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3751071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37647847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69044923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2162621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71207544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71207544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225771786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225771786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334627177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Swedish Health Services DBA Swedish Medical Center Cherry Hill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1354014339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428842683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1782857022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-37775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1298253995.1300001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21282369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1319498589.1300001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463358432.86999989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16967277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16967277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480325709.86999989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161458832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16772634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10717274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89785544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2354794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52765947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15413834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5579572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14231825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2808695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161142679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533031630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-52705920.130000114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3165276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-49540644.130000114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-49540644.130000114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Swedish Health Services DBA Swedish Medical Center Cherry Hill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12231</v>
      </c>
      <c r="D9" s="287">
        <f>data!D59</f>
        <v>0</v>
      </c>
      <c r="E9" s="287">
        <f>data!E59</f>
        <v>36907</v>
      </c>
      <c r="F9" s="287">
        <f>data!F59</f>
        <v>0</v>
      </c>
      <c r="G9" s="287">
        <f>data!G59</f>
        <v>5248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186.0244903846154</v>
      </c>
      <c r="D10" s="294">
        <f>data!D60</f>
        <v>0</v>
      </c>
      <c r="E10" s="294">
        <f>data!E60</f>
        <v>257.99681250000003</v>
      </c>
      <c r="F10" s="294">
        <f>data!F60</f>
        <v>0</v>
      </c>
      <c r="G10" s="294">
        <f>data!G60</f>
        <v>28.996572115384616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28861152.690000009</v>
      </c>
      <c r="D11" s="287">
        <f>data!D61</f>
        <v>0</v>
      </c>
      <c r="E11" s="287">
        <f>data!E61</f>
        <v>30466537.749999996</v>
      </c>
      <c r="F11" s="287">
        <f>data!F61</f>
        <v>0</v>
      </c>
      <c r="G11" s="287">
        <f>data!G61</f>
        <v>3084463.92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905806</v>
      </c>
      <c r="D12" s="287">
        <f>data!D62</f>
        <v>0</v>
      </c>
      <c r="E12" s="287">
        <f>data!E62</f>
        <v>1439630</v>
      </c>
      <c r="F12" s="287">
        <f>data!F62</f>
        <v>0</v>
      </c>
      <c r="G12" s="287">
        <f>data!G62</f>
        <v>189561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42440.7</v>
      </c>
      <c r="D13" s="287">
        <f>data!D63</f>
        <v>0</v>
      </c>
      <c r="E13" s="287">
        <f>data!E63</f>
        <v>14012.05</v>
      </c>
      <c r="F13" s="287">
        <f>data!F63</f>
        <v>0</v>
      </c>
      <c r="G13" s="287">
        <f>data!G63</f>
        <v>220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2582314.8000000003</v>
      </c>
      <c r="D14" s="287">
        <f>data!D64</f>
        <v>0</v>
      </c>
      <c r="E14" s="287">
        <f>data!E64</f>
        <v>2098852.17</v>
      </c>
      <c r="F14" s="287">
        <f>data!F64</f>
        <v>0</v>
      </c>
      <c r="G14" s="287">
        <f>data!G64</f>
        <v>138120.74</v>
      </c>
      <c r="H14" s="287">
        <f>data!H64</f>
        <v>73.680000000000007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8919.41</v>
      </c>
      <c r="D15" s="287">
        <f>data!D65</f>
        <v>0</v>
      </c>
      <c r="E15" s="287">
        <f>data!E65</f>
        <v>24471.64</v>
      </c>
      <c r="F15" s="287">
        <f>data!F65</f>
        <v>0</v>
      </c>
      <c r="G15" s="287">
        <f>data!G65</f>
        <v>13477.79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305391.84000000003</v>
      </c>
      <c r="D16" s="287">
        <f>data!D66</f>
        <v>0</v>
      </c>
      <c r="E16" s="287">
        <f>data!E66</f>
        <v>2252500.5300000003</v>
      </c>
      <c r="F16" s="287">
        <f>data!F66</f>
        <v>0</v>
      </c>
      <c r="G16" s="287">
        <f>data!G66</f>
        <v>80792.59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786879</v>
      </c>
      <c r="D17" s="287">
        <f>data!D67</f>
        <v>0</v>
      </c>
      <c r="E17" s="287">
        <f>data!E67</f>
        <v>372064</v>
      </c>
      <c r="F17" s="287">
        <f>data!F67</f>
        <v>0</v>
      </c>
      <c r="G17" s="287">
        <f>data!G67</f>
        <v>1609</v>
      </c>
      <c r="H17" s="287">
        <f>data!H67</f>
        <v>546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8026.75</v>
      </c>
      <c r="D18" s="287">
        <f>data!D68</f>
        <v>0</v>
      </c>
      <c r="E18" s="287">
        <f>data!E68</f>
        <v>187076.00999999998</v>
      </c>
      <c r="F18" s="287">
        <f>data!F68</f>
        <v>0</v>
      </c>
      <c r="G18" s="287">
        <f>data!G68</f>
        <v>-412.3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72071.97</v>
      </c>
      <c r="D19" s="287">
        <f>data!D69</f>
        <v>0</v>
      </c>
      <c r="E19" s="287">
        <f>data!E69</f>
        <v>93801.11</v>
      </c>
      <c r="F19" s="287">
        <f>data!F69</f>
        <v>0</v>
      </c>
      <c r="G19" s="287">
        <f>data!G69</f>
        <v>13370.55</v>
      </c>
      <c r="H19" s="287">
        <f>data!H69</f>
        <v>228.5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-1600</v>
      </c>
      <c r="D20" s="287">
        <f>-data!D84</f>
        <v>0</v>
      </c>
      <c r="E20" s="287">
        <f>-data!E84</f>
        <v>-113654.39999999999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33571403.160000011</v>
      </c>
      <c r="D21" s="287">
        <f>data!D85</f>
        <v>0</v>
      </c>
      <c r="E21" s="287">
        <f>data!E85</f>
        <v>36835290.859999999</v>
      </c>
      <c r="F21" s="287">
        <f>data!F85</f>
        <v>0</v>
      </c>
      <c r="G21" s="287">
        <f>data!G85</f>
        <v>3521203.29</v>
      </c>
      <c r="H21" s="287">
        <f>data!H85</f>
        <v>848.18000000000006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107189092.12</v>
      </c>
      <c r="D24" s="287">
        <f>data!D87</f>
        <v>0</v>
      </c>
      <c r="E24" s="287">
        <f>data!E87</f>
        <v>173467971.25</v>
      </c>
      <c r="F24" s="287">
        <f>data!F87</f>
        <v>0</v>
      </c>
      <c r="G24" s="287">
        <f>data!G87</f>
        <v>19367789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317648</v>
      </c>
      <c r="D25" s="287">
        <f>data!D88</f>
        <v>0</v>
      </c>
      <c r="E25" s="287">
        <f>data!E88</f>
        <v>8188854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107506740.12</v>
      </c>
      <c r="D26" s="287">
        <f>data!D89</f>
        <v>0</v>
      </c>
      <c r="E26" s="287">
        <f>data!E89</f>
        <v>181656825.25</v>
      </c>
      <c r="F26" s="287">
        <f>data!F89</f>
        <v>0</v>
      </c>
      <c r="G26" s="287">
        <f>data!G89</f>
        <v>19367789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37704.750000000007</v>
      </c>
      <c r="D28" s="287">
        <f>data!D90</f>
        <v>0</v>
      </c>
      <c r="E28" s="287">
        <f>data!E90</f>
        <v>58397.469999999979</v>
      </c>
      <c r="F28" s="287">
        <f>data!F90</f>
        <v>0</v>
      </c>
      <c r="G28" s="287">
        <f>data!G90</f>
        <v>14337.07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5672.2452389410209</v>
      </c>
      <c r="D30" s="287">
        <f>data!D92</f>
        <v>0</v>
      </c>
      <c r="E30" s="287">
        <f>data!E92</f>
        <v>8785.2265609426104</v>
      </c>
      <c r="F30" s="287">
        <f>data!F92</f>
        <v>0</v>
      </c>
      <c r="G30" s="287">
        <f>data!G92</f>
        <v>2156.847003304998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71.644730769230762</v>
      </c>
      <c r="D32" s="294">
        <f>data!D94</f>
        <v>0</v>
      </c>
      <c r="E32" s="294">
        <f>data!E94</f>
        <v>134.50496634615385</v>
      </c>
      <c r="F32" s="294">
        <f>data!F94</f>
        <v>0</v>
      </c>
      <c r="G32" s="294">
        <f>data!G94</f>
        <v>15.421312500000001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Swedish Health Services DBA Swedish Medical Center Cherry Hill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124.07620673076921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14990230.909999996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790855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7600.11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4774815.4399999985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3629.0999999999995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2342468.9500000007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4734637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497710.19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62531.39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28204478.089999996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474008809.99000007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46707588.739999995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520716398.73000008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55418.140000000029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8337.0206874721898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42.117211538461532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Swedish Health Services DBA Swedish Medical Center Cherry Hill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13.2243125</v>
      </c>
      <c r="D74" s="294">
        <f>data!R60</f>
        <v>13.869937500000002</v>
      </c>
      <c r="E74" s="294">
        <f>data!S60</f>
        <v>0</v>
      </c>
      <c r="F74" s="294">
        <f>data!T60</f>
        <v>2.5622019230769233</v>
      </c>
      <c r="G74" s="294">
        <f>data!U60</f>
        <v>2.425730769230769</v>
      </c>
      <c r="H74" s="294">
        <f>data!V60</f>
        <v>97.753490384615361</v>
      </c>
      <c r="I74" s="294">
        <f>data!W60</f>
        <v>17.772134615384619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1849801.3000000003</v>
      </c>
      <c r="D75" s="287">
        <f>data!R61</f>
        <v>1321475.3</v>
      </c>
      <c r="E75" s="287">
        <f>data!S61</f>
        <v>31554</v>
      </c>
      <c r="F75" s="287">
        <f>data!T61</f>
        <v>404048.50999999995</v>
      </c>
      <c r="G75" s="287">
        <f>data!U61</f>
        <v>239797.42999999996</v>
      </c>
      <c r="H75" s="287">
        <f>data!V61</f>
        <v>11987488.840000002</v>
      </c>
      <c r="I75" s="287">
        <f>data!W61</f>
        <v>2336242.2000000002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106714</v>
      </c>
      <c r="D76" s="287">
        <f>data!R62</f>
        <v>81704</v>
      </c>
      <c r="E76" s="287">
        <f>data!S62</f>
        <v>0</v>
      </c>
      <c r="F76" s="287">
        <f>data!T62</f>
        <v>10886</v>
      </c>
      <c r="G76" s="287">
        <f>data!U62</f>
        <v>16465</v>
      </c>
      <c r="H76" s="287">
        <f>data!V62</f>
        <v>760962</v>
      </c>
      <c r="I76" s="287">
        <f>data!W62</f>
        <v>189696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3826573.32</v>
      </c>
      <c r="E77" s="287">
        <f>data!S63</f>
        <v>25677.18</v>
      </c>
      <c r="F77" s="287">
        <f>data!T63</f>
        <v>0</v>
      </c>
      <c r="G77" s="287">
        <f>data!U63</f>
        <v>888506.21</v>
      </c>
      <c r="H77" s="287">
        <f>data!V63</f>
        <v>121011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11182.88</v>
      </c>
      <c r="D78" s="287">
        <f>data!R64</f>
        <v>2962617.06</v>
      </c>
      <c r="E78" s="287">
        <f>data!S64</f>
        <v>23933788.890000001</v>
      </c>
      <c r="F78" s="287">
        <f>data!T64</f>
        <v>171754.11000000004</v>
      </c>
      <c r="G78" s="287">
        <f>data!U64</f>
        <v>2483513.3699999996</v>
      </c>
      <c r="H78" s="287">
        <f>data!V64</f>
        <v>30662602.749999993</v>
      </c>
      <c r="I78" s="287">
        <f>data!W64</f>
        <v>592949.67999999993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664.23</v>
      </c>
      <c r="D79" s="287">
        <f>data!R65</f>
        <v>1411.45</v>
      </c>
      <c r="E79" s="287">
        <f>data!S65</f>
        <v>0</v>
      </c>
      <c r="F79" s="287">
        <f>data!T65</f>
        <v>0</v>
      </c>
      <c r="G79" s="287">
        <f>data!U65</f>
        <v>525</v>
      </c>
      <c r="H79" s="287">
        <f>data!V65</f>
        <v>5906.78</v>
      </c>
      <c r="I79" s="287">
        <f>data!W65</f>
        <v>944.76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17520.650000000001</v>
      </c>
      <c r="D80" s="287">
        <f>data!R66</f>
        <v>95187.98000000001</v>
      </c>
      <c r="E80" s="287">
        <f>data!S66</f>
        <v>231810.71000000002</v>
      </c>
      <c r="F80" s="287">
        <f>data!T66</f>
        <v>326.89999999999998</v>
      </c>
      <c r="G80" s="287">
        <f>data!U66</f>
        <v>6678570.1600000001</v>
      </c>
      <c r="H80" s="287">
        <f>data!V66</f>
        <v>2019975.2599999991</v>
      </c>
      <c r="I80" s="287">
        <f>data!W66</f>
        <v>1071199.3900000001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5499</v>
      </c>
      <c r="D81" s="287">
        <f>data!R67</f>
        <v>542509</v>
      </c>
      <c r="E81" s="287">
        <f>data!S67</f>
        <v>369830</v>
      </c>
      <c r="F81" s="287">
        <f>data!T67</f>
        <v>15326</v>
      </c>
      <c r="G81" s="287">
        <f>data!U67</f>
        <v>107063</v>
      </c>
      <c r="H81" s="287">
        <f>data!V67</f>
        <v>2160758</v>
      </c>
      <c r="I81" s="287">
        <f>data!W67</f>
        <v>1064025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248891.81</v>
      </c>
      <c r="F82" s="287">
        <f>data!T68</f>
        <v>0</v>
      </c>
      <c r="G82" s="287">
        <f>data!U68</f>
        <v>0</v>
      </c>
      <c r="H82" s="287">
        <f>data!V68</f>
        <v>2199938.33</v>
      </c>
      <c r="I82" s="287">
        <f>data!W68</f>
        <v>442075.61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2957.2799999999997</v>
      </c>
      <c r="D83" s="287">
        <f>data!R69</f>
        <v>2000.57</v>
      </c>
      <c r="E83" s="287">
        <f>data!S69</f>
        <v>296.30000000000018</v>
      </c>
      <c r="F83" s="287">
        <f>data!T69</f>
        <v>0</v>
      </c>
      <c r="G83" s="287">
        <f>data!U69</f>
        <v>2869.4</v>
      </c>
      <c r="H83" s="287">
        <f>data!V69</f>
        <v>64081.4</v>
      </c>
      <c r="I83" s="287">
        <f>data!W69</f>
        <v>1944.92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488313.32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1994339.34</v>
      </c>
      <c r="D85" s="287">
        <f>data!R85</f>
        <v>8833478.6799999997</v>
      </c>
      <c r="E85" s="287">
        <f>data!S85</f>
        <v>24841848.890000001</v>
      </c>
      <c r="F85" s="287">
        <f>data!T85</f>
        <v>602341.52</v>
      </c>
      <c r="G85" s="287">
        <f>data!U85</f>
        <v>10417309.57</v>
      </c>
      <c r="H85" s="287">
        <f>data!V85</f>
        <v>49494411.039999992</v>
      </c>
      <c r="I85" s="287">
        <f>data!W85</f>
        <v>5699077.5599999996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11715428.5</v>
      </c>
      <c r="D88" s="287">
        <f>data!R87</f>
        <v>17656650</v>
      </c>
      <c r="E88" s="287">
        <f>data!S87</f>
        <v>0</v>
      </c>
      <c r="F88" s="287">
        <f>data!T87</f>
        <v>3030351</v>
      </c>
      <c r="G88" s="287">
        <f>data!U87</f>
        <v>54296811.120000005</v>
      </c>
      <c r="H88" s="287">
        <f>data!V87</f>
        <v>209219528.35000002</v>
      </c>
      <c r="I88" s="287">
        <f>data!W87</f>
        <v>9059524.0900000017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2821913.5</v>
      </c>
      <c r="D89" s="287">
        <f>data!R88</f>
        <v>11310131</v>
      </c>
      <c r="E89" s="287">
        <f>data!S88</f>
        <v>0</v>
      </c>
      <c r="F89" s="287">
        <f>data!T88</f>
        <v>28872</v>
      </c>
      <c r="G89" s="287">
        <f>data!U88</f>
        <v>16673624.24</v>
      </c>
      <c r="H89" s="287">
        <f>data!V88</f>
        <v>148178423.50999996</v>
      </c>
      <c r="I89" s="287">
        <f>data!W88</f>
        <v>17666284.5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14537342</v>
      </c>
      <c r="D90" s="287">
        <f>data!R89</f>
        <v>28966781</v>
      </c>
      <c r="E90" s="287">
        <f>data!S89</f>
        <v>0</v>
      </c>
      <c r="F90" s="287">
        <f>data!T89</f>
        <v>3059223</v>
      </c>
      <c r="G90" s="287">
        <f>data!U89</f>
        <v>70970435.359999999</v>
      </c>
      <c r="H90" s="287">
        <f>data!V89</f>
        <v>357397951.86000001</v>
      </c>
      <c r="I90" s="287">
        <f>data!W89</f>
        <v>26725808.590000004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1951.6499999999999</v>
      </c>
      <c r="D92" s="287">
        <f>data!R90</f>
        <v>665.11</v>
      </c>
      <c r="E92" s="287">
        <f>data!S90</f>
        <v>0</v>
      </c>
      <c r="F92" s="287">
        <f>data!T90</f>
        <v>656.79</v>
      </c>
      <c r="G92" s="287">
        <f>data!U90</f>
        <v>1986.7900000000002</v>
      </c>
      <c r="H92" s="287">
        <f>data!V90</f>
        <v>37482.55000000001</v>
      </c>
      <c r="I92" s="287">
        <f>data!W90</f>
        <v>5621.7799999999988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293.60325742987925</v>
      </c>
      <c r="D94" s="287">
        <f>data!R92</f>
        <v>100.05813673004228</v>
      </c>
      <c r="E94" s="287">
        <f>data!S92</f>
        <v>0</v>
      </c>
      <c r="F94" s="287">
        <f>data!T92</f>
        <v>98.806488585233211</v>
      </c>
      <c r="G94" s="287">
        <f>data!U92</f>
        <v>298.88966557995025</v>
      </c>
      <c r="H94" s="287">
        <f>data!V92</f>
        <v>5638.8178089197982</v>
      </c>
      <c r="I94" s="287">
        <f>data!W92</f>
        <v>845.73203215440594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9.2001298076923081</v>
      </c>
      <c r="D96" s="294">
        <f>data!R94</f>
        <v>1.3221153846153847E-3</v>
      </c>
      <c r="E96" s="294">
        <f>data!S94</f>
        <v>0</v>
      </c>
      <c r="F96" s="294">
        <f>data!T94</f>
        <v>2.468879807692308</v>
      </c>
      <c r="G96" s="294">
        <f>data!U94</f>
        <v>0</v>
      </c>
      <c r="H96" s="294">
        <f>data!V94</f>
        <v>15.228149038461538</v>
      </c>
      <c r="I96" s="294">
        <f>data!W94</f>
        <v>1.2012596153846153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Swedish Health Services DBA Swedish Medical Center Cherry Hill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9.6465865384615377</v>
      </c>
      <c r="D106" s="294">
        <f>data!Y60</f>
        <v>53.205168269230761</v>
      </c>
      <c r="E106" s="294">
        <f>data!Z60</f>
        <v>16.981528846153847</v>
      </c>
      <c r="F106" s="294">
        <f>data!AA60</f>
        <v>2.188610576923077</v>
      </c>
      <c r="G106" s="294">
        <f>data!AB60</f>
        <v>48.935663461538461</v>
      </c>
      <c r="H106" s="294">
        <f>data!AC60</f>
        <v>24.651850961538468</v>
      </c>
      <c r="I106" s="294">
        <f>data!AD60</f>
        <v>3.5176298076923076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1200711.19</v>
      </c>
      <c r="D107" s="287">
        <f>data!Y61</f>
        <v>6939022.6999999993</v>
      </c>
      <c r="E107" s="287">
        <f>data!Z61</f>
        <v>2075600.6400000004</v>
      </c>
      <c r="F107" s="287">
        <f>data!AA61</f>
        <v>378423.32</v>
      </c>
      <c r="G107" s="287">
        <f>data!AB61</f>
        <v>6363392.8399999999</v>
      </c>
      <c r="H107" s="287">
        <f>data!AC61</f>
        <v>2632298</v>
      </c>
      <c r="I107" s="287">
        <f>data!AD61</f>
        <v>465166.9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89111</v>
      </c>
      <c r="D108" s="287">
        <f>data!Y62</f>
        <v>507877</v>
      </c>
      <c r="E108" s="287">
        <f>data!Z62</f>
        <v>126554</v>
      </c>
      <c r="F108" s="287">
        <f>data!AA62</f>
        <v>17371</v>
      </c>
      <c r="G108" s="287">
        <f>data!AB62</f>
        <v>448988</v>
      </c>
      <c r="H108" s="287">
        <f>data!AC62</f>
        <v>158717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-620</v>
      </c>
      <c r="E109" s="287">
        <f>data!Z63</f>
        <v>0</v>
      </c>
      <c r="F109" s="287">
        <f>data!AA63</f>
        <v>0</v>
      </c>
      <c r="G109" s="287">
        <f>data!AB63</f>
        <v>25667.73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176082.91</v>
      </c>
      <c r="D110" s="287">
        <f>data!Y64</f>
        <v>8466279.9899999984</v>
      </c>
      <c r="E110" s="287">
        <f>data!Z64</f>
        <v>13227.71</v>
      </c>
      <c r="F110" s="287">
        <f>data!AA64</f>
        <v>349697.45999999996</v>
      </c>
      <c r="G110" s="287">
        <f>data!AB64</f>
        <v>6155197.2799999993</v>
      </c>
      <c r="H110" s="287">
        <f>data!AC64</f>
        <v>627227.45000000019</v>
      </c>
      <c r="I110" s="287">
        <f>data!AD64</f>
        <v>51630.53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4757.58</v>
      </c>
      <c r="E111" s="287">
        <f>data!Z65</f>
        <v>514.12</v>
      </c>
      <c r="F111" s="287">
        <f>data!AA65</f>
        <v>0</v>
      </c>
      <c r="G111" s="287">
        <f>data!AB65</f>
        <v>3012.37</v>
      </c>
      <c r="H111" s="287">
        <f>data!AC65</f>
        <v>3441.94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349150.94000000006</v>
      </c>
      <c r="D112" s="287">
        <f>data!Y66</f>
        <v>1265103.51</v>
      </c>
      <c r="E112" s="287">
        <f>data!Z66</f>
        <v>17879444.799999997</v>
      </c>
      <c r="F112" s="287">
        <f>data!AA66</f>
        <v>44047.43</v>
      </c>
      <c r="G112" s="287">
        <f>data!AB66</f>
        <v>88171.03</v>
      </c>
      <c r="H112" s="287">
        <f>data!AC66</f>
        <v>12367.279999999997</v>
      </c>
      <c r="I112" s="287">
        <f>data!AD66</f>
        <v>3060.12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496673</v>
      </c>
      <c r="E113" s="287">
        <f>data!Z67</f>
        <v>0</v>
      </c>
      <c r="F113" s="287">
        <f>data!AA67</f>
        <v>32761</v>
      </c>
      <c r="G113" s="287">
        <f>data!AB67</f>
        <v>256192</v>
      </c>
      <c r="H113" s="287">
        <f>data!AC67</f>
        <v>90468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193552.41</v>
      </c>
      <c r="E114" s="287">
        <f>data!Z68</f>
        <v>0</v>
      </c>
      <c r="F114" s="287">
        <f>data!AA68</f>
        <v>0</v>
      </c>
      <c r="G114" s="287">
        <f>data!AB68</f>
        <v>225042.29</v>
      </c>
      <c r="H114" s="287">
        <f>data!AC68</f>
        <v>95104.08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103.28</v>
      </c>
      <c r="D115" s="287">
        <f>data!Y69</f>
        <v>14722.890000000001</v>
      </c>
      <c r="E115" s="287">
        <f>data!Z69</f>
        <v>20864.100000000002</v>
      </c>
      <c r="F115" s="287">
        <f>data!AA69</f>
        <v>1661.35</v>
      </c>
      <c r="G115" s="287">
        <f>data!AB69</f>
        <v>6785.65</v>
      </c>
      <c r="H115" s="287">
        <f>data!AC69</f>
        <v>3645.9700000000003</v>
      </c>
      <c r="I115" s="287">
        <f>data!AD69</f>
        <v>24650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-2788688.08</v>
      </c>
      <c r="F116" s="287">
        <f>-data!AA84</f>
        <v>-13031.04</v>
      </c>
      <c r="G116" s="287">
        <f>-data!AB84</f>
        <v>-33692.04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1815159.32</v>
      </c>
      <c r="D117" s="287">
        <f>data!Y85</f>
        <v>17887369.079999998</v>
      </c>
      <c r="E117" s="287">
        <f>data!Z85</f>
        <v>17327517.289999999</v>
      </c>
      <c r="F117" s="287">
        <f>data!AA85</f>
        <v>810930.52</v>
      </c>
      <c r="G117" s="287">
        <f>data!AB85</f>
        <v>13538757.149999999</v>
      </c>
      <c r="H117" s="287">
        <f>data!AC85</f>
        <v>3623269.72</v>
      </c>
      <c r="I117" s="287">
        <f>data!AD85</f>
        <v>544507.55000000005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12723024.469999999</v>
      </c>
      <c r="D120" s="287">
        <f>data!Y87</f>
        <v>108458092.81999999</v>
      </c>
      <c r="E120" s="287">
        <f>data!Z87</f>
        <v>145438</v>
      </c>
      <c r="F120" s="287">
        <f>data!AA87</f>
        <v>1716585.7</v>
      </c>
      <c r="G120" s="287">
        <f>data!AB87</f>
        <v>52727640.00999999</v>
      </c>
      <c r="H120" s="287">
        <f>data!AC87</f>
        <v>49911958</v>
      </c>
      <c r="I120" s="287">
        <f>data!AD87</f>
        <v>6747314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14770168.779999999</v>
      </c>
      <c r="D121" s="287">
        <f>data!Y88</f>
        <v>39137859.469999999</v>
      </c>
      <c r="E121" s="287">
        <f>data!Z88</f>
        <v>46039935</v>
      </c>
      <c r="F121" s="287">
        <f>data!AA88</f>
        <v>2375576.2200000002</v>
      </c>
      <c r="G121" s="287">
        <f>data!AB88</f>
        <v>8868372.3499999996</v>
      </c>
      <c r="H121" s="287">
        <f>data!AC88</f>
        <v>1368918</v>
      </c>
      <c r="I121" s="287">
        <f>data!AD88</f>
        <v>78786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27493193.25</v>
      </c>
      <c r="D122" s="287">
        <f>data!Y89</f>
        <v>147595952.28999999</v>
      </c>
      <c r="E122" s="287">
        <f>data!Z89</f>
        <v>46185373</v>
      </c>
      <c r="F122" s="287">
        <f>data!AA89</f>
        <v>4092161.92</v>
      </c>
      <c r="G122" s="287">
        <f>data!AB89</f>
        <v>61596012.359999992</v>
      </c>
      <c r="H122" s="287">
        <f>data!AC89</f>
        <v>51280876</v>
      </c>
      <c r="I122" s="287">
        <f>data!AD89</f>
        <v>6826100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1690.71</v>
      </c>
      <c r="D124" s="287">
        <f>data!Y90</f>
        <v>30470.639999999989</v>
      </c>
      <c r="E124" s="287">
        <f>data!Z90</f>
        <v>0</v>
      </c>
      <c r="F124" s="287">
        <f>data!AA90</f>
        <v>1883.1899999999996</v>
      </c>
      <c r="G124" s="287">
        <f>data!AB90</f>
        <v>10561.65</v>
      </c>
      <c r="H124" s="287">
        <f>data!AC90</f>
        <v>3085.5399999999995</v>
      </c>
      <c r="I124" s="287">
        <f>data!AD90</f>
        <v>854.65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254.34784073438948</v>
      </c>
      <c r="D126" s="287">
        <f>data!Y92</f>
        <v>4583.9567340318054</v>
      </c>
      <c r="E126" s="287">
        <f>data!Z92</f>
        <v>0</v>
      </c>
      <c r="F126" s="287">
        <f>data!AA92</f>
        <v>283.30423916141433</v>
      </c>
      <c r="G126" s="287">
        <f>data!AB92</f>
        <v>1588.8785611325209</v>
      </c>
      <c r="H126" s="287">
        <f>data!AC92</f>
        <v>464.1839443190068</v>
      </c>
      <c r="I126" s="287">
        <f>data!AD92</f>
        <v>128.57224602897361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4.6831730769230764E-2</v>
      </c>
      <c r="D128" s="294">
        <f>data!Y94</f>
        <v>4.8961346153846153</v>
      </c>
      <c r="E128" s="294">
        <f>data!Z94</f>
        <v>2.5655432692307691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3.3064519230769229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Swedish Health Services DBA Swedish Medical Center Cherry Hill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40.09032692307693</v>
      </c>
      <c r="D138" s="294">
        <f>data!AF60</f>
        <v>0</v>
      </c>
      <c r="E138" s="294">
        <f>data!AG60</f>
        <v>53.205769230769235</v>
      </c>
      <c r="F138" s="294">
        <f>data!AH60</f>
        <v>0</v>
      </c>
      <c r="G138" s="294">
        <f>data!AI60</f>
        <v>0</v>
      </c>
      <c r="H138" s="294">
        <f>data!AJ60</f>
        <v>24.632557692307692</v>
      </c>
      <c r="I138" s="294">
        <f>data!AK60</f>
        <v>15.507889423076922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4178114.8499999992</v>
      </c>
      <c r="D139" s="287">
        <f>data!AF61</f>
        <v>0</v>
      </c>
      <c r="E139" s="287">
        <f>data!AG61</f>
        <v>7416995.6600000001</v>
      </c>
      <c r="F139" s="287">
        <f>data!AH61</f>
        <v>0</v>
      </c>
      <c r="G139" s="287">
        <f>data!AI61</f>
        <v>0</v>
      </c>
      <c r="H139" s="287">
        <f>data!AJ61</f>
        <v>2633304.35</v>
      </c>
      <c r="I139" s="287">
        <f>data!AK61</f>
        <v>1593623.1099999999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311622</v>
      </c>
      <c r="D140" s="287">
        <f>data!AF62</f>
        <v>0</v>
      </c>
      <c r="E140" s="287">
        <f>data!AG62</f>
        <v>333204</v>
      </c>
      <c r="F140" s="287">
        <f>data!AH62</f>
        <v>0</v>
      </c>
      <c r="G140" s="287">
        <f>data!AI62</f>
        <v>0</v>
      </c>
      <c r="H140" s="287">
        <f>data!AJ62</f>
        <v>194269</v>
      </c>
      <c r="I140" s="287">
        <f>data!AK62</f>
        <v>108149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498499.85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37706.080000000002</v>
      </c>
      <c r="D142" s="287">
        <f>data!AF64</f>
        <v>0</v>
      </c>
      <c r="E142" s="287">
        <f>data!AG64</f>
        <v>820339.58</v>
      </c>
      <c r="F142" s="287">
        <f>data!AH64</f>
        <v>0</v>
      </c>
      <c r="G142" s="287">
        <f>data!AI64</f>
        <v>0</v>
      </c>
      <c r="H142" s="287">
        <f>data!AJ64</f>
        <v>647561.74000000011</v>
      </c>
      <c r="I142" s="287">
        <f>data!AK64</f>
        <v>4402.78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10496.24</v>
      </c>
      <c r="D143" s="287">
        <f>data!AF65</f>
        <v>0</v>
      </c>
      <c r="E143" s="287">
        <f>data!AG65</f>
        <v>1043.99</v>
      </c>
      <c r="F143" s="287">
        <f>data!AH65</f>
        <v>0</v>
      </c>
      <c r="G143" s="287">
        <f>data!AI65</f>
        <v>0</v>
      </c>
      <c r="H143" s="287">
        <f>data!AJ65</f>
        <v>4485.93</v>
      </c>
      <c r="I143" s="287">
        <f>data!AK65</f>
        <v>575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21931.48</v>
      </c>
      <c r="D144" s="287">
        <f>data!AF66</f>
        <v>0</v>
      </c>
      <c r="E144" s="287">
        <f>data!AG66</f>
        <v>198665.64</v>
      </c>
      <c r="F144" s="287">
        <f>data!AH66</f>
        <v>0</v>
      </c>
      <c r="G144" s="287">
        <f>data!AI66</f>
        <v>0</v>
      </c>
      <c r="H144" s="287">
        <f>data!AJ66</f>
        <v>833189.63999999978</v>
      </c>
      <c r="I144" s="287">
        <f>data!AK66</f>
        <v>29.22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31758</v>
      </c>
      <c r="D145" s="287">
        <f>data!AF67</f>
        <v>0</v>
      </c>
      <c r="E145" s="287">
        <f>data!AG67</f>
        <v>206798</v>
      </c>
      <c r="F145" s="287">
        <f>data!AH67</f>
        <v>0</v>
      </c>
      <c r="G145" s="287">
        <f>data!AI67</f>
        <v>0</v>
      </c>
      <c r="H145" s="287">
        <f>data!AJ67</f>
        <v>561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349368.85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294052.8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24949.72</v>
      </c>
      <c r="D147" s="287">
        <f>data!AF69</f>
        <v>0</v>
      </c>
      <c r="E147" s="287">
        <f>data!AG69</f>
        <v>60503.340000000004</v>
      </c>
      <c r="F147" s="287">
        <f>data!AH69</f>
        <v>0</v>
      </c>
      <c r="G147" s="287">
        <f>data!AI69</f>
        <v>0</v>
      </c>
      <c r="H147" s="287">
        <f>data!AJ69</f>
        <v>4814.57</v>
      </c>
      <c r="I147" s="287">
        <f>data!AK69</f>
        <v>10109.09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1751.6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-2814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4967698.8199999994</v>
      </c>
      <c r="D149" s="287">
        <f>data!AF85</f>
        <v>0</v>
      </c>
      <c r="E149" s="287">
        <f>data!AG85</f>
        <v>9536050.0600000005</v>
      </c>
      <c r="F149" s="287">
        <f>data!AH85</f>
        <v>0</v>
      </c>
      <c r="G149" s="287">
        <f>data!AI85</f>
        <v>0</v>
      </c>
      <c r="H149" s="287">
        <f>data!AJ85</f>
        <v>4609425.03</v>
      </c>
      <c r="I149" s="287">
        <f>data!AK85</f>
        <v>1716888.2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11665361</v>
      </c>
      <c r="D152" s="287">
        <f>data!AF87</f>
        <v>0</v>
      </c>
      <c r="E152" s="287">
        <f>data!AG87</f>
        <v>13430480.83</v>
      </c>
      <c r="F152" s="287">
        <f>data!AH87</f>
        <v>0</v>
      </c>
      <c r="G152" s="287">
        <f>data!AI87</f>
        <v>0</v>
      </c>
      <c r="H152" s="287">
        <f>data!AJ87</f>
        <v>2640</v>
      </c>
      <c r="I152" s="287">
        <f>data!AK87</f>
        <v>12297849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3893737</v>
      </c>
      <c r="D153" s="287">
        <f>data!AF88</f>
        <v>0</v>
      </c>
      <c r="E153" s="287">
        <f>data!AG88</f>
        <v>48999763</v>
      </c>
      <c r="F153" s="287">
        <f>data!AH88</f>
        <v>0</v>
      </c>
      <c r="G153" s="287">
        <f>data!AI88</f>
        <v>0</v>
      </c>
      <c r="H153" s="287">
        <f>data!AJ88</f>
        <v>10731340.91</v>
      </c>
      <c r="I153" s="287">
        <f>data!AK88</f>
        <v>166920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15559098</v>
      </c>
      <c r="D154" s="287">
        <f>data!AF89</f>
        <v>0</v>
      </c>
      <c r="E154" s="287">
        <f>data!AG89</f>
        <v>62430243.829999998</v>
      </c>
      <c r="F154" s="287">
        <f>data!AH89</f>
        <v>0</v>
      </c>
      <c r="G154" s="287">
        <f>data!AI89</f>
        <v>0</v>
      </c>
      <c r="H154" s="287">
        <f>data!AJ89</f>
        <v>10733980.91</v>
      </c>
      <c r="I154" s="287">
        <f>data!AK89</f>
        <v>12464769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6760.51</v>
      </c>
      <c r="D156" s="287">
        <f>data!AF90</f>
        <v>0</v>
      </c>
      <c r="E156" s="287">
        <f>data!AG90</f>
        <v>10537.259999999997</v>
      </c>
      <c r="F156" s="287">
        <f>data!AH90</f>
        <v>0</v>
      </c>
      <c r="G156" s="287">
        <f>data!AI90</f>
        <v>0</v>
      </c>
      <c r="H156" s="287">
        <f>data!AJ90</f>
        <v>12164.980000000001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1017.0408412816197</v>
      </c>
      <c r="D158" s="287">
        <f>data!AF92</f>
        <v>0</v>
      </c>
      <c r="E158" s="287">
        <f>data!AG92</f>
        <v>1585.2093666310909</v>
      </c>
      <c r="F158" s="287">
        <f>data!AH92</f>
        <v>0</v>
      </c>
      <c r="G158" s="287">
        <f>data!AI92</f>
        <v>0</v>
      </c>
      <c r="H158" s="287">
        <f>data!AJ92</f>
        <v>1830.0810875768364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19.478985576923076</v>
      </c>
      <c r="F160" s="294">
        <f>data!AH94</f>
        <v>0</v>
      </c>
      <c r="G160" s="294">
        <f>data!AI94</f>
        <v>0</v>
      </c>
      <c r="H160" s="294">
        <f>data!AJ94</f>
        <v>6.6355144230769234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Swedish Health Services DBA Swedish Medical Center Cherry Hill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5.2008557692307695</v>
      </c>
      <c r="D170" s="294">
        <f>data!AM60</f>
        <v>0</v>
      </c>
      <c r="E170" s="294">
        <f>data!AN60</f>
        <v>0</v>
      </c>
      <c r="F170" s="294">
        <f>data!AO60</f>
        <v>9.3852884615384617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559287.95000000007</v>
      </c>
      <c r="D171" s="287">
        <f>data!AM61</f>
        <v>0</v>
      </c>
      <c r="E171" s="287">
        <f>data!AN61</f>
        <v>0</v>
      </c>
      <c r="F171" s="287">
        <f>data!AO61</f>
        <v>1139575.74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41437</v>
      </c>
      <c r="D172" s="287">
        <f>data!AM62</f>
        <v>0</v>
      </c>
      <c r="E172" s="287">
        <f>data!AN62</f>
        <v>0</v>
      </c>
      <c r="F172" s="287">
        <f>data!AO62</f>
        <v>83906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945.3900000000001</v>
      </c>
      <c r="D174" s="287">
        <f>data!AM64</f>
        <v>0</v>
      </c>
      <c r="E174" s="287">
        <f>data!AN64</f>
        <v>0</v>
      </c>
      <c r="F174" s="287">
        <f>data!AO64</f>
        <v>99238.16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219.26</v>
      </c>
      <c r="D176" s="287">
        <f>data!AM66</f>
        <v>0</v>
      </c>
      <c r="E176" s="287">
        <f>data!AN66</f>
        <v>0</v>
      </c>
      <c r="F176" s="287">
        <f>data!AO66</f>
        <v>15429.650000000001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32852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3831.65</v>
      </c>
      <c r="D179" s="287">
        <f>data!AM69</f>
        <v>0</v>
      </c>
      <c r="E179" s="287">
        <f>data!AN69</f>
        <v>0</v>
      </c>
      <c r="F179" s="287">
        <f>data!AO69</f>
        <v>1152.81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638573.25000000012</v>
      </c>
      <c r="D181" s="287">
        <f>data!AM85</f>
        <v>0</v>
      </c>
      <c r="E181" s="287">
        <f>data!AN85</f>
        <v>0</v>
      </c>
      <c r="F181" s="287">
        <f>data!AO85</f>
        <v>1339302.3599999999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3937073</v>
      </c>
      <c r="D184" s="287">
        <f>data!AM87</f>
        <v>0</v>
      </c>
      <c r="E184" s="287">
        <f>data!AN87</f>
        <v>0</v>
      </c>
      <c r="F184" s="287">
        <f>data!AO87</f>
        <v>1237986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38573</v>
      </c>
      <c r="D185" s="287">
        <f>data!AM88</f>
        <v>0</v>
      </c>
      <c r="E185" s="287">
        <f>data!AN88</f>
        <v>0</v>
      </c>
      <c r="F185" s="287">
        <f>data!AO88</f>
        <v>181169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3975646</v>
      </c>
      <c r="D186" s="287">
        <f>data!AM89</f>
        <v>0</v>
      </c>
      <c r="E186" s="287">
        <f>data!AN89</f>
        <v>0</v>
      </c>
      <c r="F186" s="287">
        <f>data!AO89</f>
        <v>1419155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5457.3799999999983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820.99994621611154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6.1476538461538466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Swedish Health Services DBA Swedish Medical Center Cherry Hill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 t="e">
        <f>data!AY59</f>
        <v>#VALUE!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0.84298557692307696</v>
      </c>
      <c r="G202" s="294">
        <f>data!AW60</f>
        <v>0</v>
      </c>
      <c r="H202" s="294">
        <f>data!AX60</f>
        <v>0</v>
      </c>
      <c r="I202" s="294">
        <f>data!AY60</f>
        <v>51.686716346153851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101898.48000000001</v>
      </c>
      <c r="G203" s="287">
        <f>data!AW61</f>
        <v>0</v>
      </c>
      <c r="H203" s="287">
        <f>data!AX61</f>
        <v>0</v>
      </c>
      <c r="I203" s="287">
        <f>data!AY61</f>
        <v>3129083.6799999997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1399</v>
      </c>
      <c r="G204" s="287">
        <f>data!AW62</f>
        <v>0</v>
      </c>
      <c r="H204" s="287">
        <f>data!AX62</f>
        <v>0</v>
      </c>
      <c r="I204" s="287">
        <f>data!AY62</f>
        <v>246320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5087.7700000000004</v>
      </c>
      <c r="G206" s="287">
        <f>data!AW64</f>
        <v>0</v>
      </c>
      <c r="H206" s="287">
        <f>data!AX64</f>
        <v>0</v>
      </c>
      <c r="I206" s="287">
        <f>data!AY64</f>
        <v>590804.19999999995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2641.9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324.66000000000003</v>
      </c>
      <c r="G208" s="287">
        <f>data!AW66</f>
        <v>0</v>
      </c>
      <c r="H208" s="287">
        <f>data!AX66</f>
        <v>118988.92</v>
      </c>
      <c r="I208" s="287">
        <f>data!AY66</f>
        <v>105404.03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1208</v>
      </c>
      <c r="G209" s="287">
        <f>data!AW67</f>
        <v>0</v>
      </c>
      <c r="H209" s="287">
        <f>data!AX67</f>
        <v>0</v>
      </c>
      <c r="I209" s="287">
        <f>data!AY67</f>
        <v>32678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150</v>
      </c>
      <c r="G211" s="287">
        <f>data!AW69</f>
        <v>0</v>
      </c>
      <c r="H211" s="287">
        <f>data!AX69</f>
        <v>0</v>
      </c>
      <c r="I211" s="287">
        <f>data!AY69</f>
        <v>14356.82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-179483.90000000002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110067.91000000002</v>
      </c>
      <c r="G213" s="287">
        <f>data!AW85</f>
        <v>0</v>
      </c>
      <c r="H213" s="287">
        <f>data!AX85</f>
        <v>118988.92</v>
      </c>
      <c r="I213" s="287">
        <f>data!AY85</f>
        <v>3941804.7299999995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941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298225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299166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686.21</v>
      </c>
      <c r="G220" s="287">
        <f>data!AW90</f>
        <v>0</v>
      </c>
      <c r="H220" s="287">
        <f>data!AX90</f>
        <v>0</v>
      </c>
      <c r="I220" s="287">
        <f>data!AY90</f>
        <v>2393.0500000000006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103.23238863574794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Swedish Health Services DBA Swedish Medical Center Cherry Hill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 t="e">
        <f>data!AZ59</f>
        <v>#VALUE!</v>
      </c>
      <c r="D233" s="287">
        <f>data!BA59</f>
        <v>0</v>
      </c>
      <c r="E233" s="299"/>
      <c r="F233" s="299"/>
      <c r="G233" s="299"/>
      <c r="H233" s="287">
        <f>data!BE59</f>
        <v>730460.3899999999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8.4565192307692296</v>
      </c>
      <c r="D234" s="294">
        <f>data!BA60</f>
        <v>3.7044711538461539</v>
      </c>
      <c r="E234" s="294">
        <f>data!BB60</f>
        <v>18.9371875</v>
      </c>
      <c r="F234" s="294">
        <f>data!BC60</f>
        <v>13.164649038461539</v>
      </c>
      <c r="G234" s="294">
        <f>data!BD60</f>
        <v>0</v>
      </c>
      <c r="H234" s="294">
        <f>data!BE60</f>
        <v>93.84840865384615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477146.93</v>
      </c>
      <c r="D235" s="287">
        <f>data!BA61</f>
        <v>202420.38</v>
      </c>
      <c r="E235" s="287">
        <f>data!BB61</f>
        <v>2172902.3999999999</v>
      </c>
      <c r="F235" s="287">
        <f>data!BC61</f>
        <v>771335.7</v>
      </c>
      <c r="G235" s="287">
        <f>data!BD61</f>
        <v>0</v>
      </c>
      <c r="H235" s="287">
        <f>data!BE61</f>
        <v>6687334.5300000003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24140</v>
      </c>
      <c r="D236" s="287">
        <f>data!BA62</f>
        <v>14755</v>
      </c>
      <c r="E236" s="287">
        <f>data!BB62</f>
        <v>119853</v>
      </c>
      <c r="F236" s="287">
        <f>data!BC62</f>
        <v>48777</v>
      </c>
      <c r="G236" s="287">
        <f>data!BD62</f>
        <v>55473</v>
      </c>
      <c r="H236" s="287">
        <f>data!BE62</f>
        <v>2327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48612.33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696478.90999999992</v>
      </c>
      <c r="D238" s="287">
        <f>data!BA64</f>
        <v>78550.329999999987</v>
      </c>
      <c r="E238" s="287">
        <f>data!BB64</f>
        <v>23841.23</v>
      </c>
      <c r="F238" s="287">
        <f>data!BC64</f>
        <v>402.56</v>
      </c>
      <c r="G238" s="287">
        <f>data!BD64</f>
        <v>-220915.48000000007</v>
      </c>
      <c r="H238" s="287">
        <f>data!BE64</f>
        <v>522160.1399999999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5797.98</v>
      </c>
      <c r="F239" s="287">
        <f>data!BC65</f>
        <v>0</v>
      </c>
      <c r="G239" s="287">
        <f>data!BD65</f>
        <v>0</v>
      </c>
      <c r="H239" s="287">
        <f>data!BE65</f>
        <v>2201558.6500000004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1799.2</v>
      </c>
      <c r="D240" s="287">
        <f>data!BA66</f>
        <v>-760613.42</v>
      </c>
      <c r="E240" s="287">
        <f>data!BB66</f>
        <v>1333.53</v>
      </c>
      <c r="F240" s="287">
        <f>data!BC66</f>
        <v>520.43000000000006</v>
      </c>
      <c r="G240" s="287">
        <f>data!BD66</f>
        <v>43544</v>
      </c>
      <c r="H240" s="287">
        <f>data!BE66</f>
        <v>4083985.2800000003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19551</v>
      </c>
      <c r="D241" s="287">
        <f>data!BA67</f>
        <v>0</v>
      </c>
      <c r="E241" s="287">
        <f>data!BB67</f>
        <v>0</v>
      </c>
      <c r="F241" s="287">
        <f>data!BC67</f>
        <v>4493</v>
      </c>
      <c r="G241" s="287">
        <f>data!BD67</f>
        <v>0</v>
      </c>
      <c r="H241" s="287">
        <f>data!BE67</f>
        <v>479311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1050.8499999999999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60666.930000000008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1083</v>
      </c>
      <c r="D243" s="287">
        <f>data!BA69</f>
        <v>0</v>
      </c>
      <c r="E243" s="287">
        <f>data!BB69</f>
        <v>162346.18</v>
      </c>
      <c r="F243" s="287">
        <f>data!BC69</f>
        <v>193.94</v>
      </c>
      <c r="G243" s="287">
        <f>data!BD69</f>
        <v>0</v>
      </c>
      <c r="H243" s="287">
        <f>data!BE69</f>
        <v>458893.03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-808585.26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-1365343.89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412664.62999999989</v>
      </c>
      <c r="D245" s="287">
        <f>data!BA85</f>
        <v>-464887.71000000008</v>
      </c>
      <c r="E245" s="287">
        <f>data!BB85</f>
        <v>2486074.3199999998</v>
      </c>
      <c r="F245" s="287">
        <f>data!BC85</f>
        <v>825722.63</v>
      </c>
      <c r="G245" s="287">
        <f>data!BD85</f>
        <v>-121898.48000000007</v>
      </c>
      <c r="H245" s="287">
        <f>data!BE85</f>
        <v>13179504.999999998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17619.09</v>
      </c>
      <c r="D252" s="303">
        <f>data!BA90</f>
        <v>0</v>
      </c>
      <c r="E252" s="303">
        <f>data!BB90</f>
        <v>291.24</v>
      </c>
      <c r="F252" s="303">
        <f>data!BC90</f>
        <v>0</v>
      </c>
      <c r="G252" s="303">
        <f>data!BD90</f>
        <v>19355.969999999998</v>
      </c>
      <c r="H252" s="303">
        <f>data!BE90</f>
        <v>336475.95999999996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43.813702607474724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Swedish Health Services DBA Swedish Medical Center Cherry Hill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7.6184855769230753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820610.04999999993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45142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138274.31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7328.4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20.59</v>
      </c>
      <c r="G272" s="287">
        <f>data!BK66</f>
        <v>0</v>
      </c>
      <c r="H272" s="287">
        <f>data!BL66</f>
        <v>4173.47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11047.85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20.59</v>
      </c>
      <c r="G277" s="287">
        <f>data!BK85</f>
        <v>0</v>
      </c>
      <c r="H277" s="287">
        <f>data!BL85</f>
        <v>1026576.0799999998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3887.5099999999998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584.83109127724231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Swedish Health Services DBA Swedish Medical Center Cherry Hill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23.445543269230768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0.19230769230769232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2756809.3699999996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16376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163777</v>
      </c>
      <c r="D300" s="287">
        <f>data!BO62</f>
        <v>8401342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1912962.07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109114.9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5628.92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41122.06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27.69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1048887.6599999999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3882.54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1144894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511056.39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1419846.8099999998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3683.94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-3700664.64</v>
      </c>
      <c r="D308" s="287">
        <f>-data!BO84</f>
        <v>-64309.03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5407805.6199999992</v>
      </c>
      <c r="D309" s="287">
        <f>data!BO85</f>
        <v>8337032.9699999997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29599.089999999997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7276.58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997.69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150.09096605703701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Swedish Health Services DBA Swedish Medical Center Cherry Hill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11.3378125</v>
      </c>
      <c r="H330" s="294">
        <f>data!BZ60</f>
        <v>27.218730769230771</v>
      </c>
      <c r="I330" s="294">
        <f>data!CA60</f>
        <v>64.805326923076919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810602.84999999986</v>
      </c>
      <c r="H331" s="306">
        <f>data!BZ61</f>
        <v>2664354.8099999996</v>
      </c>
      <c r="I331" s="306">
        <f>data!CA61</f>
        <v>5783650.1799999997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50360</v>
      </c>
      <c r="H332" s="306">
        <f>data!BZ62</f>
        <v>187757</v>
      </c>
      <c r="I332" s="306">
        <f>data!CA62</f>
        <v>417619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68221.989999999991</v>
      </c>
      <c r="F333" s="306">
        <f>data!BX63</f>
        <v>0</v>
      </c>
      <c r="G333" s="306">
        <f>data!BY63</f>
        <v>0</v>
      </c>
      <c r="H333" s="306">
        <f>data!BZ63</f>
        <v>916.5</v>
      </c>
      <c r="I333" s="306">
        <f>data!CA63</f>
        <v>3095313.22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1251.46</v>
      </c>
      <c r="H334" s="306">
        <f>data!BZ64</f>
        <v>2629.14</v>
      </c>
      <c r="I334" s="306">
        <f>data!CA64</f>
        <v>86059.819999999992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98.72</v>
      </c>
      <c r="H335" s="306">
        <f>data!BZ65</f>
        <v>0</v>
      </c>
      <c r="I335" s="306">
        <f>data!CA65</f>
        <v>14644.83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12193139.060000001</v>
      </c>
      <c r="F336" s="306">
        <f>data!BX66</f>
        <v>0</v>
      </c>
      <c r="G336" s="306">
        <f>data!BY66</f>
        <v>439.75</v>
      </c>
      <c r="H336" s="306">
        <f>data!BZ66</f>
        <v>53613.310000000005</v>
      </c>
      <c r="I336" s="306">
        <f>data!CA66</f>
        <v>6740.52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186156</v>
      </c>
      <c r="I337" s="306">
        <f>data!CA67</f>
        <v>5419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229294.47000000003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16412.3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304</v>
      </c>
      <c r="H339" s="306">
        <f>data!BZ69</f>
        <v>38434.130000000005</v>
      </c>
      <c r="I339" s="306">
        <f>data!CA69</f>
        <v>411620.82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-749410.08999999985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16412.3</v>
      </c>
      <c r="D341" s="287">
        <f>data!BV85</f>
        <v>0</v>
      </c>
      <c r="E341" s="287">
        <f>data!BW85</f>
        <v>12261361.050000001</v>
      </c>
      <c r="F341" s="287">
        <f>data!BX85</f>
        <v>0</v>
      </c>
      <c r="G341" s="287">
        <f>data!BY85</f>
        <v>863056.7799999998</v>
      </c>
      <c r="H341" s="287">
        <f>data!BZ85</f>
        <v>3133860.8899999997</v>
      </c>
      <c r="I341" s="287">
        <f>data!CA85</f>
        <v>9300951.7700000014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157.41999999999999</v>
      </c>
      <c r="H348" s="303">
        <f>data!BZ90</f>
        <v>0</v>
      </c>
      <c r="I348" s="303">
        <f>data!CA90</f>
        <v>5819.9100000000008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23.682025355269435</v>
      </c>
      <c r="H350" s="303">
        <f>data!BZ92</f>
        <v>0</v>
      </c>
      <c r="I350" s="303">
        <f>data!CA92</f>
        <v>875.53840798746137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Swedish Health Services DBA Swedish Medical Center Cherry Hill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10.7838125</v>
      </c>
      <c r="E362" s="309"/>
      <c r="F362" s="297"/>
      <c r="G362" s="297"/>
      <c r="H362" s="297"/>
      <c r="I362" s="310">
        <f>data!CE60</f>
        <v>1387.8945721153843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1915996.8099999998</v>
      </c>
      <c r="E363" s="311"/>
      <c r="F363" s="311"/>
      <c r="G363" s="311"/>
      <c r="H363" s="311"/>
      <c r="I363" s="306">
        <f>data!CE61</f>
        <v>161458832.27000004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80108</v>
      </c>
      <c r="E364" s="311"/>
      <c r="F364" s="311"/>
      <c r="G364" s="311"/>
      <c r="H364" s="311"/>
      <c r="I364" s="306">
        <f>data!CE62</f>
        <v>16772633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3385.79</v>
      </c>
      <c r="E365" s="311"/>
      <c r="F365" s="311"/>
      <c r="G365" s="311"/>
      <c r="H365" s="311"/>
      <c r="I365" s="306">
        <f>data!CE63</f>
        <v>10717274.359999999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14999.11</v>
      </c>
      <c r="E366" s="311"/>
      <c r="F366" s="311"/>
      <c r="G366" s="311"/>
      <c r="H366" s="311"/>
      <c r="I366" s="306">
        <f>data!CE64</f>
        <v>89785544.039999962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625.16999999999996</v>
      </c>
      <c r="E367" s="311"/>
      <c r="F367" s="311"/>
      <c r="G367" s="311"/>
      <c r="H367" s="311"/>
      <c r="I367" s="306">
        <f>data!CE65</f>
        <v>2354794.3300000005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53208.450000000004</v>
      </c>
      <c r="E368" s="311"/>
      <c r="F368" s="311"/>
      <c r="G368" s="311"/>
      <c r="H368" s="311"/>
      <c r="I368" s="306">
        <f>data!CE66</f>
        <v>52765946.940000005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2231317</v>
      </c>
      <c r="E369" s="311"/>
      <c r="F369" s="311"/>
      <c r="G369" s="311"/>
      <c r="H369" s="311"/>
      <c r="I369" s="306">
        <f>data!CE67</f>
        <v>15413835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37076.53</v>
      </c>
      <c r="E370" s="311"/>
      <c r="F370" s="311"/>
      <c r="G370" s="311"/>
      <c r="H370" s="311"/>
      <c r="I370" s="306">
        <f>data!CE68</f>
        <v>5579571.9999999991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158110358.37</v>
      </c>
      <c r="E371" s="306">
        <f>data!CD69</f>
        <v>17040519.32</v>
      </c>
      <c r="F371" s="311"/>
      <c r="G371" s="311"/>
      <c r="H371" s="311"/>
      <c r="I371" s="306">
        <f>data!CE69</f>
        <v>195150474.88999999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-6659438.4800000004</v>
      </c>
      <c r="E372" s="287">
        <f>-data!CD84</f>
        <v>0</v>
      </c>
      <c r="F372" s="297"/>
      <c r="G372" s="297"/>
      <c r="H372" s="297"/>
      <c r="I372" s="287">
        <f>-data!CE84</f>
        <v>-16967276.57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155787636.75000003</v>
      </c>
      <c r="E373" s="306">
        <f>data!CD85</f>
        <v>17040519.32</v>
      </c>
      <c r="F373" s="311"/>
      <c r="G373" s="311"/>
      <c r="H373" s="311"/>
      <c r="I373" s="287">
        <f>data!CE85</f>
        <v>516064353.69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1354014339.25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428842683.22000003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1782857022.47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37811.150000000016</v>
      </c>
      <c r="E380" s="297"/>
      <c r="F380" s="297"/>
      <c r="G380" s="297"/>
      <c r="H380" s="297"/>
      <c r="I380" s="287">
        <f>data!CE90</f>
        <v>730460.3899999999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46565.010269094149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334.86507692307686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398" transitionEvaluation="1" transitionEntry="1" codeName="Sheet12">
    <tabColor rgb="FF92D050"/>
    <pageSetUpPr autoPageBreaks="0" fitToPage="1"/>
  </sheetPr>
  <dimension ref="A1:CF717"/>
  <sheetViews>
    <sheetView topLeftCell="A398" zoomScale="70" zoomScaleNormal="70" workbookViewId="0">
      <selection activeCell="C415" sqref="C41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18850389.449999996</v>
      </c>
      <c r="C49" s="270">
        <f>IF($B$49,(ROUND((($B$49/$CE$62)*C62),0)))</f>
        <v>3398114</v>
      </c>
      <c r="D49" s="270">
        <f t="shared" ref="D49:BO49" si="0">IF($B$49,(ROUND((($B$49/$CE$62)*D62),0)))</f>
        <v>0</v>
      </c>
      <c r="E49" s="270">
        <f t="shared" si="0"/>
        <v>3588978</v>
      </c>
      <c r="F49" s="270">
        <f t="shared" si="0"/>
        <v>0</v>
      </c>
      <c r="G49" s="270">
        <f t="shared" si="0"/>
        <v>481466</v>
      </c>
      <c r="H49" s="270">
        <f t="shared" si="0"/>
        <v>91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1510666</v>
      </c>
      <c r="Q49" s="270">
        <f t="shared" si="0"/>
        <v>589328</v>
      </c>
      <c r="R49" s="270">
        <f t="shared" si="0"/>
        <v>168544</v>
      </c>
      <c r="S49" s="270">
        <f t="shared" si="0"/>
        <v>140</v>
      </c>
      <c r="T49" s="270">
        <f t="shared" si="0"/>
        <v>53402</v>
      </c>
      <c r="U49" s="270">
        <f t="shared" si="0"/>
        <v>31964</v>
      </c>
      <c r="V49" s="270">
        <f t="shared" si="0"/>
        <v>1456934</v>
      </c>
      <c r="W49" s="270">
        <f t="shared" si="0"/>
        <v>315850</v>
      </c>
      <c r="X49" s="270">
        <f t="shared" si="0"/>
        <v>153948</v>
      </c>
      <c r="Y49" s="270">
        <f t="shared" si="0"/>
        <v>794341</v>
      </c>
      <c r="Z49" s="270">
        <f t="shared" si="0"/>
        <v>290146</v>
      </c>
      <c r="AA49" s="270">
        <f t="shared" si="0"/>
        <v>50666</v>
      </c>
      <c r="AB49" s="270">
        <f t="shared" si="0"/>
        <v>696153</v>
      </c>
      <c r="AC49" s="270">
        <f t="shared" si="0"/>
        <v>496172</v>
      </c>
      <c r="AD49" s="270">
        <f t="shared" si="0"/>
        <v>73693</v>
      </c>
      <c r="AE49" s="270">
        <f t="shared" si="0"/>
        <v>508404</v>
      </c>
      <c r="AF49" s="270">
        <f t="shared" si="0"/>
        <v>0</v>
      </c>
      <c r="AG49" s="270">
        <f t="shared" si="0"/>
        <v>683608</v>
      </c>
      <c r="AH49" s="270">
        <f t="shared" si="0"/>
        <v>0</v>
      </c>
      <c r="AI49" s="270">
        <f t="shared" si="0"/>
        <v>0</v>
      </c>
      <c r="AJ49" s="270">
        <f t="shared" si="0"/>
        <v>89941</v>
      </c>
      <c r="AK49" s="270">
        <f t="shared" si="0"/>
        <v>201788</v>
      </c>
      <c r="AL49" s="270">
        <f t="shared" si="0"/>
        <v>62146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104</v>
      </c>
      <c r="AT49" s="270">
        <f t="shared" si="0"/>
        <v>0</v>
      </c>
      <c r="AU49" s="270">
        <f t="shared" si="0"/>
        <v>0</v>
      </c>
      <c r="AV49" s="270">
        <f t="shared" si="0"/>
        <v>19378</v>
      </c>
      <c r="AW49" s="270">
        <f t="shared" si="0"/>
        <v>0</v>
      </c>
      <c r="AX49" s="270">
        <f t="shared" si="0"/>
        <v>0</v>
      </c>
      <c r="AY49" s="270">
        <f t="shared" si="0"/>
        <v>367682</v>
      </c>
      <c r="AZ49" s="270">
        <f t="shared" si="0"/>
        <v>80419</v>
      </c>
      <c r="BA49" s="270">
        <f t="shared" si="0"/>
        <v>23169</v>
      </c>
      <c r="BB49" s="270">
        <f t="shared" si="0"/>
        <v>245611</v>
      </c>
      <c r="BC49" s="270">
        <f t="shared" si="0"/>
        <v>89672</v>
      </c>
      <c r="BD49" s="270">
        <f t="shared" si="0"/>
        <v>-6297</v>
      </c>
      <c r="BE49" s="270">
        <f t="shared" si="0"/>
        <v>281731</v>
      </c>
      <c r="BF49" s="270">
        <f t="shared" si="0"/>
        <v>386903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292672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2008</v>
      </c>
      <c r="BT49" s="270">
        <f t="shared" si="1"/>
        <v>0</v>
      </c>
      <c r="BU49" s="270">
        <f t="shared" si="1"/>
        <v>0</v>
      </c>
      <c r="BV49" s="270">
        <f t="shared" si="1"/>
        <v>0</v>
      </c>
      <c r="BW49" s="270">
        <f t="shared" si="1"/>
        <v>266568</v>
      </c>
      <c r="BX49" s="270">
        <f t="shared" si="1"/>
        <v>0</v>
      </c>
      <c r="BY49" s="270">
        <f t="shared" si="1"/>
        <v>102792</v>
      </c>
      <c r="BZ49" s="270">
        <f t="shared" si="1"/>
        <v>0</v>
      </c>
      <c r="CA49" s="270">
        <f t="shared" si="1"/>
        <v>666433</v>
      </c>
      <c r="CB49" s="270">
        <f t="shared" si="1"/>
        <v>0</v>
      </c>
      <c r="CC49" s="270">
        <f t="shared" si="1"/>
        <v>335059</v>
      </c>
      <c r="CD49" s="270">
        <f t="shared" si="1"/>
        <v>0</v>
      </c>
      <c r="CE49" s="32">
        <f>SUM(C49:CD49)</f>
        <v>18850387</v>
      </c>
    </row>
    <row r="50" spans="1:83" x14ac:dyDescent="0.35">
      <c r="A50" s="20" t="s">
        <v>218</v>
      </c>
      <c r="B50" s="270">
        <f>B48+B49</f>
        <v>18850389.449999996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16842597.200000003</v>
      </c>
      <c r="C53" s="270">
        <f>IF($B$53,ROUND(($B$53/($CE$91+$CF$91)*C91),0))</f>
        <v>938552</v>
      </c>
      <c r="D53" s="270">
        <f t="shared" ref="D53:BO53" si="2">IF($B$53,ROUND(($B$53/($CE$91+$CF$91)*D91),0))</f>
        <v>0</v>
      </c>
      <c r="E53" s="270">
        <f t="shared" si="2"/>
        <v>1370310</v>
      </c>
      <c r="F53" s="270">
        <f t="shared" si="2"/>
        <v>0</v>
      </c>
      <c r="G53" s="270">
        <f t="shared" si="2"/>
        <v>329195</v>
      </c>
      <c r="H53" s="270">
        <f t="shared" si="2"/>
        <v>982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963893</v>
      </c>
      <c r="Q53" s="270">
        <f t="shared" si="2"/>
        <v>287039</v>
      </c>
      <c r="R53" s="270">
        <f t="shared" si="2"/>
        <v>15019</v>
      </c>
      <c r="S53" s="270">
        <f t="shared" si="2"/>
        <v>0</v>
      </c>
      <c r="T53" s="270">
        <f t="shared" si="2"/>
        <v>81731</v>
      </c>
      <c r="U53" s="270">
        <f t="shared" si="2"/>
        <v>44212</v>
      </c>
      <c r="V53" s="270">
        <f t="shared" si="2"/>
        <v>704078</v>
      </c>
      <c r="W53" s="270">
        <f t="shared" si="2"/>
        <v>126942</v>
      </c>
      <c r="X53" s="270">
        <f t="shared" si="2"/>
        <v>38177</v>
      </c>
      <c r="Y53" s="270">
        <f t="shared" si="2"/>
        <v>706973</v>
      </c>
      <c r="Z53" s="270">
        <f t="shared" si="2"/>
        <v>0</v>
      </c>
      <c r="AA53" s="270">
        <f t="shared" si="2"/>
        <v>42528</v>
      </c>
      <c r="AB53" s="270">
        <f t="shared" si="2"/>
        <v>148346</v>
      </c>
      <c r="AC53" s="270">
        <f t="shared" si="2"/>
        <v>285294</v>
      </c>
      <c r="AD53" s="270">
        <f t="shared" si="2"/>
        <v>19758</v>
      </c>
      <c r="AE53" s="270">
        <f t="shared" si="2"/>
        <v>152657</v>
      </c>
      <c r="AF53" s="270">
        <f t="shared" si="2"/>
        <v>0</v>
      </c>
      <c r="AG53" s="270">
        <f t="shared" si="2"/>
        <v>248639</v>
      </c>
      <c r="AH53" s="270">
        <f t="shared" si="2"/>
        <v>0</v>
      </c>
      <c r="AI53" s="270">
        <f t="shared" si="2"/>
        <v>0</v>
      </c>
      <c r="AJ53" s="270">
        <f t="shared" si="2"/>
        <v>61151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54039</v>
      </c>
      <c r="AZ53" s="270">
        <f t="shared" si="2"/>
        <v>398226</v>
      </c>
      <c r="BA53" s="270">
        <f t="shared" si="2"/>
        <v>0</v>
      </c>
      <c r="BB53" s="270">
        <f t="shared" si="2"/>
        <v>6577</v>
      </c>
      <c r="BC53" s="270">
        <f t="shared" si="2"/>
        <v>0</v>
      </c>
      <c r="BD53" s="270">
        <f t="shared" si="2"/>
        <v>439182</v>
      </c>
      <c r="BE53" s="270">
        <f t="shared" si="2"/>
        <v>6682001</v>
      </c>
      <c r="BF53" s="270">
        <f t="shared" si="2"/>
        <v>107575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50308</v>
      </c>
      <c r="BM53" s="270">
        <f t="shared" si="2"/>
        <v>0</v>
      </c>
      <c r="BN53" s="270">
        <f t="shared" si="2"/>
        <v>341244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45527</v>
      </c>
      <c r="BT53" s="270">
        <f t="shared" si="3"/>
        <v>0</v>
      </c>
      <c r="BU53" s="270">
        <f t="shared" si="3"/>
        <v>0</v>
      </c>
      <c r="BV53" s="270">
        <f t="shared" si="3"/>
        <v>0</v>
      </c>
      <c r="BW53" s="270">
        <f t="shared" si="3"/>
        <v>157618</v>
      </c>
      <c r="BX53" s="270">
        <f t="shared" si="3"/>
        <v>0</v>
      </c>
      <c r="BY53" s="270">
        <f t="shared" si="3"/>
        <v>3675</v>
      </c>
      <c r="BZ53" s="270">
        <f t="shared" si="3"/>
        <v>0</v>
      </c>
      <c r="CA53" s="270">
        <f t="shared" si="3"/>
        <v>127076</v>
      </c>
      <c r="CB53" s="270">
        <f t="shared" si="3"/>
        <v>0</v>
      </c>
      <c r="CC53" s="270">
        <f t="shared" si="3"/>
        <v>1864073</v>
      </c>
      <c r="CD53" s="270">
        <f t="shared" si="3"/>
        <v>0</v>
      </c>
      <c r="CE53" s="32">
        <f>SUM(C53:CD53)</f>
        <v>16842597</v>
      </c>
    </row>
    <row r="54" spans="1:83" x14ac:dyDescent="0.35">
      <c r="A54" s="20" t="s">
        <v>218</v>
      </c>
      <c r="B54" s="270">
        <f>B52+B53</f>
        <v>16842597.200000003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20791.315603892675</v>
      </c>
      <c r="D60" s="213">
        <v>0</v>
      </c>
      <c r="E60" s="213">
        <v>30634.37071305509</v>
      </c>
      <c r="F60" s="213">
        <v>0</v>
      </c>
      <c r="G60" s="213">
        <v>4123.3136830522353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322130</v>
      </c>
      <c r="AZ60" s="214"/>
      <c r="BA60" s="263"/>
      <c r="BB60" s="263"/>
      <c r="BC60" s="263"/>
      <c r="BD60" s="263"/>
      <c r="BE60" s="214">
        <v>745880.32741499983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200.14000000000007</v>
      </c>
      <c r="D61" s="243">
        <v>0</v>
      </c>
      <c r="E61" s="243">
        <v>280.54000000000002</v>
      </c>
      <c r="F61" s="243">
        <v>0</v>
      </c>
      <c r="G61" s="243">
        <v>34.949999999999996</v>
      </c>
      <c r="H61" s="243">
        <v>0.01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104.19</v>
      </c>
      <c r="Q61" s="244">
        <v>36.469999999999992</v>
      </c>
      <c r="R61" s="244">
        <v>13.79</v>
      </c>
      <c r="S61" s="245">
        <v>0</v>
      </c>
      <c r="T61" s="245">
        <v>2.6399999999999997</v>
      </c>
      <c r="U61" s="246">
        <v>2.3299999999999996</v>
      </c>
      <c r="V61" s="244">
        <v>94.1</v>
      </c>
      <c r="W61" s="244">
        <v>19.34</v>
      </c>
      <c r="X61" s="244">
        <v>9.5900000000000016</v>
      </c>
      <c r="Y61" s="244">
        <v>46.970000000000006</v>
      </c>
      <c r="Z61" s="244">
        <v>17.53</v>
      </c>
      <c r="AA61" s="244">
        <v>2.2999999999999998</v>
      </c>
      <c r="AB61" s="245">
        <v>43.129999999999988</v>
      </c>
      <c r="AC61" s="244">
        <v>38.119999999999997</v>
      </c>
      <c r="AD61" s="244">
        <v>4.3899999999999997</v>
      </c>
      <c r="AE61" s="244">
        <v>40.159999999999997</v>
      </c>
      <c r="AF61" s="244">
        <v>0</v>
      </c>
      <c r="AG61" s="244">
        <v>49.22999999999999</v>
      </c>
      <c r="AH61" s="244">
        <v>0</v>
      </c>
      <c r="AI61" s="244">
        <v>0</v>
      </c>
      <c r="AJ61" s="244">
        <v>6.0600000000000005</v>
      </c>
      <c r="AK61" s="244">
        <v>16.079999999999998</v>
      </c>
      <c r="AL61" s="244">
        <v>4.87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0.01</v>
      </c>
      <c r="AT61" s="244">
        <v>0</v>
      </c>
      <c r="AU61" s="244">
        <v>0</v>
      </c>
      <c r="AV61" s="245">
        <v>1.2</v>
      </c>
      <c r="AW61" s="245">
        <v>0</v>
      </c>
      <c r="AX61" s="245">
        <v>0</v>
      </c>
      <c r="AY61" s="244">
        <v>47.07</v>
      </c>
      <c r="AZ61" s="244">
        <v>11.49</v>
      </c>
      <c r="BA61" s="245">
        <v>3.82</v>
      </c>
      <c r="BB61" s="245">
        <v>16.869999999999997</v>
      </c>
      <c r="BC61" s="245">
        <v>12.260000000000002</v>
      </c>
      <c r="BD61" s="245">
        <v>0.16999999999999998</v>
      </c>
      <c r="BE61" s="244">
        <v>30.430000000000003</v>
      </c>
      <c r="BF61" s="245">
        <v>51.16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19.78</v>
      </c>
      <c r="BO61" s="245">
        <v>0</v>
      </c>
      <c r="BP61" s="245">
        <v>0</v>
      </c>
      <c r="BQ61" s="245">
        <v>0</v>
      </c>
      <c r="BR61" s="245">
        <v>0</v>
      </c>
      <c r="BS61" s="245">
        <v>0.24</v>
      </c>
      <c r="BT61" s="245">
        <v>0</v>
      </c>
      <c r="BU61" s="245">
        <v>0</v>
      </c>
      <c r="BV61" s="245">
        <v>0</v>
      </c>
      <c r="BW61" s="245">
        <v>21.639999999999997</v>
      </c>
      <c r="BX61" s="245">
        <v>0</v>
      </c>
      <c r="BY61" s="245">
        <v>4.9399999999999995</v>
      </c>
      <c r="BZ61" s="245">
        <v>0</v>
      </c>
      <c r="CA61" s="245">
        <v>62.99</v>
      </c>
      <c r="CB61" s="245">
        <v>0</v>
      </c>
      <c r="CC61" s="245">
        <v>31.73</v>
      </c>
      <c r="CD61" s="247" t="s">
        <v>233</v>
      </c>
      <c r="CE61" s="268">
        <f t="shared" ref="CE61:CE69" si="4">SUM(C61:CD61)</f>
        <v>1382.73</v>
      </c>
    </row>
    <row r="62" spans="1:83" x14ac:dyDescent="0.35">
      <c r="A62" s="39" t="s">
        <v>248</v>
      </c>
      <c r="B62" s="20"/>
      <c r="C62" s="213">
        <v>26684401.240000006</v>
      </c>
      <c r="D62" s="213">
        <v>0</v>
      </c>
      <c r="E62" s="213">
        <v>28183198.639999997</v>
      </c>
      <c r="F62" s="213">
        <v>0</v>
      </c>
      <c r="G62" s="213">
        <v>3780813.4299999997</v>
      </c>
      <c r="H62" s="213">
        <v>717.96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11862817.75</v>
      </c>
      <c r="Q62" s="214">
        <v>4627824.5</v>
      </c>
      <c r="R62" s="214">
        <v>1323523.1399999999</v>
      </c>
      <c r="S62" s="228">
        <v>1099.42</v>
      </c>
      <c r="T62" s="228">
        <v>419348.77999999997</v>
      </c>
      <c r="U62" s="227">
        <v>251004.96000000002</v>
      </c>
      <c r="V62" s="214">
        <v>11440876.199999999</v>
      </c>
      <c r="W62" s="214">
        <v>2480280.2499999995</v>
      </c>
      <c r="X62" s="214">
        <v>1208909.1099999999</v>
      </c>
      <c r="Y62" s="214">
        <v>6237727.46</v>
      </c>
      <c r="Z62" s="214">
        <v>2278429.88</v>
      </c>
      <c r="AA62" s="214">
        <v>397864.83</v>
      </c>
      <c r="AB62" s="240">
        <v>5466684.4899999993</v>
      </c>
      <c r="AC62" s="214">
        <v>3896295.8299999996</v>
      </c>
      <c r="AD62" s="214">
        <v>578685.89</v>
      </c>
      <c r="AE62" s="214">
        <v>3992349.3499999996</v>
      </c>
      <c r="AF62" s="214">
        <v>0</v>
      </c>
      <c r="AG62" s="214">
        <v>5368175.01</v>
      </c>
      <c r="AH62" s="214">
        <v>0</v>
      </c>
      <c r="AI62" s="214">
        <v>0</v>
      </c>
      <c r="AJ62" s="214">
        <v>706283.56999999983</v>
      </c>
      <c r="AK62" s="214">
        <v>1584580.6000000003</v>
      </c>
      <c r="AL62" s="214">
        <v>488013.33999999997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818.43999999999994</v>
      </c>
      <c r="AT62" s="214">
        <v>0</v>
      </c>
      <c r="AU62" s="214">
        <v>0</v>
      </c>
      <c r="AV62" s="228">
        <v>152173.27000000002</v>
      </c>
      <c r="AW62" s="228">
        <v>0</v>
      </c>
      <c r="AX62" s="228">
        <v>0</v>
      </c>
      <c r="AY62" s="214">
        <v>2887303.26</v>
      </c>
      <c r="AZ62" s="214">
        <v>631508.86</v>
      </c>
      <c r="BA62" s="228">
        <v>181941.66999999998</v>
      </c>
      <c r="BB62" s="228">
        <v>1928713.22</v>
      </c>
      <c r="BC62" s="228">
        <v>704165.33</v>
      </c>
      <c r="BD62" s="228">
        <v>-49446.610000000008</v>
      </c>
      <c r="BE62" s="214">
        <v>2212349.0500000003</v>
      </c>
      <c r="BF62" s="228">
        <v>3038234.7800000003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2298270.0599999996</v>
      </c>
      <c r="BO62" s="228">
        <v>0</v>
      </c>
      <c r="BP62" s="228">
        <v>0</v>
      </c>
      <c r="BQ62" s="228">
        <v>0</v>
      </c>
      <c r="BR62" s="228">
        <v>0</v>
      </c>
      <c r="BS62" s="228">
        <v>15769.749999999998</v>
      </c>
      <c r="BT62" s="228">
        <v>0</v>
      </c>
      <c r="BU62" s="228">
        <v>0</v>
      </c>
      <c r="BV62" s="228">
        <v>0</v>
      </c>
      <c r="BW62" s="228">
        <v>2093278.3599999999</v>
      </c>
      <c r="BX62" s="228">
        <v>0</v>
      </c>
      <c r="BY62" s="228">
        <v>807197.62000000011</v>
      </c>
      <c r="BZ62" s="228">
        <v>0</v>
      </c>
      <c r="CA62" s="228">
        <v>5233303.41</v>
      </c>
      <c r="CB62" s="228">
        <v>0</v>
      </c>
      <c r="CC62" s="228">
        <v>2631121.2400000002</v>
      </c>
      <c r="CD62" s="29" t="s">
        <v>233</v>
      </c>
      <c r="CE62" s="32">
        <f t="shared" si="4"/>
        <v>148026607.34</v>
      </c>
    </row>
    <row r="63" spans="1:83" x14ac:dyDescent="0.35">
      <c r="A63" s="39" t="s">
        <v>9</v>
      </c>
      <c r="B63" s="20"/>
      <c r="C63" s="269">
        <f>ROUND(C48+C49,0)</f>
        <v>3398114</v>
      </c>
      <c r="D63" s="269">
        <f t="shared" ref="D63:BO63" si="5">ROUND(D48+D49,0)</f>
        <v>0</v>
      </c>
      <c r="E63" s="269">
        <f t="shared" si="5"/>
        <v>3588978</v>
      </c>
      <c r="F63" s="269">
        <f t="shared" si="5"/>
        <v>0</v>
      </c>
      <c r="G63" s="269">
        <f t="shared" si="5"/>
        <v>481466</v>
      </c>
      <c r="H63" s="269">
        <f t="shared" si="5"/>
        <v>91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1510666</v>
      </c>
      <c r="Q63" s="269">
        <f t="shared" si="5"/>
        <v>589328</v>
      </c>
      <c r="R63" s="269">
        <f t="shared" si="5"/>
        <v>168544</v>
      </c>
      <c r="S63" s="269">
        <f t="shared" si="5"/>
        <v>140</v>
      </c>
      <c r="T63" s="269">
        <f t="shared" si="5"/>
        <v>53402</v>
      </c>
      <c r="U63" s="269">
        <f t="shared" si="5"/>
        <v>31964</v>
      </c>
      <c r="V63" s="269">
        <f t="shared" si="5"/>
        <v>1456934</v>
      </c>
      <c r="W63" s="269">
        <f t="shared" si="5"/>
        <v>315850</v>
      </c>
      <c r="X63" s="269">
        <f t="shared" si="5"/>
        <v>153948</v>
      </c>
      <c r="Y63" s="269">
        <f t="shared" si="5"/>
        <v>794341</v>
      </c>
      <c r="Z63" s="269">
        <f t="shared" si="5"/>
        <v>290146</v>
      </c>
      <c r="AA63" s="269">
        <f t="shared" si="5"/>
        <v>50666</v>
      </c>
      <c r="AB63" s="269">
        <f t="shared" si="5"/>
        <v>696153</v>
      </c>
      <c r="AC63" s="269">
        <f t="shared" si="5"/>
        <v>496172</v>
      </c>
      <c r="AD63" s="269">
        <f t="shared" si="5"/>
        <v>73693</v>
      </c>
      <c r="AE63" s="269">
        <f t="shared" si="5"/>
        <v>508404</v>
      </c>
      <c r="AF63" s="269">
        <f t="shared" si="5"/>
        <v>0</v>
      </c>
      <c r="AG63" s="269">
        <f t="shared" si="5"/>
        <v>683608</v>
      </c>
      <c r="AH63" s="269">
        <f t="shared" si="5"/>
        <v>0</v>
      </c>
      <c r="AI63" s="269">
        <f t="shared" si="5"/>
        <v>0</v>
      </c>
      <c r="AJ63" s="269">
        <f t="shared" si="5"/>
        <v>89941</v>
      </c>
      <c r="AK63" s="269">
        <f t="shared" si="5"/>
        <v>201788</v>
      </c>
      <c r="AL63" s="269">
        <f t="shared" si="5"/>
        <v>62146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104</v>
      </c>
      <c r="AT63" s="269">
        <f t="shared" si="5"/>
        <v>0</v>
      </c>
      <c r="AU63" s="269">
        <f t="shared" si="5"/>
        <v>0</v>
      </c>
      <c r="AV63" s="269">
        <f t="shared" si="5"/>
        <v>19378</v>
      </c>
      <c r="AW63" s="269">
        <f t="shared" si="5"/>
        <v>0</v>
      </c>
      <c r="AX63" s="269">
        <f t="shared" si="5"/>
        <v>0</v>
      </c>
      <c r="AY63" s="269">
        <f t="shared" si="5"/>
        <v>367682</v>
      </c>
      <c r="AZ63" s="269">
        <f t="shared" si="5"/>
        <v>80419</v>
      </c>
      <c r="BA63" s="269">
        <f t="shared" si="5"/>
        <v>23169</v>
      </c>
      <c r="BB63" s="269">
        <f t="shared" si="5"/>
        <v>245611</v>
      </c>
      <c r="BC63" s="269">
        <f t="shared" si="5"/>
        <v>89672</v>
      </c>
      <c r="BD63" s="269">
        <f t="shared" si="5"/>
        <v>-6297</v>
      </c>
      <c r="BE63" s="269">
        <f t="shared" si="5"/>
        <v>281731</v>
      </c>
      <c r="BF63" s="269">
        <f t="shared" si="5"/>
        <v>386903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292672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2008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266568</v>
      </c>
      <c r="BX63" s="269">
        <f t="shared" si="6"/>
        <v>0</v>
      </c>
      <c r="BY63" s="269">
        <f t="shared" si="6"/>
        <v>102792</v>
      </c>
      <c r="BZ63" s="269">
        <f t="shared" si="6"/>
        <v>0</v>
      </c>
      <c r="CA63" s="269">
        <f t="shared" si="6"/>
        <v>666433</v>
      </c>
      <c r="CB63" s="269">
        <f t="shared" si="6"/>
        <v>0</v>
      </c>
      <c r="CC63" s="269">
        <f t="shared" si="6"/>
        <v>335059</v>
      </c>
      <c r="CD63" s="29" t="s">
        <v>233</v>
      </c>
      <c r="CE63" s="32">
        <f t="shared" si="4"/>
        <v>18850387</v>
      </c>
    </row>
    <row r="64" spans="1:83" x14ac:dyDescent="0.35">
      <c r="A64" s="39" t="s">
        <v>249</v>
      </c>
      <c r="B64" s="20"/>
      <c r="C64" s="213">
        <v>196939.17</v>
      </c>
      <c r="D64" s="213">
        <v>0</v>
      </c>
      <c r="E64" s="213">
        <v>20888.849999999999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248355.53</v>
      </c>
      <c r="Q64" s="214">
        <v>33674.6</v>
      </c>
      <c r="R64" s="214">
        <v>1235000</v>
      </c>
      <c r="S64" s="228">
        <v>53008.490000000005</v>
      </c>
      <c r="T64" s="228">
        <v>267.73</v>
      </c>
      <c r="U64" s="227">
        <v>1014892.55</v>
      </c>
      <c r="V64" s="214">
        <v>885</v>
      </c>
      <c r="W64" s="214">
        <v>0</v>
      </c>
      <c r="X64" s="214">
        <v>0</v>
      </c>
      <c r="Y64" s="214">
        <v>111693.47</v>
      </c>
      <c r="Z64" s="214">
        <v>0</v>
      </c>
      <c r="AA64" s="214">
        <v>0</v>
      </c>
      <c r="AB64" s="240">
        <v>238224.06</v>
      </c>
      <c r="AC64" s="214">
        <v>121191</v>
      </c>
      <c r="AD64" s="214">
        <v>0</v>
      </c>
      <c r="AE64" s="214">
        <v>0</v>
      </c>
      <c r="AF64" s="214">
        <v>0</v>
      </c>
      <c r="AG64" s="214">
        <v>1038012.2799999999</v>
      </c>
      <c r="AH64" s="214">
        <v>0</v>
      </c>
      <c r="AI64" s="214">
        <v>0</v>
      </c>
      <c r="AJ64" s="214">
        <v>199478.76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104436.66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964273.18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68222</v>
      </c>
      <c r="BX64" s="228">
        <v>0</v>
      </c>
      <c r="BY64" s="228">
        <v>0</v>
      </c>
      <c r="BZ64" s="228">
        <v>0</v>
      </c>
      <c r="CA64" s="228">
        <v>1282210.54</v>
      </c>
      <c r="CB64" s="228">
        <v>0</v>
      </c>
      <c r="CC64" s="228">
        <v>1035130.8799999999</v>
      </c>
      <c r="CD64" s="29" t="s">
        <v>233</v>
      </c>
      <c r="CE64" s="32">
        <f t="shared" si="4"/>
        <v>7966784.75</v>
      </c>
    </row>
    <row r="65" spans="1:83" x14ac:dyDescent="0.35">
      <c r="A65" s="39" t="s">
        <v>250</v>
      </c>
      <c r="B65" s="20"/>
      <c r="C65" s="213">
        <v>2924487.0399999986</v>
      </c>
      <c r="D65" s="213">
        <v>0</v>
      </c>
      <c r="E65" s="213">
        <v>2274164.1899999981</v>
      </c>
      <c r="F65" s="213">
        <v>0</v>
      </c>
      <c r="G65" s="213">
        <v>167622.74000000005</v>
      </c>
      <c r="H65" s="213">
        <v>2650.07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4726182.4200000009</v>
      </c>
      <c r="Q65" s="214">
        <v>305943.28000000003</v>
      </c>
      <c r="R65" s="214">
        <v>2333199.0599999982</v>
      </c>
      <c r="S65" s="228">
        <v>23815381.769999996</v>
      </c>
      <c r="T65" s="228">
        <v>196333.50999999995</v>
      </c>
      <c r="U65" s="227">
        <v>2064679.71</v>
      </c>
      <c r="V65" s="214">
        <v>27417574.409999993</v>
      </c>
      <c r="W65" s="214">
        <v>611329.44999999984</v>
      </c>
      <c r="X65" s="214">
        <v>216513.28</v>
      </c>
      <c r="Y65" s="214">
        <v>9509641.0299999975</v>
      </c>
      <c r="Z65" s="214">
        <v>10532.400000000001</v>
      </c>
      <c r="AA65" s="214">
        <v>405758.81999999995</v>
      </c>
      <c r="AB65" s="240">
        <v>8546655.1699999999</v>
      </c>
      <c r="AC65" s="214">
        <v>731011.36</v>
      </c>
      <c r="AD65" s="214">
        <v>56828.51999999999</v>
      </c>
      <c r="AE65" s="214">
        <v>34679.24</v>
      </c>
      <c r="AF65" s="214">
        <v>0</v>
      </c>
      <c r="AG65" s="214">
        <v>752285.85000000021</v>
      </c>
      <c r="AH65" s="214">
        <v>0</v>
      </c>
      <c r="AI65" s="214">
        <v>0</v>
      </c>
      <c r="AJ65" s="214">
        <v>310133.83</v>
      </c>
      <c r="AK65" s="214">
        <v>5231.8200000000006</v>
      </c>
      <c r="AL65" s="214">
        <v>1703.28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662.03</v>
      </c>
      <c r="AW65" s="228">
        <v>0</v>
      </c>
      <c r="AX65" s="228">
        <v>0</v>
      </c>
      <c r="AY65" s="214">
        <v>556154.66</v>
      </c>
      <c r="AZ65" s="214">
        <v>862081.28</v>
      </c>
      <c r="BA65" s="228">
        <v>104790.15999999999</v>
      </c>
      <c r="BB65" s="228">
        <v>5264.85</v>
      </c>
      <c r="BC65" s="228">
        <v>433.37</v>
      </c>
      <c r="BD65" s="228">
        <v>71172.26999999999</v>
      </c>
      <c r="BE65" s="214">
        <v>385216.29999999993</v>
      </c>
      <c r="BF65" s="228">
        <v>262402.96000000002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86361.900000000009</v>
      </c>
      <c r="BO65" s="228">
        <v>0</v>
      </c>
      <c r="BP65" s="228">
        <v>0</v>
      </c>
      <c r="BQ65" s="228">
        <v>0</v>
      </c>
      <c r="BR65" s="228">
        <v>0</v>
      </c>
      <c r="BS65" s="228">
        <v>3524.97</v>
      </c>
      <c r="BT65" s="228">
        <v>0</v>
      </c>
      <c r="BU65" s="228">
        <v>0</v>
      </c>
      <c r="BV65" s="228">
        <v>0</v>
      </c>
      <c r="BW65" s="228">
        <v>103557.57</v>
      </c>
      <c r="BX65" s="228">
        <v>0</v>
      </c>
      <c r="BY65" s="228">
        <v>2258.66</v>
      </c>
      <c r="BZ65" s="228">
        <v>0</v>
      </c>
      <c r="CA65" s="228">
        <v>94947.24</v>
      </c>
      <c r="CB65" s="228">
        <v>0</v>
      </c>
      <c r="CC65" s="228">
        <v>129122.2</v>
      </c>
      <c r="CD65" s="29" t="s">
        <v>233</v>
      </c>
      <c r="CE65" s="32">
        <f t="shared" si="4"/>
        <v>90088472.669999942</v>
      </c>
    </row>
    <row r="66" spans="1:83" x14ac:dyDescent="0.35">
      <c r="A66" s="39" t="s">
        <v>251</v>
      </c>
      <c r="B66" s="20"/>
      <c r="C66" s="213">
        <v>11277.75</v>
      </c>
      <c r="D66" s="213">
        <v>0</v>
      </c>
      <c r="E66" s="213">
        <v>44427.679999999993</v>
      </c>
      <c r="F66" s="213">
        <v>0</v>
      </c>
      <c r="G66" s="213">
        <v>11933.21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7396.73</v>
      </c>
      <c r="Q66" s="214">
        <v>2113.66</v>
      </c>
      <c r="R66" s="214">
        <v>441.89000000000004</v>
      </c>
      <c r="S66" s="228">
        <v>0</v>
      </c>
      <c r="T66" s="228">
        <v>918.60000000000014</v>
      </c>
      <c r="U66" s="227">
        <v>600</v>
      </c>
      <c r="V66" s="214">
        <v>4424.9299999999994</v>
      </c>
      <c r="W66" s="214">
        <v>1153.3499999999999</v>
      </c>
      <c r="X66" s="214">
        <v>0</v>
      </c>
      <c r="Y66" s="214">
        <v>1602.8700000000001</v>
      </c>
      <c r="Z66" s="214">
        <v>898.88</v>
      </c>
      <c r="AA66" s="214">
        <v>0</v>
      </c>
      <c r="AB66" s="240">
        <v>1870.5300000000002</v>
      </c>
      <c r="AC66" s="214">
        <v>4505.2700000000004</v>
      </c>
      <c r="AD66" s="214">
        <v>0</v>
      </c>
      <c r="AE66" s="214">
        <v>14375.42</v>
      </c>
      <c r="AF66" s="214">
        <v>0</v>
      </c>
      <c r="AG66" s="214">
        <v>747.29000000000008</v>
      </c>
      <c r="AH66" s="214">
        <v>0</v>
      </c>
      <c r="AI66" s="214">
        <v>0</v>
      </c>
      <c r="AJ66" s="214">
        <v>723.78000000000009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684.09</v>
      </c>
      <c r="AW66" s="228">
        <v>0</v>
      </c>
      <c r="AX66" s="228">
        <v>0</v>
      </c>
      <c r="AY66" s="214">
        <v>3218.1600000000003</v>
      </c>
      <c r="AZ66" s="214">
        <v>300</v>
      </c>
      <c r="BA66" s="228">
        <v>0</v>
      </c>
      <c r="BB66" s="228">
        <v>3592.7300000000005</v>
      </c>
      <c r="BC66" s="228">
        <v>0</v>
      </c>
      <c r="BD66" s="228">
        <v>0</v>
      </c>
      <c r="BE66" s="214">
        <v>1685690.92</v>
      </c>
      <c r="BF66" s="228">
        <v>518551.44999999995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30534.440000000006</v>
      </c>
      <c r="BO66" s="228">
        <v>0</v>
      </c>
      <c r="BP66" s="228">
        <v>0</v>
      </c>
      <c r="BQ66" s="228">
        <v>0</v>
      </c>
      <c r="BR66" s="228">
        <v>0</v>
      </c>
      <c r="BS66" s="228">
        <v>75</v>
      </c>
      <c r="BT66" s="228">
        <v>0</v>
      </c>
      <c r="BU66" s="228">
        <v>0</v>
      </c>
      <c r="BV66" s="228">
        <v>0</v>
      </c>
      <c r="BW66" s="228">
        <v>1757.14</v>
      </c>
      <c r="BX66" s="228">
        <v>0</v>
      </c>
      <c r="BY66" s="228">
        <v>420.75</v>
      </c>
      <c r="BZ66" s="228">
        <v>0</v>
      </c>
      <c r="CA66" s="228">
        <v>12700</v>
      </c>
      <c r="CB66" s="228">
        <v>0</v>
      </c>
      <c r="CC66" s="228">
        <v>14841.46</v>
      </c>
      <c r="CD66" s="29" t="s">
        <v>233</v>
      </c>
      <c r="CE66" s="32">
        <f t="shared" si="4"/>
        <v>2381777.98</v>
      </c>
    </row>
    <row r="67" spans="1:83" x14ac:dyDescent="0.35">
      <c r="A67" s="39" t="s">
        <v>252</v>
      </c>
      <c r="B67" s="20"/>
      <c r="C67" s="213">
        <v>1100787.5899999999</v>
      </c>
      <c r="D67" s="213">
        <v>0</v>
      </c>
      <c r="E67" s="213">
        <v>2263289.67</v>
      </c>
      <c r="F67" s="213">
        <v>0</v>
      </c>
      <c r="G67" s="213">
        <v>101745.56000000001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1608000.4299999997</v>
      </c>
      <c r="Q67" s="214">
        <v>780730.11</v>
      </c>
      <c r="R67" s="214">
        <v>191348.05999999997</v>
      </c>
      <c r="S67" s="228">
        <v>436472.97</v>
      </c>
      <c r="T67" s="228">
        <v>5458.4700000000012</v>
      </c>
      <c r="U67" s="227">
        <v>8057538.049999997</v>
      </c>
      <c r="V67" s="214">
        <v>2306040.52</v>
      </c>
      <c r="W67" s="214">
        <v>1229566.0300000003</v>
      </c>
      <c r="X67" s="214">
        <v>389410.23000000004</v>
      </c>
      <c r="Y67" s="214">
        <v>680081.97</v>
      </c>
      <c r="Z67" s="214">
        <v>17985268.700000003</v>
      </c>
      <c r="AA67" s="214">
        <v>76113.23</v>
      </c>
      <c r="AB67" s="240">
        <v>109655.06</v>
      </c>
      <c r="AC67" s="214">
        <v>130661.65000000001</v>
      </c>
      <c r="AD67" s="214">
        <v>5315.42</v>
      </c>
      <c r="AE67" s="214">
        <v>22134.969999999998</v>
      </c>
      <c r="AF67" s="214">
        <v>0</v>
      </c>
      <c r="AG67" s="214">
        <v>391446.37</v>
      </c>
      <c r="AH67" s="214">
        <v>0</v>
      </c>
      <c r="AI67" s="214">
        <v>0</v>
      </c>
      <c r="AJ67" s="214">
        <v>938321.09</v>
      </c>
      <c r="AK67" s="214">
        <v>218.85</v>
      </c>
      <c r="AL67" s="214">
        <v>751.27999999999986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166.23</v>
      </c>
      <c r="AW67" s="228">
        <v>0</v>
      </c>
      <c r="AX67" s="228">
        <v>0</v>
      </c>
      <c r="AY67" s="214">
        <v>108128.38000000002</v>
      </c>
      <c r="AZ67" s="214">
        <v>438.92999999999995</v>
      </c>
      <c r="BA67" s="228">
        <v>-357553.47</v>
      </c>
      <c r="BB67" s="228">
        <v>8134.7199999999993</v>
      </c>
      <c r="BC67" s="228">
        <v>678.99</v>
      </c>
      <c r="BD67" s="228">
        <v>87044.59</v>
      </c>
      <c r="BE67" s="214">
        <v>1736038.51</v>
      </c>
      <c r="BF67" s="228">
        <v>651237.82000000007</v>
      </c>
      <c r="BG67" s="228">
        <v>0</v>
      </c>
      <c r="BH67" s="228">
        <v>0</v>
      </c>
      <c r="BI67" s="228">
        <v>0</v>
      </c>
      <c r="BJ67" s="228">
        <v>562.35000000000014</v>
      </c>
      <c r="BK67" s="228">
        <v>0</v>
      </c>
      <c r="BL67" s="228">
        <v>0</v>
      </c>
      <c r="BM67" s="228">
        <v>0</v>
      </c>
      <c r="BN67" s="228">
        <v>332889.04999999993</v>
      </c>
      <c r="BO67" s="228">
        <v>0</v>
      </c>
      <c r="BP67" s="228">
        <v>0</v>
      </c>
      <c r="BQ67" s="228">
        <v>0</v>
      </c>
      <c r="BR67" s="228">
        <v>0</v>
      </c>
      <c r="BS67" s="228">
        <v>397.62</v>
      </c>
      <c r="BT67" s="228">
        <v>0</v>
      </c>
      <c r="BU67" s="228">
        <v>0</v>
      </c>
      <c r="BV67" s="228">
        <v>0</v>
      </c>
      <c r="BW67" s="228">
        <v>9568918.6899999976</v>
      </c>
      <c r="BX67" s="228">
        <v>0</v>
      </c>
      <c r="BY67" s="228">
        <v>2354.09</v>
      </c>
      <c r="BZ67" s="228">
        <v>0</v>
      </c>
      <c r="CA67" s="228">
        <v>-1584.4099999999996</v>
      </c>
      <c r="CB67" s="228">
        <v>0</v>
      </c>
      <c r="CC67" s="228">
        <v>2569456.1999999993</v>
      </c>
      <c r="CD67" s="29" t="s">
        <v>233</v>
      </c>
      <c r="CE67" s="32">
        <f t="shared" si="4"/>
        <v>53517664.570000008</v>
      </c>
    </row>
    <row r="68" spans="1:83" x14ac:dyDescent="0.35">
      <c r="A68" s="39" t="s">
        <v>11</v>
      </c>
      <c r="B68" s="20"/>
      <c r="C68" s="32">
        <f t="shared" ref="C68:BN68" si="7">ROUND(C52+C53,0)</f>
        <v>938552</v>
      </c>
      <c r="D68" s="32">
        <f t="shared" si="7"/>
        <v>0</v>
      </c>
      <c r="E68" s="32">
        <f t="shared" si="7"/>
        <v>1370310</v>
      </c>
      <c r="F68" s="32">
        <f t="shared" si="7"/>
        <v>0</v>
      </c>
      <c r="G68" s="32">
        <f t="shared" si="7"/>
        <v>329195</v>
      </c>
      <c r="H68" s="32">
        <f t="shared" si="7"/>
        <v>982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963893</v>
      </c>
      <c r="Q68" s="32">
        <f t="shared" si="7"/>
        <v>287039</v>
      </c>
      <c r="R68" s="32">
        <f t="shared" si="7"/>
        <v>15019</v>
      </c>
      <c r="S68" s="32">
        <f t="shared" si="7"/>
        <v>0</v>
      </c>
      <c r="T68" s="32">
        <f t="shared" si="7"/>
        <v>81731</v>
      </c>
      <c r="U68" s="32">
        <f t="shared" si="7"/>
        <v>44212</v>
      </c>
      <c r="V68" s="32">
        <f t="shared" si="7"/>
        <v>704078</v>
      </c>
      <c r="W68" s="32">
        <f t="shared" si="7"/>
        <v>126942</v>
      </c>
      <c r="X68" s="32">
        <f t="shared" si="7"/>
        <v>38177</v>
      </c>
      <c r="Y68" s="32">
        <f t="shared" si="7"/>
        <v>706973</v>
      </c>
      <c r="Z68" s="32">
        <f t="shared" si="7"/>
        <v>0</v>
      </c>
      <c r="AA68" s="32">
        <f t="shared" si="7"/>
        <v>42528</v>
      </c>
      <c r="AB68" s="32">
        <f t="shared" si="7"/>
        <v>148346</v>
      </c>
      <c r="AC68" s="32">
        <f t="shared" si="7"/>
        <v>285294</v>
      </c>
      <c r="AD68" s="32">
        <f t="shared" si="7"/>
        <v>19758</v>
      </c>
      <c r="AE68" s="32">
        <f t="shared" si="7"/>
        <v>152657</v>
      </c>
      <c r="AF68" s="32">
        <f t="shared" si="7"/>
        <v>0</v>
      </c>
      <c r="AG68" s="32">
        <f t="shared" si="7"/>
        <v>248639</v>
      </c>
      <c r="AH68" s="32">
        <f t="shared" si="7"/>
        <v>0</v>
      </c>
      <c r="AI68" s="32">
        <f t="shared" si="7"/>
        <v>0</v>
      </c>
      <c r="AJ68" s="32">
        <f t="shared" si="7"/>
        <v>61151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54039</v>
      </c>
      <c r="AZ68" s="32">
        <f t="shared" si="7"/>
        <v>398226</v>
      </c>
      <c r="BA68" s="32">
        <f t="shared" si="7"/>
        <v>0</v>
      </c>
      <c r="BB68" s="32">
        <f t="shared" si="7"/>
        <v>6577</v>
      </c>
      <c r="BC68" s="32">
        <f t="shared" si="7"/>
        <v>0</v>
      </c>
      <c r="BD68" s="32">
        <f t="shared" si="7"/>
        <v>439182</v>
      </c>
      <c r="BE68" s="32">
        <f t="shared" si="7"/>
        <v>6682001</v>
      </c>
      <c r="BF68" s="32">
        <f t="shared" si="7"/>
        <v>107575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50308</v>
      </c>
      <c r="BM68" s="32">
        <f t="shared" si="7"/>
        <v>0</v>
      </c>
      <c r="BN68" s="32">
        <f t="shared" si="7"/>
        <v>341244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45527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157618</v>
      </c>
      <c r="BX68" s="32">
        <f t="shared" si="8"/>
        <v>0</v>
      </c>
      <c r="BY68" s="32">
        <f t="shared" si="8"/>
        <v>3675</v>
      </c>
      <c r="BZ68" s="32">
        <f t="shared" si="8"/>
        <v>0</v>
      </c>
      <c r="CA68" s="32">
        <f t="shared" si="8"/>
        <v>127076</v>
      </c>
      <c r="CB68" s="32">
        <f t="shared" si="8"/>
        <v>0</v>
      </c>
      <c r="CC68" s="32">
        <f t="shared" si="8"/>
        <v>1864073</v>
      </c>
      <c r="CD68" s="29" t="s">
        <v>233</v>
      </c>
      <c r="CE68" s="32">
        <f t="shared" si="4"/>
        <v>16842597</v>
      </c>
    </row>
    <row r="69" spans="1:83" x14ac:dyDescent="0.35">
      <c r="A69" s="39" t="s">
        <v>253</v>
      </c>
      <c r="B69" s="32"/>
      <c r="C69" s="213">
        <v>98376.430000000008</v>
      </c>
      <c r="D69" s="213">
        <v>0</v>
      </c>
      <c r="E69" s="213">
        <v>308073.48</v>
      </c>
      <c r="F69" s="213">
        <v>0</v>
      </c>
      <c r="G69" s="213">
        <v>16202.91</v>
      </c>
      <c r="H69" s="213">
        <v>365.97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15492.89</v>
      </c>
      <c r="Q69" s="214">
        <v>467804.43999999989</v>
      </c>
      <c r="R69" s="214">
        <v>-24.01</v>
      </c>
      <c r="S69" s="228">
        <v>124193.55</v>
      </c>
      <c r="T69" s="228">
        <v>-16.510000000000002</v>
      </c>
      <c r="U69" s="227">
        <v>-5.6599999999999966</v>
      </c>
      <c r="V69" s="214">
        <v>1658822.8499999999</v>
      </c>
      <c r="W69" s="214">
        <v>425591.59000000014</v>
      </c>
      <c r="X69" s="214">
        <v>2.4500000000000002</v>
      </c>
      <c r="Y69" s="214">
        <v>183010.55000000002</v>
      </c>
      <c r="Z69" s="214">
        <v>12.990000000000009</v>
      </c>
      <c r="AA69" s="214">
        <v>-8.629999999999999</v>
      </c>
      <c r="AB69" s="240">
        <v>221754.53999999998</v>
      </c>
      <c r="AC69" s="214">
        <v>631525.2300000001</v>
      </c>
      <c r="AD69" s="214">
        <v>449.59</v>
      </c>
      <c r="AE69" s="214">
        <v>340230.42</v>
      </c>
      <c r="AF69" s="214">
        <v>0</v>
      </c>
      <c r="AG69" s="214">
        <v>-4.8899999999999864</v>
      </c>
      <c r="AH69" s="214">
        <v>0</v>
      </c>
      <c r="AI69" s="214">
        <v>0</v>
      </c>
      <c r="AJ69" s="214">
        <v>0.19000000000000039</v>
      </c>
      <c r="AK69" s="214">
        <v>0</v>
      </c>
      <c r="AL69" s="214">
        <v>18.240000000000002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-0.89999999999999991</v>
      </c>
      <c r="AW69" s="228">
        <v>0</v>
      </c>
      <c r="AX69" s="228">
        <v>0</v>
      </c>
      <c r="AY69" s="214">
        <v>216.46</v>
      </c>
      <c r="AZ69" s="214">
        <v>967.41000000000008</v>
      </c>
      <c r="BA69" s="228">
        <v>0</v>
      </c>
      <c r="BB69" s="228">
        <v>-10.090000000000003</v>
      </c>
      <c r="BC69" s="228">
        <v>0</v>
      </c>
      <c r="BD69" s="228">
        <v>7623.68</v>
      </c>
      <c r="BE69" s="214">
        <v>2742.15</v>
      </c>
      <c r="BF69" s="228">
        <v>0.87</v>
      </c>
      <c r="BG69" s="228">
        <v>0</v>
      </c>
      <c r="BH69" s="228">
        <v>0</v>
      </c>
      <c r="BI69" s="228">
        <v>0</v>
      </c>
      <c r="BJ69" s="228">
        <v>11.129999999999999</v>
      </c>
      <c r="BK69" s="228">
        <v>0</v>
      </c>
      <c r="BL69" s="228">
        <v>0</v>
      </c>
      <c r="BM69" s="228">
        <v>0</v>
      </c>
      <c r="BN69" s="228">
        <v>432913.2300000001</v>
      </c>
      <c r="BO69" s="228">
        <v>0</v>
      </c>
      <c r="BP69" s="228">
        <v>0</v>
      </c>
      <c r="BQ69" s="228">
        <v>0</v>
      </c>
      <c r="BR69" s="228">
        <v>0</v>
      </c>
      <c r="BS69" s="228">
        <v>36.099999999999994</v>
      </c>
      <c r="BT69" s="228">
        <v>0</v>
      </c>
      <c r="BU69" s="228">
        <v>0</v>
      </c>
      <c r="BV69" s="228">
        <v>0</v>
      </c>
      <c r="BW69" s="228">
        <v>286924.22000000003</v>
      </c>
      <c r="BX69" s="228">
        <v>0</v>
      </c>
      <c r="BY69" s="228">
        <v>-16.939999999999998</v>
      </c>
      <c r="BZ69" s="228">
        <v>0</v>
      </c>
      <c r="CA69" s="228">
        <v>241682.29999999993</v>
      </c>
      <c r="CB69" s="228">
        <v>0</v>
      </c>
      <c r="CC69" s="228">
        <v>1348981.87</v>
      </c>
      <c r="CD69" s="29" t="s">
        <v>233</v>
      </c>
      <c r="CE69" s="32">
        <f t="shared" si="4"/>
        <v>6813940.1000000006</v>
      </c>
    </row>
    <row r="70" spans="1:83" x14ac:dyDescent="0.35">
      <c r="A70" s="39" t="s">
        <v>254</v>
      </c>
      <c r="B70" s="20"/>
      <c r="C70" s="32">
        <f t="shared" ref="C70:BN70" si="9">SUM(C71:C84)</f>
        <v>143956.24000000002</v>
      </c>
      <c r="D70" s="32">
        <f t="shared" si="9"/>
        <v>0</v>
      </c>
      <c r="E70" s="32">
        <f t="shared" si="9"/>
        <v>121660.38</v>
      </c>
      <c r="F70" s="32">
        <f t="shared" si="9"/>
        <v>0</v>
      </c>
      <c r="G70" s="32">
        <f t="shared" si="9"/>
        <v>16051.3</v>
      </c>
      <c r="H70" s="32">
        <f t="shared" si="9"/>
        <v>722.2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67953.350000000006</v>
      </c>
      <c r="Q70" s="32">
        <f t="shared" si="9"/>
        <v>45837.03</v>
      </c>
      <c r="R70" s="32">
        <f t="shared" si="9"/>
        <v>5790.47</v>
      </c>
      <c r="S70" s="32">
        <f t="shared" si="9"/>
        <v>1933.97</v>
      </c>
      <c r="T70" s="32">
        <f t="shared" si="9"/>
        <v>4792.7999999999993</v>
      </c>
      <c r="U70" s="32">
        <f t="shared" si="9"/>
        <v>9766.58</v>
      </c>
      <c r="V70" s="32">
        <f t="shared" si="9"/>
        <v>51984.420000000013</v>
      </c>
      <c r="W70" s="32">
        <f t="shared" si="9"/>
        <v>3507.5800000000004</v>
      </c>
      <c r="X70" s="32">
        <f t="shared" si="9"/>
        <v>949.96</v>
      </c>
      <c r="Y70" s="32">
        <f t="shared" si="9"/>
        <v>26485.96</v>
      </c>
      <c r="Z70" s="32">
        <f t="shared" si="9"/>
        <v>15212.71</v>
      </c>
      <c r="AA70" s="32">
        <f t="shared" si="9"/>
        <v>507.83</v>
      </c>
      <c r="AB70" s="32">
        <f t="shared" si="9"/>
        <v>426875.88</v>
      </c>
      <c r="AC70" s="32">
        <f t="shared" si="9"/>
        <v>34512.17</v>
      </c>
      <c r="AD70" s="32">
        <f t="shared" si="9"/>
        <v>0</v>
      </c>
      <c r="AE70" s="32">
        <f t="shared" si="9"/>
        <v>18391.309999999998</v>
      </c>
      <c r="AF70" s="32">
        <f t="shared" si="9"/>
        <v>0</v>
      </c>
      <c r="AG70" s="32">
        <f t="shared" si="9"/>
        <v>42331.149999999994</v>
      </c>
      <c r="AH70" s="32">
        <f t="shared" si="9"/>
        <v>0</v>
      </c>
      <c r="AI70" s="32">
        <f t="shared" si="9"/>
        <v>0</v>
      </c>
      <c r="AJ70" s="32">
        <f t="shared" si="9"/>
        <v>4125.16</v>
      </c>
      <c r="AK70" s="32">
        <f t="shared" si="9"/>
        <v>3729.5</v>
      </c>
      <c r="AL70" s="32">
        <f t="shared" si="9"/>
        <v>1885.45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86400.82</v>
      </c>
      <c r="AZ70" s="32">
        <f t="shared" si="9"/>
        <v>1273.24</v>
      </c>
      <c r="BA70" s="32">
        <f t="shared" si="9"/>
        <v>0</v>
      </c>
      <c r="BB70" s="32">
        <f t="shared" si="9"/>
        <v>46202.28</v>
      </c>
      <c r="BC70" s="32">
        <f t="shared" si="9"/>
        <v>1616.04</v>
      </c>
      <c r="BD70" s="32">
        <f t="shared" si="9"/>
        <v>1471.98</v>
      </c>
      <c r="BE70" s="32">
        <f t="shared" si="9"/>
        <v>30438.99</v>
      </c>
      <c r="BF70" s="32">
        <f t="shared" si="9"/>
        <v>5029.6000000000004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332896.69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8279.7899999999991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17294.64</v>
      </c>
      <c r="BX70" s="32">
        <f t="shared" si="10"/>
        <v>0</v>
      </c>
      <c r="BY70" s="32">
        <f t="shared" si="10"/>
        <v>152</v>
      </c>
      <c r="BZ70" s="32">
        <f t="shared" si="10"/>
        <v>0</v>
      </c>
      <c r="CA70" s="32">
        <f t="shared" si="10"/>
        <v>246242.99000000002</v>
      </c>
      <c r="CB70" s="32">
        <f t="shared" si="10"/>
        <v>0</v>
      </c>
      <c r="CC70" s="32">
        <f t="shared" si="10"/>
        <v>149372532.85761419</v>
      </c>
      <c r="CD70" s="32">
        <f t="shared" si="10"/>
        <v>16269326.860000001</v>
      </c>
      <c r="CE70" s="32">
        <f>SUM(CE71:CE85)</f>
        <v>174749718.32761422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143956.24000000002</v>
      </c>
      <c r="D84" s="24">
        <v>0</v>
      </c>
      <c r="E84" s="30">
        <v>121660.38</v>
      </c>
      <c r="F84" s="30">
        <v>0</v>
      </c>
      <c r="G84" s="24">
        <v>16051.3</v>
      </c>
      <c r="H84" s="24">
        <v>722.2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67953.350000000006</v>
      </c>
      <c r="Q84" s="30">
        <v>45837.03</v>
      </c>
      <c r="R84" s="31">
        <v>5790.47</v>
      </c>
      <c r="S84" s="30">
        <v>1933.97</v>
      </c>
      <c r="T84" s="24">
        <v>4792.7999999999993</v>
      </c>
      <c r="U84" s="30">
        <v>9766.58</v>
      </c>
      <c r="V84" s="30">
        <v>51984.420000000013</v>
      </c>
      <c r="W84" s="24">
        <v>3507.5800000000004</v>
      </c>
      <c r="X84" s="30">
        <v>949.96</v>
      </c>
      <c r="Y84" s="30">
        <v>26485.96</v>
      </c>
      <c r="Z84" s="30">
        <v>15212.71</v>
      </c>
      <c r="AA84" s="30">
        <v>507.83</v>
      </c>
      <c r="AB84" s="30">
        <v>426875.88</v>
      </c>
      <c r="AC84" s="30">
        <v>34512.17</v>
      </c>
      <c r="AD84" s="30">
        <v>0</v>
      </c>
      <c r="AE84" s="30">
        <v>18391.309999999998</v>
      </c>
      <c r="AF84" s="30">
        <v>0</v>
      </c>
      <c r="AG84" s="30">
        <v>42331.149999999994</v>
      </c>
      <c r="AH84" s="30">
        <v>0</v>
      </c>
      <c r="AI84" s="30">
        <v>0</v>
      </c>
      <c r="AJ84" s="30">
        <v>4125.16</v>
      </c>
      <c r="AK84" s="30">
        <v>3729.5</v>
      </c>
      <c r="AL84" s="30">
        <v>1885.45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86400.82</v>
      </c>
      <c r="AZ84" s="30">
        <v>1273.24</v>
      </c>
      <c r="BA84" s="30">
        <v>0</v>
      </c>
      <c r="BB84" s="30">
        <v>46202.28</v>
      </c>
      <c r="BC84" s="30">
        <v>1616.04</v>
      </c>
      <c r="BD84" s="30">
        <v>1471.98</v>
      </c>
      <c r="BE84" s="30">
        <v>30438.99</v>
      </c>
      <c r="BF84" s="30">
        <v>5029.6000000000004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332896.69</v>
      </c>
      <c r="BO84" s="30">
        <v>0</v>
      </c>
      <c r="BP84" s="30">
        <v>0</v>
      </c>
      <c r="BQ84" s="30">
        <v>0</v>
      </c>
      <c r="BR84" s="30">
        <v>0</v>
      </c>
      <c r="BS84" s="30">
        <v>8279.7899999999991</v>
      </c>
      <c r="BT84" s="30">
        <v>0</v>
      </c>
      <c r="BU84" s="30">
        <v>0</v>
      </c>
      <c r="BV84" s="30">
        <v>0</v>
      </c>
      <c r="BW84" s="30">
        <v>17294.64</v>
      </c>
      <c r="BX84" s="30">
        <v>0</v>
      </c>
      <c r="BY84" s="30">
        <v>152</v>
      </c>
      <c r="BZ84" s="30">
        <v>0</v>
      </c>
      <c r="CA84" s="30">
        <v>246242.99000000002</v>
      </c>
      <c r="CB84" s="30">
        <v>0</v>
      </c>
      <c r="CC84" s="30">
        <v>149372532.85761419</v>
      </c>
      <c r="CD84" s="35">
        <v>16269326.860000001</v>
      </c>
      <c r="CE84" s="32">
        <f t="shared" si="11"/>
        <v>167468122.17761421</v>
      </c>
    </row>
    <row r="85" spans="1:84" x14ac:dyDescent="0.35">
      <c r="A85" s="39" t="s">
        <v>269</v>
      </c>
      <c r="B85" s="20"/>
      <c r="C85" s="213">
        <v>46745.599999999999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7926.9</v>
      </c>
      <c r="W85" s="213">
        <v>0</v>
      </c>
      <c r="X85" s="213">
        <v>0</v>
      </c>
      <c r="Y85" s="213">
        <v>5833.72</v>
      </c>
      <c r="Z85" s="213">
        <v>2973672.79</v>
      </c>
      <c r="AA85" s="213">
        <v>34176.870000000003</v>
      </c>
      <c r="AB85" s="213">
        <v>7344.36</v>
      </c>
      <c r="AC85" s="213">
        <v>0</v>
      </c>
      <c r="AD85" s="213">
        <v>0</v>
      </c>
      <c r="AE85" s="213">
        <v>6747.59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142183.38</v>
      </c>
      <c r="AZ85" s="213">
        <v>896316.29999999993</v>
      </c>
      <c r="BA85" s="213">
        <v>0</v>
      </c>
      <c r="BB85" s="213">
        <v>0</v>
      </c>
      <c r="BC85" s="213">
        <v>0</v>
      </c>
      <c r="BD85" s="213">
        <v>0</v>
      </c>
      <c r="BE85" s="213">
        <v>222685.63999999998</v>
      </c>
      <c r="BF85" s="213">
        <v>525632.31000000006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13970.880000000001</v>
      </c>
      <c r="BO85" s="213">
        <v>0</v>
      </c>
      <c r="BP85" s="213">
        <v>0</v>
      </c>
      <c r="BQ85" s="213">
        <v>0</v>
      </c>
      <c r="BR85" s="213">
        <v>0</v>
      </c>
      <c r="BS85" s="213">
        <v>854.76</v>
      </c>
      <c r="BT85" s="213">
        <v>0</v>
      </c>
      <c r="BU85" s="213">
        <v>0</v>
      </c>
      <c r="BV85" s="213">
        <v>0</v>
      </c>
      <c r="BW85" s="213">
        <v>-12582.449999999999</v>
      </c>
      <c r="BX85" s="213">
        <v>0</v>
      </c>
      <c r="BY85" s="213">
        <v>0</v>
      </c>
      <c r="BZ85" s="213">
        <v>0</v>
      </c>
      <c r="CA85" s="213">
        <v>878040.50000000012</v>
      </c>
      <c r="CB85" s="213">
        <v>0</v>
      </c>
      <c r="CC85" s="213">
        <v>1532047</v>
      </c>
      <c r="CD85" s="35"/>
      <c r="CE85" s="32">
        <f t="shared" si="11"/>
        <v>7281596.1499999985</v>
      </c>
    </row>
    <row r="86" spans="1:84" x14ac:dyDescent="0.35">
      <c r="A86" s="39" t="s">
        <v>270</v>
      </c>
      <c r="B86" s="32"/>
      <c r="C86" s="32">
        <f>SUM(C62:C70)-C85</f>
        <v>35450145.860000007</v>
      </c>
      <c r="D86" s="32">
        <f t="shared" ref="D86:BO86" si="12">SUM(D62:D70)-D85</f>
        <v>0</v>
      </c>
      <c r="E86" s="32">
        <f t="shared" si="12"/>
        <v>38174990.890000001</v>
      </c>
      <c r="F86" s="32">
        <f t="shared" si="12"/>
        <v>0</v>
      </c>
      <c r="G86" s="32">
        <f t="shared" si="12"/>
        <v>4905030.1499999994</v>
      </c>
      <c r="H86" s="32">
        <f t="shared" si="12"/>
        <v>5529.2000000000007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21010758.100000001</v>
      </c>
      <c r="Q86" s="32">
        <f t="shared" si="12"/>
        <v>7140294.6200000001</v>
      </c>
      <c r="R86" s="32">
        <f t="shared" si="12"/>
        <v>5272841.6099999966</v>
      </c>
      <c r="S86" s="32">
        <f t="shared" si="12"/>
        <v>24432230.169999994</v>
      </c>
      <c r="T86" s="32">
        <f t="shared" si="12"/>
        <v>762236.37999999989</v>
      </c>
      <c r="U86" s="32">
        <f t="shared" si="12"/>
        <v>11474652.189999996</v>
      </c>
      <c r="V86" s="32">
        <f t="shared" si="12"/>
        <v>45033693.43</v>
      </c>
      <c r="W86" s="32">
        <f t="shared" si="12"/>
        <v>5194220.25</v>
      </c>
      <c r="X86" s="32">
        <f t="shared" si="12"/>
        <v>2007910.0299999998</v>
      </c>
      <c r="Y86" s="32">
        <f t="shared" si="12"/>
        <v>18245723.59</v>
      </c>
      <c r="Z86" s="32">
        <f t="shared" si="12"/>
        <v>17606828.770000003</v>
      </c>
      <c r="AA86" s="32">
        <f t="shared" si="12"/>
        <v>939253.20999999985</v>
      </c>
      <c r="AB86" s="32">
        <f t="shared" si="12"/>
        <v>15848874.369999999</v>
      </c>
      <c r="AC86" s="32">
        <f t="shared" si="12"/>
        <v>6331168.5100000007</v>
      </c>
      <c r="AD86" s="32">
        <f t="shared" si="12"/>
        <v>734730.42</v>
      </c>
      <c r="AE86" s="32">
        <f t="shared" si="12"/>
        <v>5076474.1199999992</v>
      </c>
      <c r="AF86" s="32">
        <f t="shared" si="12"/>
        <v>0</v>
      </c>
      <c r="AG86" s="32">
        <f t="shared" si="12"/>
        <v>8525240.0600000005</v>
      </c>
      <c r="AH86" s="32">
        <f t="shared" si="12"/>
        <v>0</v>
      </c>
      <c r="AI86" s="32">
        <f t="shared" si="12"/>
        <v>0</v>
      </c>
      <c r="AJ86" s="32">
        <f t="shared" si="12"/>
        <v>2310158.38</v>
      </c>
      <c r="AK86" s="32">
        <f t="shared" si="12"/>
        <v>1795548.7700000005</v>
      </c>
      <c r="AL86" s="32">
        <f t="shared" si="12"/>
        <v>554517.59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922.43999999999994</v>
      </c>
      <c r="AT86" s="32">
        <f t="shared" si="12"/>
        <v>0</v>
      </c>
      <c r="AU86" s="32">
        <f t="shared" si="12"/>
        <v>0</v>
      </c>
      <c r="AV86" s="32">
        <f t="shared" si="12"/>
        <v>173062.72000000003</v>
      </c>
      <c r="AW86" s="32">
        <f t="shared" si="12"/>
        <v>0</v>
      </c>
      <c r="AX86" s="32">
        <f t="shared" si="12"/>
        <v>0</v>
      </c>
      <c r="AY86" s="32">
        <f t="shared" si="12"/>
        <v>3920959.36</v>
      </c>
      <c r="AZ86" s="32">
        <f t="shared" si="12"/>
        <v>1078898.42</v>
      </c>
      <c r="BA86" s="32">
        <f t="shared" si="12"/>
        <v>-47652.640000000014</v>
      </c>
      <c r="BB86" s="32">
        <f t="shared" si="12"/>
        <v>2244085.71</v>
      </c>
      <c r="BC86" s="32">
        <f t="shared" si="12"/>
        <v>796565.73</v>
      </c>
      <c r="BD86" s="32">
        <f t="shared" si="12"/>
        <v>550750.91</v>
      </c>
      <c r="BE86" s="32">
        <f t="shared" si="12"/>
        <v>12897958.939999999</v>
      </c>
      <c r="BF86" s="32">
        <f t="shared" si="12"/>
        <v>4444303.17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573.48000000000013</v>
      </c>
      <c r="BK86" s="32">
        <f t="shared" si="12"/>
        <v>0</v>
      </c>
      <c r="BL86" s="32">
        <f t="shared" si="12"/>
        <v>50308</v>
      </c>
      <c r="BM86" s="32">
        <f t="shared" si="12"/>
        <v>0</v>
      </c>
      <c r="BN86" s="32">
        <f t="shared" si="12"/>
        <v>5098083.67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74763.47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12576721.069999998</v>
      </c>
      <c r="BX86" s="32">
        <f t="shared" si="13"/>
        <v>0</v>
      </c>
      <c r="BY86" s="32">
        <f t="shared" si="13"/>
        <v>918833.18000000017</v>
      </c>
      <c r="BZ86" s="32">
        <f t="shared" si="13"/>
        <v>0</v>
      </c>
      <c r="CA86" s="32">
        <f t="shared" si="13"/>
        <v>7024970.5700000003</v>
      </c>
      <c r="CB86" s="32">
        <f t="shared" si="13"/>
        <v>0</v>
      </c>
      <c r="CC86" s="32">
        <f t="shared" si="13"/>
        <v>157768271.70761418</v>
      </c>
      <c r="CD86" s="32">
        <f t="shared" si="13"/>
        <v>16269326.860000001</v>
      </c>
      <c r="CE86" s="32">
        <f t="shared" si="11"/>
        <v>504674757.43761432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113333766.47</v>
      </c>
      <c r="D88" s="213">
        <v>0</v>
      </c>
      <c r="E88" s="213">
        <v>159186377.09999999</v>
      </c>
      <c r="F88" s="213">
        <v>0</v>
      </c>
      <c r="G88" s="213">
        <v>22539017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394754351.08999985</v>
      </c>
      <c r="Q88" s="213">
        <v>11609755</v>
      </c>
      <c r="R88" s="213">
        <v>67465367</v>
      </c>
      <c r="S88" s="213">
        <v>-2037.1499999999996</v>
      </c>
      <c r="T88" s="213">
        <v>3039265</v>
      </c>
      <c r="U88" s="213">
        <v>50048496.960000001</v>
      </c>
      <c r="V88" s="213">
        <v>209735599.60000002</v>
      </c>
      <c r="W88" s="213">
        <v>9526159.6300000008</v>
      </c>
      <c r="X88" s="213">
        <v>13314973.279999999</v>
      </c>
      <c r="Y88" s="213">
        <v>102541839.45</v>
      </c>
      <c r="Z88" s="213">
        <v>189697</v>
      </c>
      <c r="AA88" s="213">
        <v>2190544.35</v>
      </c>
      <c r="AB88" s="213">
        <v>58029113.00999999</v>
      </c>
      <c r="AC88" s="213">
        <v>51655412</v>
      </c>
      <c r="AD88" s="213">
        <v>7370197</v>
      </c>
      <c r="AE88" s="213">
        <v>13568949.000000002</v>
      </c>
      <c r="AF88" s="213">
        <v>0</v>
      </c>
      <c r="AG88" s="213">
        <v>11572992</v>
      </c>
      <c r="AH88" s="213">
        <v>0</v>
      </c>
      <c r="AI88" s="213">
        <v>0</v>
      </c>
      <c r="AJ88" s="213">
        <v>7041</v>
      </c>
      <c r="AK88" s="213">
        <v>13216594</v>
      </c>
      <c r="AL88" s="213">
        <v>4817836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240146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1319951451.7899997</v>
      </c>
    </row>
    <row r="89" spans="1:84" x14ac:dyDescent="0.35">
      <c r="A89" s="26" t="s">
        <v>273</v>
      </c>
      <c r="B89" s="20"/>
      <c r="C89" s="213">
        <v>321480</v>
      </c>
      <c r="D89" s="213">
        <v>0</v>
      </c>
      <c r="E89" s="213">
        <v>8275702.75</v>
      </c>
      <c r="F89" s="213">
        <v>0</v>
      </c>
      <c r="G89" s="213">
        <v>982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48750171.469999932</v>
      </c>
      <c r="Q89" s="213">
        <v>3645697.44</v>
      </c>
      <c r="R89" s="213">
        <v>22426461</v>
      </c>
      <c r="S89" s="213">
        <v>2037.15</v>
      </c>
      <c r="T89" s="213">
        <v>244</v>
      </c>
      <c r="U89" s="213">
        <v>18858611.240000002</v>
      </c>
      <c r="V89" s="213">
        <v>166066023.60000002</v>
      </c>
      <c r="W89" s="213">
        <v>18802058.98</v>
      </c>
      <c r="X89" s="213">
        <v>16078224.059999999</v>
      </c>
      <c r="Y89" s="213">
        <v>51499938.109999992</v>
      </c>
      <c r="Z89" s="213">
        <v>46565291</v>
      </c>
      <c r="AA89" s="213">
        <v>2432987.17</v>
      </c>
      <c r="AB89" s="213">
        <v>10230422.819999998</v>
      </c>
      <c r="AC89" s="213">
        <v>7385496</v>
      </c>
      <c r="AD89" s="213">
        <v>134165</v>
      </c>
      <c r="AE89" s="213">
        <v>3681334.38</v>
      </c>
      <c r="AF89" s="213">
        <v>0</v>
      </c>
      <c r="AG89" s="213">
        <v>46746809</v>
      </c>
      <c r="AH89" s="213">
        <v>0</v>
      </c>
      <c r="AI89" s="213">
        <v>0</v>
      </c>
      <c r="AJ89" s="213">
        <v>4674457.4000000004</v>
      </c>
      <c r="AK89" s="213">
        <v>226146</v>
      </c>
      <c r="AL89" s="213">
        <v>54806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2986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476862532.56999999</v>
      </c>
    </row>
    <row r="90" spans="1:84" x14ac:dyDescent="0.35">
      <c r="A90" s="26" t="s">
        <v>274</v>
      </c>
      <c r="B90" s="20"/>
      <c r="C90" s="32">
        <f>C88+C89</f>
        <v>113655246.47</v>
      </c>
      <c r="D90" s="32">
        <f t="shared" ref="D90:AV90" si="15">D88+D89</f>
        <v>0</v>
      </c>
      <c r="E90" s="32">
        <f t="shared" si="15"/>
        <v>167462079.84999999</v>
      </c>
      <c r="F90" s="32">
        <f t="shared" si="15"/>
        <v>0</v>
      </c>
      <c r="G90" s="32">
        <f t="shared" si="15"/>
        <v>22539999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443504522.55999976</v>
      </c>
      <c r="Q90" s="32">
        <f t="shared" si="15"/>
        <v>15255452.439999999</v>
      </c>
      <c r="R90" s="32">
        <f t="shared" si="15"/>
        <v>89891828</v>
      </c>
      <c r="S90" s="32">
        <f t="shared" si="15"/>
        <v>0</v>
      </c>
      <c r="T90" s="32">
        <f t="shared" si="15"/>
        <v>3039509</v>
      </c>
      <c r="U90" s="32">
        <f t="shared" si="15"/>
        <v>68907108.200000003</v>
      </c>
      <c r="V90" s="32">
        <f t="shared" si="15"/>
        <v>375801623.20000005</v>
      </c>
      <c r="W90" s="32">
        <f t="shared" si="15"/>
        <v>28328218.609999999</v>
      </c>
      <c r="X90" s="32">
        <f t="shared" si="15"/>
        <v>29393197.339999996</v>
      </c>
      <c r="Y90" s="32">
        <f t="shared" si="15"/>
        <v>154041777.56</v>
      </c>
      <c r="Z90" s="32">
        <f t="shared" si="15"/>
        <v>46754988</v>
      </c>
      <c r="AA90" s="32">
        <f t="shared" si="15"/>
        <v>4623531.5199999996</v>
      </c>
      <c r="AB90" s="32">
        <f t="shared" si="15"/>
        <v>68259535.829999983</v>
      </c>
      <c r="AC90" s="32">
        <f t="shared" si="15"/>
        <v>59040908</v>
      </c>
      <c r="AD90" s="32">
        <f t="shared" si="15"/>
        <v>7504362</v>
      </c>
      <c r="AE90" s="32">
        <f t="shared" si="15"/>
        <v>17250283.380000003</v>
      </c>
      <c r="AF90" s="32">
        <f t="shared" si="15"/>
        <v>0</v>
      </c>
      <c r="AG90" s="32">
        <f t="shared" si="15"/>
        <v>58319801</v>
      </c>
      <c r="AH90" s="32">
        <f t="shared" si="15"/>
        <v>0</v>
      </c>
      <c r="AI90" s="32">
        <f t="shared" si="15"/>
        <v>0</v>
      </c>
      <c r="AJ90" s="32">
        <f t="shared" si="15"/>
        <v>4681498.4000000004</v>
      </c>
      <c r="AK90" s="32">
        <f t="shared" si="15"/>
        <v>13442740</v>
      </c>
      <c r="AL90" s="32">
        <f t="shared" si="15"/>
        <v>4872642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243132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1796813984.3599997</v>
      </c>
    </row>
    <row r="91" spans="1:84" x14ac:dyDescent="0.35">
      <c r="A91" s="39" t="s">
        <v>275</v>
      </c>
      <c r="B91" s="32"/>
      <c r="C91" s="213">
        <v>41564.08654199999</v>
      </c>
      <c r="D91" s="213">
        <v>0</v>
      </c>
      <c r="E91" s="213">
        <v>60684.666411000042</v>
      </c>
      <c r="F91" s="213">
        <v>0</v>
      </c>
      <c r="G91" s="213">
        <v>14578.532603999995</v>
      </c>
      <c r="H91" s="213">
        <v>43.486198000000002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42686.331836000005</v>
      </c>
      <c r="Q91" s="213">
        <v>12711.639985</v>
      </c>
      <c r="R91" s="213">
        <v>665.10202400000003</v>
      </c>
      <c r="S91" s="213">
        <v>0</v>
      </c>
      <c r="T91" s="213">
        <v>3619.4725089999993</v>
      </c>
      <c r="U91" s="213">
        <v>1957.9553039999998</v>
      </c>
      <c r="V91" s="213">
        <v>31180.357454000005</v>
      </c>
      <c r="W91" s="213">
        <v>5621.6674840000005</v>
      </c>
      <c r="X91" s="213">
        <v>1690.687406</v>
      </c>
      <c r="Y91" s="213">
        <v>31308.555626999991</v>
      </c>
      <c r="Z91" s="213">
        <v>0</v>
      </c>
      <c r="AA91" s="213">
        <v>1883.3614029999997</v>
      </c>
      <c r="AB91" s="213">
        <v>6569.5374349999993</v>
      </c>
      <c r="AC91" s="213">
        <v>12634.35511</v>
      </c>
      <c r="AD91" s="213">
        <v>874.99827699999992</v>
      </c>
      <c r="AE91" s="213">
        <v>6760.4892049999999</v>
      </c>
      <c r="AF91" s="213">
        <v>0</v>
      </c>
      <c r="AG91" s="213">
        <v>11011.049782999999</v>
      </c>
      <c r="AH91" s="213">
        <v>0</v>
      </c>
      <c r="AI91" s="213">
        <v>0</v>
      </c>
      <c r="AJ91" s="213">
        <v>2708.0922170000003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2393.1402009999997</v>
      </c>
      <c r="AZ91" s="213">
        <v>17635.590801999999</v>
      </c>
      <c r="BA91" s="213">
        <v>0</v>
      </c>
      <c r="BB91" s="213">
        <v>291.27141599999999</v>
      </c>
      <c r="BC91" s="213">
        <v>0</v>
      </c>
      <c r="BD91" s="213">
        <v>19449.309701999999</v>
      </c>
      <c r="BE91" s="213">
        <v>295914.75108099979</v>
      </c>
      <c r="BF91" s="213">
        <v>4763.9991060000002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2227.9141750000003</v>
      </c>
      <c r="BM91" s="213">
        <v>0</v>
      </c>
      <c r="BN91" s="213">
        <v>15112.099647999996</v>
      </c>
      <c r="BO91" s="213">
        <v>0</v>
      </c>
      <c r="BP91" s="213">
        <v>0</v>
      </c>
      <c r="BQ91" s="213">
        <v>0</v>
      </c>
      <c r="BR91" s="213">
        <v>0</v>
      </c>
      <c r="BS91" s="213">
        <v>2016.188056</v>
      </c>
      <c r="BT91" s="213">
        <v>0</v>
      </c>
      <c r="BU91" s="213">
        <v>0</v>
      </c>
      <c r="BV91" s="213">
        <v>0</v>
      </c>
      <c r="BW91" s="213">
        <v>6980.180617</v>
      </c>
      <c r="BX91" s="213">
        <v>0</v>
      </c>
      <c r="BY91" s="213">
        <v>162.750325</v>
      </c>
      <c r="BZ91" s="213">
        <v>0</v>
      </c>
      <c r="CA91" s="213">
        <v>5627.5876360000002</v>
      </c>
      <c r="CB91" s="213">
        <v>0</v>
      </c>
      <c r="CC91" s="213">
        <v>82551.119836000042</v>
      </c>
      <c r="CD91" s="233" t="s">
        <v>233</v>
      </c>
      <c r="CE91" s="32">
        <f t="shared" si="14"/>
        <v>745880.32741499983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395242.88729481091</v>
      </c>
      <c r="F92" s="213">
        <v>0</v>
      </c>
      <c r="G92" s="213">
        <v>53198.755756299965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/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448441.64305111085</v>
      </c>
      <c r="CF92" s="32">
        <f>AY60-CE92</f>
        <v>-126311.64305111085</v>
      </c>
    </row>
    <row r="93" spans="1:84" x14ac:dyDescent="0.35">
      <c r="A93" s="26" t="s">
        <v>277</v>
      </c>
      <c r="B93" s="20"/>
      <c r="C93" s="213">
        <v>220579.61272362905</v>
      </c>
      <c r="D93" s="213">
        <v>0</v>
      </c>
      <c r="E93" s="213">
        <v>322052.07256689796</v>
      </c>
      <c r="F93" s="213">
        <v>0</v>
      </c>
      <c r="G93" s="213">
        <v>77367.923691037126</v>
      </c>
      <c r="H93" s="213">
        <v>230.78021223852198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226535.34164555059</v>
      </c>
      <c r="Q93" s="213">
        <v>67460.369233428544</v>
      </c>
      <c r="R93" s="213">
        <v>3529.6805266579186</v>
      </c>
      <c r="S93" s="213">
        <v>0</v>
      </c>
      <c r="T93" s="213">
        <v>19208.453997714758</v>
      </c>
      <c r="U93" s="213">
        <v>10390.821947935292</v>
      </c>
      <c r="V93" s="213">
        <v>165473.41091780661</v>
      </c>
      <c r="W93" s="213">
        <v>29834.054821070305</v>
      </c>
      <c r="X93" s="213">
        <v>8972.437608495371</v>
      </c>
      <c r="Y93" s="213">
        <v>166153.75555436299</v>
      </c>
      <c r="Z93" s="213">
        <v>0</v>
      </c>
      <c r="AA93" s="213">
        <v>9994.9539002278489</v>
      </c>
      <c r="AB93" s="213">
        <v>34864.377970182977</v>
      </c>
      <c r="AC93" s="213">
        <v>67050.220251093328</v>
      </c>
      <c r="AD93" s="213">
        <v>4643.5949188844015</v>
      </c>
      <c r="AE93" s="213">
        <v>35877.754444436287</v>
      </c>
      <c r="AF93" s="213">
        <v>0</v>
      </c>
      <c r="AG93" s="213">
        <v>58435.377723517486</v>
      </c>
      <c r="AH93" s="213">
        <v>0</v>
      </c>
      <c r="AI93" s="213">
        <v>0</v>
      </c>
      <c r="AJ93" s="213">
        <v>14371.780595782357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>
        <v>1545.7704351043708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>
        <v>0</v>
      </c>
      <c r="BL93" s="213">
        <v>11823.48721669601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10699.861769392968</v>
      </c>
      <c r="BT93" s="213">
        <v>0</v>
      </c>
      <c r="BU93" s="213">
        <v>0</v>
      </c>
      <c r="BV93" s="213">
        <v>0</v>
      </c>
      <c r="BW93" s="213">
        <v>37043.65151109502</v>
      </c>
      <c r="BX93" s="213">
        <v>0</v>
      </c>
      <c r="BY93" s="213">
        <v>863.7120804487995</v>
      </c>
      <c r="BZ93" s="213">
        <v>0</v>
      </c>
      <c r="CA93" s="213">
        <v>29865.472926075581</v>
      </c>
      <c r="CB93" s="213">
        <v>0</v>
      </c>
      <c r="CC93" s="229" t="s">
        <v>233</v>
      </c>
      <c r="CD93" s="229" t="s">
        <v>233</v>
      </c>
      <c r="CE93" s="32">
        <f t="shared" si="14"/>
        <v>1634868.7311897625</v>
      </c>
      <c r="CF93" s="20"/>
    </row>
    <row r="94" spans="1:84" x14ac:dyDescent="0.35">
      <c r="A94" s="26" t="s">
        <v>278</v>
      </c>
      <c r="B94" s="20"/>
      <c r="C94" s="213">
        <v>5927.7051738172322</v>
      </c>
      <c r="D94" s="213">
        <v>0</v>
      </c>
      <c r="E94" s="213">
        <v>8734.0080460523186</v>
      </c>
      <c r="F94" s="213">
        <v>0</v>
      </c>
      <c r="G94" s="213">
        <v>1175.5767801304494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15837.29</v>
      </c>
      <c r="CF94" s="32">
        <f>BA60</f>
        <v>0</v>
      </c>
    </row>
    <row r="95" spans="1:84" x14ac:dyDescent="0.35">
      <c r="A95" s="26" t="s">
        <v>279</v>
      </c>
      <c r="B95" s="20"/>
      <c r="C95" s="243">
        <v>103.82000000000001</v>
      </c>
      <c r="D95" s="243">
        <v>0</v>
      </c>
      <c r="E95" s="243">
        <v>150.65</v>
      </c>
      <c r="F95" s="243">
        <v>0</v>
      </c>
      <c r="G95" s="243">
        <v>20.23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32.549999999999997</v>
      </c>
      <c r="Q95" s="244">
        <v>23.73</v>
      </c>
      <c r="R95" s="244">
        <v>0</v>
      </c>
      <c r="S95" s="245">
        <v>0</v>
      </c>
      <c r="T95" s="245">
        <v>1.88</v>
      </c>
      <c r="U95" s="246">
        <v>0</v>
      </c>
      <c r="V95" s="244">
        <v>19.05</v>
      </c>
      <c r="W95" s="244">
        <v>1.63</v>
      </c>
      <c r="X95" s="244">
        <v>0.08</v>
      </c>
      <c r="Y95" s="244">
        <v>8.76</v>
      </c>
      <c r="Z95" s="244">
        <v>2.69</v>
      </c>
      <c r="AA95" s="244">
        <v>0</v>
      </c>
      <c r="AB95" s="245">
        <v>0</v>
      </c>
      <c r="AC95" s="244">
        <v>0</v>
      </c>
      <c r="AD95" s="244">
        <v>4.21</v>
      </c>
      <c r="AE95" s="244">
        <v>0</v>
      </c>
      <c r="AF95" s="244">
        <v>0</v>
      </c>
      <c r="AG95" s="244">
        <v>24.06</v>
      </c>
      <c r="AH95" s="244">
        <v>0</v>
      </c>
      <c r="AI95" s="244">
        <v>0</v>
      </c>
      <c r="AJ95" s="244">
        <v>2.86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0.01</v>
      </c>
      <c r="AT95" s="244">
        <v>0</v>
      </c>
      <c r="AU95" s="244">
        <v>0</v>
      </c>
      <c r="AV95" s="245">
        <v>1.2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397.41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1373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1372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98122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1374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1367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1368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1369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1370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1371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8158</v>
      </c>
      <c r="D128" s="220">
        <v>55549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0</v>
      </c>
      <c r="D131" s="220">
        <v>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56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108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36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17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227</v>
      </c>
    </row>
    <row r="145" spans="1:6" x14ac:dyDescent="0.35">
      <c r="A145" s="20" t="s">
        <v>325</v>
      </c>
      <c r="B145" s="46" t="s">
        <v>284</v>
      </c>
      <c r="C145" s="47">
        <v>349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4851</v>
      </c>
      <c r="C155" s="50">
        <v>907</v>
      </c>
      <c r="D155" s="50">
        <v>2400</v>
      </c>
      <c r="E155" s="32">
        <f>SUM(B155:D155)</f>
        <v>8158</v>
      </c>
    </row>
    <row r="156" spans="1:6" x14ac:dyDescent="0.35">
      <c r="A156" s="20" t="s">
        <v>227</v>
      </c>
      <c r="B156" s="50">
        <v>32880</v>
      </c>
      <c r="C156" s="50">
        <v>8400</v>
      </c>
      <c r="D156" s="50">
        <v>14269.010000000009</v>
      </c>
      <c r="E156" s="32">
        <f>SUM(B156:D156)</f>
        <v>55549.010000000009</v>
      </c>
    </row>
    <row r="157" spans="1:6" x14ac:dyDescent="0.35">
      <c r="A157" s="20" t="s">
        <v>332</v>
      </c>
      <c r="B157" s="50">
        <v>77649.168300912992</v>
      </c>
      <c r="C157" s="50">
        <v>19981.608325488687</v>
      </c>
      <c r="D157" s="50">
        <v>65766.223373598332</v>
      </c>
      <c r="E157" s="32">
        <f>SUM(B157:D157)</f>
        <v>163397</v>
      </c>
    </row>
    <row r="158" spans="1:6" x14ac:dyDescent="0.35">
      <c r="A158" s="20" t="s">
        <v>272</v>
      </c>
      <c r="B158" s="50">
        <v>756080796.92000008</v>
      </c>
      <c r="C158" s="50">
        <v>160465756.63999999</v>
      </c>
      <c r="D158" s="50">
        <v>403404898.22999996</v>
      </c>
      <c r="E158" s="32">
        <f>SUM(B158:D158)</f>
        <v>1319951451.79</v>
      </c>
      <c r="F158" s="18"/>
    </row>
    <row r="159" spans="1:6" x14ac:dyDescent="0.35">
      <c r="A159" s="20" t="s">
        <v>273</v>
      </c>
      <c r="B159" s="50">
        <v>226613579.48999998</v>
      </c>
      <c r="C159" s="50">
        <v>58314903.890000008</v>
      </c>
      <c r="D159" s="50">
        <v>191934049.19</v>
      </c>
      <c r="E159" s="32">
        <f>SUM(B159:D159)</f>
        <v>476862532.56999999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9723492.6499999985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0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9667792.5700000003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-540895.7699999999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18850389.449999999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5944893.0700000003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869047.03000000038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6813940.1000000006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295515.7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13376425.110000001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13671940.810000001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-346249.79000000004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2943635.8400000003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2597386.0500000003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37000000</v>
      </c>
      <c r="C212" s="216">
        <v>0</v>
      </c>
      <c r="D212" s="220">
        <v>0</v>
      </c>
      <c r="E212" s="32">
        <f t="shared" ref="E212:E220" si="16">SUM(B212:C212)-D212</f>
        <v>37000000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>
        <v>152019367.75</v>
      </c>
      <c r="C214" s="216">
        <v>21204.959999999999</v>
      </c>
      <c r="D214" s="220">
        <v>0</v>
      </c>
      <c r="E214" s="32">
        <f t="shared" si="16"/>
        <v>152040572.71000001</v>
      </c>
    </row>
    <row r="215" spans="1:5" x14ac:dyDescent="0.35">
      <c r="A215" s="20" t="s">
        <v>369</v>
      </c>
      <c r="B215" s="220">
        <v>10765211.689999999</v>
      </c>
      <c r="C215" s="216">
        <v>-42454.7</v>
      </c>
      <c r="D215" s="220">
        <v>0</v>
      </c>
      <c r="E215" s="32">
        <f t="shared" si="16"/>
        <v>10722756.99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117221851.08</v>
      </c>
      <c r="C217" s="216">
        <v>6352834.2500000009</v>
      </c>
      <c r="D217" s="220">
        <v>-580398.86</v>
      </c>
      <c r="E217" s="32">
        <f t="shared" si="16"/>
        <v>124155084.19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8368986.6100000003</v>
      </c>
      <c r="C219" s="216">
        <v>0</v>
      </c>
      <c r="D219" s="220">
        <v>0</v>
      </c>
      <c r="E219" s="32">
        <f t="shared" si="16"/>
        <v>8368986.6100000003</v>
      </c>
    </row>
    <row r="220" spans="1:5" x14ac:dyDescent="0.35">
      <c r="A220" s="20" t="s">
        <v>374</v>
      </c>
      <c r="B220" s="220">
        <v>2902801.97</v>
      </c>
      <c r="C220" s="216">
        <v>-6331584.5100000016</v>
      </c>
      <c r="D220" s="220">
        <v>-4295295.4399999995</v>
      </c>
      <c r="E220" s="32">
        <f t="shared" si="16"/>
        <v>866512.89999999804</v>
      </c>
    </row>
    <row r="221" spans="1:5" x14ac:dyDescent="0.35">
      <c r="A221" s="20" t="s">
        <v>215</v>
      </c>
      <c r="B221" s="32">
        <f>SUM(B212:B220)</f>
        <v>328278219.10000002</v>
      </c>
      <c r="C221" s="266">
        <f>SUM(C212:C220)</f>
        <v>0</v>
      </c>
      <c r="D221" s="32">
        <f>SUM(D212:D220)</f>
        <v>-4875694.3</v>
      </c>
      <c r="E221" s="32">
        <f>SUM(E212:E220)</f>
        <v>333153913.39999998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8020700.8399999999</v>
      </c>
      <c r="C226" s="216">
        <v>103682.25</v>
      </c>
      <c r="D226" s="220"/>
      <c r="E226" s="32">
        <f t="shared" ref="E226:E233" si="17">SUM(B226:C226)-D226</f>
        <v>8124383.0899999999</v>
      </c>
    </row>
    <row r="227" spans="1:5" x14ac:dyDescent="0.35">
      <c r="A227" s="20" t="s">
        <v>368</v>
      </c>
      <c r="B227" s="220">
        <v>83308328.930000007</v>
      </c>
      <c r="C227" s="216">
        <v>9108148.3699999992</v>
      </c>
      <c r="D227" s="220"/>
      <c r="E227" s="32">
        <f t="shared" si="17"/>
        <v>92416477.300000012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3699256.18</v>
      </c>
      <c r="C229" s="216">
        <v>817521.27</v>
      </c>
      <c r="D229" s="220"/>
      <c r="E229" s="32">
        <f t="shared" si="17"/>
        <v>4516777.45</v>
      </c>
    </row>
    <row r="230" spans="1:5" x14ac:dyDescent="0.35">
      <c r="A230" s="20" t="s">
        <v>371</v>
      </c>
      <c r="B230" s="220">
        <v>93808970.929999992</v>
      </c>
      <c r="C230" s="216">
        <v>6813246.1100000013</v>
      </c>
      <c r="D230" s="220">
        <v>523421.17000000074</v>
      </c>
      <c r="E230" s="32">
        <f t="shared" si="17"/>
        <v>100098795.86999999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188837256.88</v>
      </c>
      <c r="C234" s="266">
        <f>SUM(C225:C233)</f>
        <v>16842598</v>
      </c>
      <c r="D234" s="32">
        <f>SUM(D225:D233)</f>
        <v>523421.17000000074</v>
      </c>
      <c r="E234" s="32">
        <f>SUM(E225:E233)</f>
        <v>205156433.71000001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-4592478.51</v>
      </c>
      <c r="D238" s="40">
        <f>C238</f>
        <v>-4592478.51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793579331.3900001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168823347.28999999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4258806.26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41489062.590000004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304782636.08999997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12381159.469999999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1325314343.0900002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445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10944447.02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4972495.33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15916942.35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1336638806.9300001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870502.01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240254700.37999997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175440692.40000001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7086692.8799999999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10351477.41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568172.28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83690852.559999943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37000000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0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152040572.71000001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10722756.99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122554133.14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8368986.6100000003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2467463.9500000002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333153913.40000004</v>
      </c>
      <c r="E292" s="20"/>
    </row>
    <row r="293" spans="1:5" x14ac:dyDescent="0.35">
      <c r="A293" s="20" t="s">
        <v>416</v>
      </c>
      <c r="B293" s="46" t="s">
        <v>284</v>
      </c>
      <c r="C293" s="47">
        <v>205156433.71000001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127997479.69000003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36227787.82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36227787.82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247916120.06999996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12425082.18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13325079.84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48344632.75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74094794.769999996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-293329.93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1715143.4199999995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61018751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2099122.2799999998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64539686.770000003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64539686.770000003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109281638.52999988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247916120.06999987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247916120.06999996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1319951451.7900004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476862532.56999993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1796813984.3600004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-4592478.51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1325314343.0900002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15916942.349999998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1336638806.9300001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460175177.43000031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7281596.1499999985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7281596.1499999985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7281596.1499999985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467456773.58000028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148026607.34000006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18850389.449999996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7966784.7499999991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90088472.669999897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2381777.98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53517664.570000045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16842597.200000003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6813940.1000000006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13671940.810000001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2597386.0500000003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151198795.31761396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151198795.31761396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511956356.23761398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-44499582.657613695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-44499582.657613695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-44499582.657613695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449965.57633400004</v>
      </c>
      <c r="E613" s="258">
        <f>SUM(C625:D648)+SUM(C669:D714)</f>
        <v>335477186.44944847</v>
      </c>
      <c r="F613" s="258">
        <f>CE65-(AX65+BD65+BE65+BG65+BJ65+BN65+BP65+BQ65+CB65+CC65+CD65)</f>
        <v>89416599.99999994</v>
      </c>
      <c r="G613" s="256">
        <f>CE92-(AX92+AY92+BD92+BE92+BG92+BJ92+BN92+BP92+BQ92+CB92+CC92+CD92)</f>
        <v>448441.64305111085</v>
      </c>
      <c r="H613" s="261">
        <f>CE61-(AX61+AY61+AZ61+BD61+BE61+BG61+BJ61+BN61+BO61+BP61+BQ61+BR61+CB61+CC61+CD61)</f>
        <v>1242.06</v>
      </c>
      <c r="I613" s="256">
        <f>CE93-(AX93+AY93+AZ93+BD93+BE93+BF93+BG93+BJ93+BN93+BO93+BP93+BQ93+BR93+CB93+CC93+CD93)</f>
        <v>1634868.7311897625</v>
      </c>
      <c r="J613" s="256">
        <f>CE94-(AX94+AY94+AZ94+BA94+BD94+BE94+BF94+BG94+BJ94+BN94+BO94+BP94+BQ94+BR94+CB94+CC94+CD94)</f>
        <v>15837.29</v>
      </c>
      <c r="K613" s="256">
        <f>CE90-(AW90+AX90+AY90+AZ90+BA90+BB90+BC90+BD90+BE90+BF90+BG90+BH90+BI90+BJ90+BK90+BL90+BM90+BN90+BO90+BP90+BQ90+BR90+BS90+BT90+BU90+BV90+BW90+BX90+CB90+CC90+CD90)</f>
        <v>1796813984.3599997</v>
      </c>
      <c r="L613" s="262">
        <f>CE95-(AW95+AX95+AY95+AZ95+BA95+BB95+BC95+BD95+BE95+BF95+BG95+BH95+BI95+BJ95+BK95+BL95+BM95+BN95+BO95+BP95+BQ95+BR95+BS95+BT95+BU95+BV95+BW95+BX95+BY95+BZ95+CA95+CB95+CC95+CD95)</f>
        <v>397.41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12897958.939999999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16269326.860000001</v>
      </c>
      <c r="D616" s="256">
        <f>SUM(C615:C616)</f>
        <v>29167285.800000001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573.48000000000013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5098083.67</v>
      </c>
      <c r="D620" s="256">
        <f>(D616/D613)*BN91</f>
        <v>979583.66740506911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157768271.70761418</v>
      </c>
      <c r="D621" s="256">
        <f>(D616/D613)*CC91</f>
        <v>5351058.4631465422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169197570.9881658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550750.91</v>
      </c>
      <c r="D625" s="256">
        <f>(D616/D613)*BD91</f>
        <v>1260726.6078280266</v>
      </c>
      <c r="E625" s="258">
        <f>(E624/E613)*SUM(C625:D625)</f>
        <v>913616.80703244673</v>
      </c>
      <c r="F625" s="258">
        <f>SUM(C625:E625)</f>
        <v>2725094.3248604736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3920959.36</v>
      </c>
      <c r="D626" s="256">
        <f>(D616/D613)*AY91</f>
        <v>155126.09824673415</v>
      </c>
      <c r="E626" s="258">
        <f>(E624/E613)*SUM(C626:D626)</f>
        <v>2055769.472656688</v>
      </c>
      <c r="F626" s="258">
        <f>(F625/F613)*AY65</f>
        <v>16949.581036526855</v>
      </c>
      <c r="G626" s="256">
        <f>SUM(C626:F626)</f>
        <v>6148804.5119399484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1078898.42</v>
      </c>
      <c r="D629" s="256">
        <f>(D616/D613)*AZ91</f>
        <v>1143159.2642366269</v>
      </c>
      <c r="E629" s="258">
        <f>(E624/E613)*SUM(C629:D629)</f>
        <v>1120692.4880570939</v>
      </c>
      <c r="F629" s="258">
        <f>(F625/F613)*AZ65</f>
        <v>26273.117113561177</v>
      </c>
      <c r="G629" s="256">
        <f>(G626/G613)*AZ92</f>
        <v>0</v>
      </c>
      <c r="H629" s="258">
        <f>SUM(C627:G629)</f>
        <v>3369023.2894072821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4444303.17</v>
      </c>
      <c r="D630" s="256">
        <f>(D616/D613)*BF91</f>
        <v>308807.89727902354</v>
      </c>
      <c r="E630" s="258">
        <f>(E624/E613)*SUM(C630:D630)</f>
        <v>2397226.6362790735</v>
      </c>
      <c r="F630" s="258">
        <f>(F625/F613)*BF65</f>
        <v>7997.09245400284</v>
      </c>
      <c r="G630" s="256">
        <f>(G626/G613)*BF92</f>
        <v>0</v>
      </c>
      <c r="H630" s="258">
        <f>(H629/H613)*BF61</f>
        <v>138768.84489161277</v>
      </c>
      <c r="I630" s="256">
        <f>SUM(C630:H630)</f>
        <v>7297103.6409037123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-47652.640000000014</v>
      </c>
      <c r="D631" s="256">
        <f>(D616/D613)*BA91</f>
        <v>0</v>
      </c>
      <c r="E631" s="258">
        <f>(E624/E613)*SUM(C631:D631)</f>
        <v>-24033.559552904037</v>
      </c>
      <c r="F631" s="258">
        <f>(F625/F613)*BA65</f>
        <v>3193.6247891020366</v>
      </c>
      <c r="G631" s="256">
        <f>(G626/G613)*BA92</f>
        <v>0</v>
      </c>
      <c r="H631" s="258">
        <f>(H629/H613)*BA61</f>
        <v>10361.551749139186</v>
      </c>
      <c r="I631" s="256">
        <f>(I630/I613)*BA93</f>
        <v>0</v>
      </c>
      <c r="J631" s="256">
        <f>SUM(C631:I631)</f>
        <v>-58131.023014662838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2244085.71</v>
      </c>
      <c r="D633" s="256">
        <f>(D616/D613)*BB91</f>
        <v>18880.547941153145</v>
      </c>
      <c r="E633" s="258">
        <f>(E624/E613)*SUM(C633:D633)</f>
        <v>1141324.6847696388</v>
      </c>
      <c r="F633" s="258">
        <f>(F625/F613)*BB65</f>
        <v>160.45357188980205</v>
      </c>
      <c r="G633" s="256">
        <f>(G626/G613)*BB92</f>
        <v>0</v>
      </c>
      <c r="H633" s="258">
        <f>(H629/H613)*BB61</f>
        <v>45758.999478528283</v>
      </c>
      <c r="I633" s="256">
        <f>(I630/I613)*BB93</f>
        <v>6899.4206414314058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796565.73</v>
      </c>
      <c r="D634" s="256">
        <f>(D616/D613)*BC91</f>
        <v>0</v>
      </c>
      <c r="E634" s="258">
        <f>(E624/E613)*SUM(C634:D634)</f>
        <v>401747.09963094327</v>
      </c>
      <c r="F634" s="258">
        <f>(F625/F613)*BC65</f>
        <v>13.207549018468431</v>
      </c>
      <c r="G634" s="256">
        <f>(G626/G613)*BC92</f>
        <v>0</v>
      </c>
      <c r="H634" s="258">
        <f>(H629/H613)*BC61</f>
        <v>33254.613728912685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50308</v>
      </c>
      <c r="D638" s="256">
        <f>(D616/D613)*BL91</f>
        <v>144415.95734839345</v>
      </c>
      <c r="E638" s="258">
        <f>(E624/E613)*SUM(C638:D638)</f>
        <v>98208.825897363888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52773.173754655771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74763.47</v>
      </c>
      <c r="D640" s="256">
        <f>(D616/D613)*BS91</f>
        <v>130691.62697958788</v>
      </c>
      <c r="E640" s="258">
        <f>(E624/E613)*SUM(C640:D640)</f>
        <v>103621.06503871764</v>
      </c>
      <c r="F640" s="258">
        <f>(F625/F613)*BS65</f>
        <v>107.42832698071085</v>
      </c>
      <c r="G640" s="256">
        <f>(G626/G613)*BS92</f>
        <v>0</v>
      </c>
      <c r="H640" s="258">
        <f>(H629/H613)*BS61</f>
        <v>650.98754444853523</v>
      </c>
      <c r="I640" s="256">
        <f>(I630/I613)*BS93</f>
        <v>47757.962939191595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12576721.069999998</v>
      </c>
      <c r="D644" s="256">
        <f>(D616/D613)*BW91</f>
        <v>452463.32986267505</v>
      </c>
      <c r="E644" s="258">
        <f>(E624/E613)*SUM(C644:D644)</f>
        <v>6571255.6366209239</v>
      </c>
      <c r="F644" s="258">
        <f>(F625/F613)*BW65</f>
        <v>3156.0599072581763</v>
      </c>
      <c r="G644" s="256">
        <f>(G626/G613)*BW92</f>
        <v>0</v>
      </c>
      <c r="H644" s="258">
        <f>(H629/H613)*BW61</f>
        <v>58697.376924442928</v>
      </c>
      <c r="I644" s="256">
        <f>(I630/I613)*BW93</f>
        <v>165341.32628328077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25219623.764739435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918833.18000000017</v>
      </c>
      <c r="D646" s="256">
        <f>(D616/D613)*BY91</f>
        <v>10549.663114216315</v>
      </c>
      <c r="E646" s="258">
        <f>(E624/E613)*SUM(C646:D646)</f>
        <v>468733.27285608486</v>
      </c>
      <c r="F646" s="258">
        <f>(F625/F613)*BY65</f>
        <v>68.835781586297855</v>
      </c>
      <c r="G646" s="256">
        <f>(G626/G613)*BY92</f>
        <v>0</v>
      </c>
      <c r="H646" s="258">
        <f>(H629/H613)*BY61</f>
        <v>13399.493623232351</v>
      </c>
      <c r="I646" s="256">
        <f>(I630/I613)*BY93</f>
        <v>3855.1086375899986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7024970.5700000003</v>
      </c>
      <c r="D648" s="256">
        <f>(D616/D613)*CA91</f>
        <v>364786.69830938271</v>
      </c>
      <c r="E648" s="258">
        <f>(E624/E613)*SUM(C648:D648)</f>
        <v>3727016.4127196088</v>
      </c>
      <c r="F648" s="258">
        <f>(F625/F613)*CA65</f>
        <v>2893.6482139240984</v>
      </c>
      <c r="G648" s="256">
        <f>(G626/G613)*CA92</f>
        <v>0</v>
      </c>
      <c r="H648" s="258">
        <f>(H629/H613)*CA61</f>
        <v>170857.10593672184</v>
      </c>
      <c r="I648" s="256">
        <f>(I630/I613)*CA93</f>
        <v>133302.10986883304</v>
      </c>
      <c r="J648" s="256">
        <f>(J631/J613)*CA94</f>
        <v>0</v>
      </c>
      <c r="K648" s="258">
        <v>0</v>
      </c>
      <c r="L648" s="258">
        <f>SUM(C646:K648)</f>
        <v>12839266.099061182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225667721.60761416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35450145.860000007</v>
      </c>
      <c r="D669" s="256">
        <f>(D616/D613)*C91</f>
        <v>2694231.8589424137</v>
      </c>
      <c r="E669" s="258">
        <f>(E624/E613)*SUM(C669:D669)</f>
        <v>19238077.334575128</v>
      </c>
      <c r="F669" s="258">
        <f>(F625/F613)*C65</f>
        <v>89127.779806344755</v>
      </c>
      <c r="G669" s="256">
        <f>(G626/G613)*C92</f>
        <v>0</v>
      </c>
      <c r="H669" s="258">
        <f>(H629/H613)*C61</f>
        <v>542869.36310804123</v>
      </c>
      <c r="I669" s="256">
        <f>(I630/I613)*C93</f>
        <v>984539.16477034613</v>
      </c>
      <c r="J669" s="256">
        <f>(J631/J613)*C94</f>
        <v>-21757.735438531814</v>
      </c>
      <c r="K669" s="256">
        <f>(K645/K613)*C90</f>
        <v>1595236.1122584881</v>
      </c>
      <c r="L669" s="256">
        <f>(L648/L613)*C95</f>
        <v>3354149.6348972898</v>
      </c>
      <c r="M669" s="231">
        <f t="shared" ref="M669:M714" si="18">ROUND(SUM(D669:L669),0)</f>
        <v>28476474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38174990.890000001</v>
      </c>
      <c r="D671" s="256">
        <f>(D616/D613)*E91</f>
        <v>3933649.8211886757</v>
      </c>
      <c r="E671" s="258">
        <f>(E624/E613)*SUM(C671:D671)</f>
        <v>21237449.262500294</v>
      </c>
      <c r="F671" s="258">
        <f>(F625/F613)*E65</f>
        <v>69308.293180124441</v>
      </c>
      <c r="G671" s="256">
        <f>(G626/G613)*E92</f>
        <v>5419370.1373837786</v>
      </c>
      <c r="H671" s="258">
        <f>(H629/H613)*E61</f>
        <v>760950.19049830048</v>
      </c>
      <c r="I671" s="256">
        <f>(I630/I613)*E93</f>
        <v>1437453.2379601325</v>
      </c>
      <c r="J671" s="256">
        <f>(J631/J613)*E94</f>
        <v>-32058.314442389936</v>
      </c>
      <c r="K671" s="256">
        <f>(K645/K613)*E90</f>
        <v>2350455.1308253785</v>
      </c>
      <c r="L671" s="256">
        <f>(L648/L613)*E95</f>
        <v>4867103.0870475508</v>
      </c>
      <c r="M671" s="231">
        <f t="shared" si="18"/>
        <v>40043681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4905030.1499999994</v>
      </c>
      <c r="D673" s="256">
        <f>(D616/D613)*G91</f>
        <v>944997.23838842509</v>
      </c>
      <c r="E673" s="258">
        <f>(E624/E613)*SUM(C673:D673)</f>
        <v>2950455.2449759934</v>
      </c>
      <c r="F673" s="258">
        <f>(F625/F613)*G65</f>
        <v>5108.5344051503089</v>
      </c>
      <c r="G673" s="256">
        <f>(G626/G613)*G92</f>
        <v>729434.37455617054</v>
      </c>
      <c r="H673" s="258">
        <f>(H629/H613)*G61</f>
        <v>94800.061160317942</v>
      </c>
      <c r="I673" s="256">
        <f>(I630/I613)*G93</f>
        <v>345325.43615545961</v>
      </c>
      <c r="J673" s="256">
        <f>(J631/J613)*G94</f>
        <v>-4314.9731337410876</v>
      </c>
      <c r="K673" s="256">
        <f>(K645/K613)*G90</f>
        <v>316365.68915066478</v>
      </c>
      <c r="L673" s="256">
        <f>(L648/L613)*G95</f>
        <v>653577.79920990334</v>
      </c>
      <c r="M673" s="231">
        <f t="shared" si="18"/>
        <v>6035749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5529.2000000000007</v>
      </c>
      <c r="D674" s="256">
        <f>(D616/D613)*H91</f>
        <v>2818.8253327181205</v>
      </c>
      <c r="E674" s="258">
        <f>(E624/E613)*SUM(C674:D674)</f>
        <v>4210.3179169723326</v>
      </c>
      <c r="F674" s="258">
        <f>(F625/F613)*H65</f>
        <v>80.764541678871709</v>
      </c>
      <c r="G674" s="256">
        <f>(G626/G613)*H92</f>
        <v>0</v>
      </c>
      <c r="H674" s="258">
        <f>(H629/H613)*H61</f>
        <v>27.124481018688972</v>
      </c>
      <c r="I674" s="256">
        <f>(I630/I613)*H93</f>
        <v>1030.0687112345179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8167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21010758.100000001</v>
      </c>
      <c r="D682" s="256">
        <f>(D616/D613)*P91</f>
        <v>2766977.0886875144</v>
      </c>
      <c r="E682" s="258">
        <f>(E624/E613)*SUM(C682:D682)</f>
        <v>11992276.07726462</v>
      </c>
      <c r="F682" s="258">
        <f>(F625/F613)*P65</f>
        <v>144036.9337572369</v>
      </c>
      <c r="G682" s="256">
        <f>(G626/G613)*P92</f>
        <v>0</v>
      </c>
      <c r="H682" s="258">
        <f>(H629/H613)*P61</f>
        <v>282609.96773372038</v>
      </c>
      <c r="I682" s="256">
        <f>(I630/I613)*P93</f>
        <v>1011122.0765181058</v>
      </c>
      <c r="J682" s="256">
        <f>(J631/J613)*P94</f>
        <v>0</v>
      </c>
      <c r="K682" s="256">
        <f>(K645/K613)*P90</f>
        <v>6224916.599203526</v>
      </c>
      <c r="L682" s="256">
        <f>(L648/L613)*P95</f>
        <v>1051604.4174138582</v>
      </c>
      <c r="M682" s="231">
        <f t="shared" si="18"/>
        <v>23473543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7140294.6200000001</v>
      </c>
      <c r="D683" s="256">
        <f>(D616/D613)*Q91</f>
        <v>823983.11321929295</v>
      </c>
      <c r="E683" s="258">
        <f>(E624/E613)*SUM(C683:D683)</f>
        <v>4016775.2132346369</v>
      </c>
      <c r="F683" s="258">
        <f>(F625/F613)*Q65</f>
        <v>9324.0438135334989</v>
      </c>
      <c r="G683" s="256">
        <f>(G626/G613)*Q92</f>
        <v>0</v>
      </c>
      <c r="H683" s="258">
        <f>(H629/H613)*Q61</f>
        <v>98922.982275158647</v>
      </c>
      <c r="I683" s="256">
        <f>(I630/I613)*Q93</f>
        <v>301103.87247526477</v>
      </c>
      <c r="J683" s="256">
        <f>(J631/J613)*Q94</f>
        <v>0</v>
      </c>
      <c r="K683" s="256">
        <f>(K645/K613)*Q90</f>
        <v>214121.647675574</v>
      </c>
      <c r="L683" s="256">
        <f>(L648/L613)*Q95</f>
        <v>766653.54301784514</v>
      </c>
      <c r="M683" s="231">
        <f t="shared" si="18"/>
        <v>6230884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5272841.6099999966</v>
      </c>
      <c r="D684" s="256">
        <f>(D616/D613)*R91</f>
        <v>43112.677592400592</v>
      </c>
      <c r="E684" s="258">
        <f>(E624/E613)*SUM(C684:D684)</f>
        <v>2681096.0305948923</v>
      </c>
      <c r="F684" s="258">
        <f>(F625/F613)*R65</f>
        <v>71107.462341173683</v>
      </c>
      <c r="G684" s="256">
        <f>(G626/G613)*R92</f>
        <v>0</v>
      </c>
      <c r="H684" s="258">
        <f>(H629/H613)*R61</f>
        <v>37404.659324772088</v>
      </c>
      <c r="I684" s="256">
        <f>(I630/I613)*R93</f>
        <v>15754.442011719428</v>
      </c>
      <c r="J684" s="256">
        <f>(J631/J613)*R94</f>
        <v>0</v>
      </c>
      <c r="K684" s="256">
        <f>(K645/K613)*R90</f>
        <v>1261698.8188079789</v>
      </c>
      <c r="L684" s="256">
        <f>(L648/L613)*R95</f>
        <v>0</v>
      </c>
      <c r="M684" s="231">
        <f t="shared" si="18"/>
        <v>4110174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24432230.169999994</v>
      </c>
      <c r="D685" s="256">
        <f>(D616/D613)*S91</f>
        <v>0</v>
      </c>
      <c r="E685" s="258">
        <f>(E624/E613)*SUM(C685:D685)</f>
        <v>12322369.942168018</v>
      </c>
      <c r="F685" s="258">
        <f>(F625/F613)*S65</f>
        <v>725806.63664031751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13048177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762236.37999999989</v>
      </c>
      <c r="D686" s="256">
        <f>(D616/D613)*T91</f>
        <v>234618.36786573095</v>
      </c>
      <c r="E686" s="258">
        <f>(E624/E613)*SUM(C686:D686)</f>
        <v>502762.65802747075</v>
      </c>
      <c r="F686" s="258">
        <f>(F625/F613)*T65</f>
        <v>5983.5347561966937</v>
      </c>
      <c r="G686" s="256">
        <f>(G626/G613)*T92</f>
        <v>0</v>
      </c>
      <c r="H686" s="258">
        <f>(H629/H613)*T61</f>
        <v>7160.8629889338872</v>
      </c>
      <c r="I686" s="256">
        <f>(I630/I613)*T93</f>
        <v>85735.372466785819</v>
      </c>
      <c r="J686" s="256">
        <f>(J631/J613)*T94</f>
        <v>0</v>
      </c>
      <c r="K686" s="256">
        <f>(K645/K613)*T90</f>
        <v>42661.774717232591</v>
      </c>
      <c r="L686" s="256">
        <f>(L648/L613)*T95</f>
        <v>60737.828102551575</v>
      </c>
      <c r="M686" s="231">
        <f t="shared" si="18"/>
        <v>939660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11474652.189999996</v>
      </c>
      <c r="D687" s="256">
        <f>(D616/D613)*U91</f>
        <v>126916.91306848689</v>
      </c>
      <c r="E687" s="258">
        <f>(E624/E613)*SUM(C687:D687)</f>
        <v>5851239.3425784539</v>
      </c>
      <c r="F687" s="258">
        <f>(F625/F613)*U65</f>
        <v>62923.964458227798</v>
      </c>
      <c r="G687" s="256">
        <f>(G626/G613)*U92</f>
        <v>0</v>
      </c>
      <c r="H687" s="258">
        <f>(H629/H613)*U61</f>
        <v>6320.0040773545288</v>
      </c>
      <c r="I687" s="256">
        <f>(I630/I613)*U93</f>
        <v>46378.588825955048</v>
      </c>
      <c r="J687" s="256">
        <f>(J631/J613)*U94</f>
        <v>0</v>
      </c>
      <c r="K687" s="256">
        <f>(K645/K613)*U90</f>
        <v>967162.63266348967</v>
      </c>
      <c r="L687" s="256">
        <f>(L648/L613)*U95</f>
        <v>0</v>
      </c>
      <c r="M687" s="231">
        <f t="shared" si="18"/>
        <v>7060941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45033693.43</v>
      </c>
      <c r="D688" s="256">
        <f>(D616/D613)*V91</f>
        <v>2021146.6055170307</v>
      </c>
      <c r="E688" s="258">
        <f>(E624/E613)*SUM(C688:D688)</f>
        <v>23732059.760927647</v>
      </c>
      <c r="F688" s="258">
        <f>(F625/F613)*V65</f>
        <v>835588.43018109363</v>
      </c>
      <c r="G688" s="256">
        <f>(G626/G613)*V92</f>
        <v>0</v>
      </c>
      <c r="H688" s="258">
        <f>(H629/H613)*V61</f>
        <v>255241.36638586319</v>
      </c>
      <c r="I688" s="256">
        <f>(I630/I613)*V93</f>
        <v>738577.11401841498</v>
      </c>
      <c r="J688" s="256">
        <f>(J631/J613)*V94</f>
        <v>0</v>
      </c>
      <c r="K688" s="256">
        <f>(K645/K613)*V90</f>
        <v>5274655.9353266377</v>
      </c>
      <c r="L688" s="256">
        <f>(L648/L613)*V95</f>
        <v>615455.11986894021</v>
      </c>
      <c r="M688" s="231">
        <f t="shared" si="18"/>
        <v>33472724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5194220.25</v>
      </c>
      <c r="D689" s="256">
        <f>(D616/D613)*W91</f>
        <v>364402.94725275686</v>
      </c>
      <c r="E689" s="258">
        <f>(E624/E613)*SUM(C689:D689)</f>
        <v>2803485.8434564788</v>
      </c>
      <c r="F689" s="258">
        <f>(F625/F613)*W65</f>
        <v>18631.108930725113</v>
      </c>
      <c r="G689" s="256">
        <f>(G626/G613)*W92</f>
        <v>0</v>
      </c>
      <c r="H689" s="258">
        <f>(H629/H613)*W61</f>
        <v>52458.746290144467</v>
      </c>
      <c r="I689" s="256">
        <f>(I630/I613)*W93</f>
        <v>133161.87771193229</v>
      </c>
      <c r="J689" s="256">
        <f>(J631/J613)*W94</f>
        <v>0</v>
      </c>
      <c r="K689" s="256">
        <f>(K645/K613)*W90</f>
        <v>397607.66639622906</v>
      </c>
      <c r="L689" s="256">
        <f>(L648/L613)*W95</f>
        <v>52660.989259127164</v>
      </c>
      <c r="M689" s="231">
        <f t="shared" si="18"/>
        <v>3822409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2007910.0299999998</v>
      </c>
      <c r="D690" s="256">
        <f>(D616/D613)*X91</f>
        <v>109592.30075115526</v>
      </c>
      <c r="E690" s="258">
        <f>(E624/E613)*SUM(C690:D690)</f>
        <v>1067960.1039841857</v>
      </c>
      <c r="F690" s="258">
        <f>(F625/F613)*X65</f>
        <v>6598.5411051742858</v>
      </c>
      <c r="G690" s="256">
        <f>(G626/G613)*X92</f>
        <v>0</v>
      </c>
      <c r="H690" s="258">
        <f>(H629/H613)*X61</f>
        <v>26012.377296922728</v>
      </c>
      <c r="I690" s="256">
        <f>(I630/I613)*X93</f>
        <v>40047.745664011607</v>
      </c>
      <c r="J690" s="256">
        <f>(J631/J613)*X94</f>
        <v>0</v>
      </c>
      <c r="K690" s="256">
        <f>(K645/K613)*X90</f>
        <v>412555.43679529824</v>
      </c>
      <c r="L690" s="256">
        <f>(L648/L613)*X95</f>
        <v>2584.5884298958117</v>
      </c>
      <c r="M690" s="231">
        <f t="shared" si="18"/>
        <v>1665351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18245723.59</v>
      </c>
      <c r="D691" s="256">
        <f>(D616/D613)*Y91</f>
        <v>2029456.5584280796</v>
      </c>
      <c r="E691" s="258">
        <f>(E624/E613)*SUM(C691:D691)</f>
        <v>10225766.075984538</v>
      </c>
      <c r="F691" s="258">
        <f>(F625/F613)*Y65</f>
        <v>289819.43847466039</v>
      </c>
      <c r="G691" s="256">
        <f>(G626/G613)*Y92</f>
        <v>0</v>
      </c>
      <c r="H691" s="258">
        <f>(H629/H613)*Y61</f>
        <v>127403.68734478211</v>
      </c>
      <c r="I691" s="256">
        <f>(I630/I613)*Y93</f>
        <v>741613.77698087308</v>
      </c>
      <c r="J691" s="256">
        <f>(J631/J613)*Y94</f>
        <v>0</v>
      </c>
      <c r="K691" s="256">
        <f>(K645/K613)*Y90</f>
        <v>2162091.1835782607</v>
      </c>
      <c r="L691" s="256">
        <f>(L648/L613)*Y95</f>
        <v>283012.43307359138</v>
      </c>
      <c r="M691" s="231">
        <f t="shared" si="18"/>
        <v>15859163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17606828.770000003</v>
      </c>
      <c r="D692" s="256">
        <f>(D616/D613)*Z91</f>
        <v>0</v>
      </c>
      <c r="E692" s="258">
        <f>(E624/E613)*SUM(C692:D692)</f>
        <v>8879985.8262119181</v>
      </c>
      <c r="F692" s="258">
        <f>(F625/F613)*Z65</f>
        <v>320.98943000696153</v>
      </c>
      <c r="G692" s="256">
        <f>(G626/G613)*Z92</f>
        <v>0</v>
      </c>
      <c r="H692" s="258">
        <f>(H629/H613)*Z61</f>
        <v>47549.215225761771</v>
      </c>
      <c r="I692" s="256">
        <f>(I630/I613)*Z93</f>
        <v>0</v>
      </c>
      <c r="J692" s="256">
        <f>(J631/J613)*Z94</f>
        <v>0</v>
      </c>
      <c r="K692" s="256">
        <f>(K645/K613)*Z90</f>
        <v>656241.11162786931</v>
      </c>
      <c r="L692" s="256">
        <f>(L648/L613)*Z95</f>
        <v>86906.785955246669</v>
      </c>
      <c r="M692" s="231">
        <f t="shared" si="18"/>
        <v>9671004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939253.20999999985</v>
      </c>
      <c r="D693" s="256">
        <f>(D616/D613)*AA91</f>
        <v>122081.65067546122</v>
      </c>
      <c r="E693" s="258">
        <f>(E624/E613)*SUM(C693:D693)</f>
        <v>535283.13603646716</v>
      </c>
      <c r="F693" s="258">
        <f>(F625/F613)*AA65</f>
        <v>12366.060190659038</v>
      </c>
      <c r="G693" s="256">
        <f>(G626/G613)*AA92</f>
        <v>0</v>
      </c>
      <c r="H693" s="258">
        <f>(H629/H613)*AA61</f>
        <v>6238.6306342984626</v>
      </c>
      <c r="I693" s="256">
        <f>(I630/I613)*AA93</f>
        <v>44611.663985364816</v>
      </c>
      <c r="J693" s="256">
        <f>(J631/J613)*AA94</f>
        <v>0</v>
      </c>
      <c r="K693" s="256">
        <f>(K645/K613)*AA90</f>
        <v>64894.71164726407</v>
      </c>
      <c r="L693" s="256">
        <f>(L648/L613)*AA95</f>
        <v>0</v>
      </c>
      <c r="M693" s="231">
        <f t="shared" si="18"/>
        <v>785476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15848874.369999999</v>
      </c>
      <c r="D694" s="256">
        <f>(D616/D613)*AB91</f>
        <v>425844.966856335</v>
      </c>
      <c r="E694" s="258">
        <f>(E624/E613)*SUM(C694:D694)</f>
        <v>8208137.8154313266</v>
      </c>
      <c r="F694" s="258">
        <f>(F625/F613)*AB65</f>
        <v>260471.11498655105</v>
      </c>
      <c r="G694" s="256">
        <f>(G626/G613)*AB92</f>
        <v>0</v>
      </c>
      <c r="H694" s="258">
        <f>(H629/H613)*AB61</f>
        <v>116987.88663360549</v>
      </c>
      <c r="I694" s="256">
        <f>(I630/I613)*AB93</f>
        <v>155614.31604292861</v>
      </c>
      <c r="J694" s="256">
        <f>(J631/J613)*AB94</f>
        <v>0</v>
      </c>
      <c r="K694" s="256">
        <f>(K645/K613)*AB90</f>
        <v>958073.47169635806</v>
      </c>
      <c r="L694" s="256">
        <f>(L648/L613)*AB95</f>
        <v>0</v>
      </c>
      <c r="M694" s="231">
        <f t="shared" si="18"/>
        <v>10125130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6331168.5100000007</v>
      </c>
      <c r="D695" s="256">
        <f>(D616/D613)*AC91</f>
        <v>818973.41879887122</v>
      </c>
      <c r="E695" s="258">
        <f>(E624/E613)*SUM(C695:D695)</f>
        <v>3606166.6647955659</v>
      </c>
      <c r="F695" s="258">
        <f>(F625/F613)*AC65</f>
        <v>22278.580359178697</v>
      </c>
      <c r="G695" s="256">
        <f>(G626/G613)*AC92</f>
        <v>0</v>
      </c>
      <c r="H695" s="258">
        <f>(H629/H613)*AC61</f>
        <v>103398.52164324235</v>
      </c>
      <c r="I695" s="256">
        <f>(I630/I613)*AC93</f>
        <v>299273.20584423002</v>
      </c>
      <c r="J695" s="256">
        <f>(J631/J613)*AC94</f>
        <v>0</v>
      </c>
      <c r="K695" s="256">
        <f>(K645/K613)*AC90</f>
        <v>828683.15777214535</v>
      </c>
      <c r="L695" s="256">
        <f>(L648/L613)*AC95</f>
        <v>0</v>
      </c>
      <c r="M695" s="231">
        <f t="shared" si="18"/>
        <v>5678774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734730.42</v>
      </c>
      <c r="D696" s="256">
        <f>(D616/D613)*AD91</f>
        <v>56718.393944035</v>
      </c>
      <c r="E696" s="258">
        <f>(E624/E613)*SUM(C696:D696)</f>
        <v>399166.3883260031</v>
      </c>
      <c r="F696" s="258">
        <f>(F625/F613)*AD65</f>
        <v>1731.9275989270448</v>
      </c>
      <c r="G696" s="256">
        <f>(G626/G613)*AD92</f>
        <v>0</v>
      </c>
      <c r="H696" s="258">
        <f>(H629/H613)*AD61</f>
        <v>11907.647167204457</v>
      </c>
      <c r="I696" s="256">
        <f>(I630/I613)*AD93</f>
        <v>20726.308322512206</v>
      </c>
      <c r="J696" s="256">
        <f>(J631/J613)*AD94</f>
        <v>0</v>
      </c>
      <c r="K696" s="256">
        <f>(K645/K613)*AD90</f>
        <v>105329.31504416042</v>
      </c>
      <c r="L696" s="256">
        <f>(L648/L613)*AD95</f>
        <v>136013.96612326708</v>
      </c>
      <c r="M696" s="231">
        <f t="shared" si="18"/>
        <v>731594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5076474.1199999992</v>
      </c>
      <c r="D697" s="256">
        <f>(D616/D613)*AE91</f>
        <v>438222.68004715856</v>
      </c>
      <c r="E697" s="258">
        <f>(E624/E613)*SUM(C697:D697)</f>
        <v>2781331.6105916197</v>
      </c>
      <c r="F697" s="258">
        <f>(F625/F613)*AE65</f>
        <v>1056.8977137855206</v>
      </c>
      <c r="G697" s="256">
        <f>(G626/G613)*AE92</f>
        <v>0</v>
      </c>
      <c r="H697" s="258">
        <f>(H629/H613)*AE61</f>
        <v>108931.9157710549</v>
      </c>
      <c r="I697" s="256">
        <f>(I630/I613)*AE93</f>
        <v>160137.43953217569</v>
      </c>
      <c r="J697" s="256">
        <f>(J631/J613)*AE94</f>
        <v>0</v>
      </c>
      <c r="K697" s="256">
        <f>(K645/K613)*AE90</f>
        <v>242120.58703099142</v>
      </c>
      <c r="L697" s="256">
        <f>(L648/L613)*AE95</f>
        <v>0</v>
      </c>
      <c r="M697" s="231">
        <f t="shared" si="18"/>
        <v>3731801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8525240.0600000005</v>
      </c>
      <c r="D699" s="256">
        <f>(D616/D613)*AG91</f>
        <v>713748.90185020911</v>
      </c>
      <c r="E699" s="258">
        <f>(E624/E613)*SUM(C699:D699)</f>
        <v>4659674.4991095979</v>
      </c>
      <c r="F699" s="258">
        <f>(F625/F613)*AG65</f>
        <v>22926.949811420243</v>
      </c>
      <c r="G699" s="256">
        <f>(G626/G613)*AG92</f>
        <v>0</v>
      </c>
      <c r="H699" s="258">
        <f>(H629/H613)*AG61</f>
        <v>133533.82005500578</v>
      </c>
      <c r="I699" s="256">
        <f>(I630/I613)*AG93</f>
        <v>260821.5567457501</v>
      </c>
      <c r="J699" s="256">
        <f>(J631/J613)*AG94</f>
        <v>0</v>
      </c>
      <c r="K699" s="256">
        <f>(K645/K613)*AG90</f>
        <v>818561.88345414877</v>
      </c>
      <c r="L699" s="256">
        <f>(L648/L613)*AG95</f>
        <v>777314.97029116529</v>
      </c>
      <c r="M699" s="231">
        <f t="shared" si="18"/>
        <v>7386583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2310158.38</v>
      </c>
      <c r="D702" s="256">
        <f>(D616/D613)*AJ91</f>
        <v>175541.64989582164</v>
      </c>
      <c r="E702" s="258">
        <f>(E624/E613)*SUM(C702:D702)</f>
        <v>1253660.2316085016</v>
      </c>
      <c r="F702" s="258">
        <f>(F625/F613)*AJ65</f>
        <v>9451.7566098492171</v>
      </c>
      <c r="G702" s="256">
        <f>(G626/G613)*AJ92</f>
        <v>0</v>
      </c>
      <c r="H702" s="258">
        <f>(H629/H613)*AJ61</f>
        <v>16437.435497325518</v>
      </c>
      <c r="I702" s="256">
        <f>(I630/I613)*AJ93</f>
        <v>64147.27403553234</v>
      </c>
      <c r="J702" s="256">
        <f>(J631/J613)*AJ94</f>
        <v>0</v>
      </c>
      <c r="K702" s="256">
        <f>(K645/K613)*AJ90</f>
        <v>65708.320021386637</v>
      </c>
      <c r="L702" s="256">
        <f>(L648/L613)*AJ95</f>
        <v>92399.036368775269</v>
      </c>
      <c r="M702" s="231">
        <f t="shared" si="18"/>
        <v>1677346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1795548.7700000005</v>
      </c>
      <c r="D703" s="256">
        <f>(D616/D613)*AK91</f>
        <v>0</v>
      </c>
      <c r="E703" s="258">
        <f>(E624/E613)*SUM(C703:D703)</f>
        <v>905583.15958861017</v>
      </c>
      <c r="F703" s="258">
        <f>(F625/F613)*AK65</f>
        <v>159.44693704179687</v>
      </c>
      <c r="G703" s="256">
        <f>(G626/G613)*AK92</f>
        <v>0</v>
      </c>
      <c r="H703" s="258">
        <f>(H629/H613)*AK61</f>
        <v>43616.165478051858</v>
      </c>
      <c r="I703" s="256">
        <f>(I630/I613)*AK93</f>
        <v>0</v>
      </c>
      <c r="J703" s="256">
        <f>(J631/J613)*AK94</f>
        <v>0</v>
      </c>
      <c r="K703" s="256">
        <f>(K645/K613)*AK90</f>
        <v>188678.87723389905</v>
      </c>
      <c r="L703" s="256">
        <f>(L648/L613)*AK95</f>
        <v>0</v>
      </c>
      <c r="M703" s="231">
        <f t="shared" si="18"/>
        <v>1138038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554517.59</v>
      </c>
      <c r="D704" s="256">
        <f>(D616/D613)*AL91</f>
        <v>0</v>
      </c>
      <c r="E704" s="258">
        <f>(E624/E613)*SUM(C704:D704)</f>
        <v>279670.3713036218</v>
      </c>
      <c r="F704" s="258">
        <f>(F625/F613)*AL65</f>
        <v>51.90980938269125</v>
      </c>
      <c r="G704" s="256">
        <f>(G626/G613)*AL92</f>
        <v>0</v>
      </c>
      <c r="H704" s="258">
        <f>(H629/H613)*AL61</f>
        <v>13209.622256101529</v>
      </c>
      <c r="I704" s="256">
        <f>(I630/I613)*AL93</f>
        <v>0</v>
      </c>
      <c r="J704" s="256">
        <f>(J631/J613)*AL94</f>
        <v>0</v>
      </c>
      <c r="K704" s="256">
        <f>(K645/K613)*AL90</f>
        <v>68391.162941687508</v>
      </c>
      <c r="L704" s="256">
        <f>(L648/L613)*AL95</f>
        <v>0</v>
      </c>
      <c r="M704" s="231">
        <f t="shared" si="18"/>
        <v>361323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922.43999999999994</v>
      </c>
      <c r="D711" s="256">
        <f>(D616/D613)*AS91</f>
        <v>0</v>
      </c>
      <c r="E711" s="258">
        <f>(E624/E613)*SUM(C711:D711)</f>
        <v>465.23165713338841</v>
      </c>
      <c r="F711" s="258">
        <f>(F625/F613)*AS65</f>
        <v>0</v>
      </c>
      <c r="G711" s="256">
        <f>(G626/G613)*AS92</f>
        <v>0</v>
      </c>
      <c r="H711" s="258">
        <f>(H629/H613)*AS61</f>
        <v>27.124481018688972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323.07355373697646</v>
      </c>
      <c r="M711" s="231">
        <f t="shared" si="18"/>
        <v>815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173062.72000000003</v>
      </c>
      <c r="D714" s="256">
        <f>(D616/D613)*AV91</f>
        <v>0</v>
      </c>
      <c r="E714" s="258">
        <f>(E624/E613)*SUM(C714:D714)</f>
        <v>87284.003310363405</v>
      </c>
      <c r="F714" s="258">
        <f>(F625/F613)*AV65</f>
        <v>20.176278184222845</v>
      </c>
      <c r="G714" s="256">
        <f>(G626/G613)*AV92</f>
        <v>0</v>
      </c>
      <c r="H714" s="258">
        <f>(H629/H613)*AV61</f>
        <v>3254.9377222426765</v>
      </c>
      <c r="I714" s="256">
        <f>(I630/I613)*AV93</f>
        <v>0</v>
      </c>
      <c r="J714" s="256">
        <f>(J631/J613)*AV94</f>
        <v>0</v>
      </c>
      <c r="K714" s="256">
        <f>(K645/K613)*AV90</f>
        <v>3412.5388707683364</v>
      </c>
      <c r="L714" s="256">
        <f>(L648/L613)*AV95</f>
        <v>38768.826448437176</v>
      </c>
      <c r="M714" s="231">
        <f t="shared" si="18"/>
        <v>132740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504674757.43761414</v>
      </c>
      <c r="D716" s="231">
        <f>SUM(D617:D648)+SUM(D669:D714)</f>
        <v>29167285.799999997</v>
      </c>
      <c r="E716" s="231">
        <f>SUM(E625:E648)+SUM(E669:E714)</f>
        <v>169197570.98816574</v>
      </c>
      <c r="F716" s="231">
        <f>SUM(F626:F649)+SUM(F669:F714)</f>
        <v>2725094.324860475</v>
      </c>
      <c r="G716" s="231">
        <f>SUM(G627:G648)+SUM(G669:G714)</f>
        <v>6148804.5119399494</v>
      </c>
      <c r="H716" s="231">
        <f>SUM(H630:H648)+SUM(H669:H714)</f>
        <v>3369023.2894072821</v>
      </c>
      <c r="I716" s="231">
        <f>SUM(I631:I648)+SUM(I669:I714)</f>
        <v>7297103.6409037132</v>
      </c>
      <c r="J716" s="231">
        <f>SUM(J632:J648)+SUM(J669:J714)</f>
        <v>-58131.023014662838</v>
      </c>
      <c r="K716" s="231">
        <f>SUM(K669:K714)</f>
        <v>25219623.764739435</v>
      </c>
      <c r="L716" s="231">
        <f>SUM(L669:L714)</f>
        <v>12839266.099061185</v>
      </c>
      <c r="M716" s="231">
        <f>SUM(M669:M714)</f>
        <v>225667721</v>
      </c>
      <c r="N716" s="250" t="s">
        <v>669</v>
      </c>
    </row>
    <row r="717" spans="1:14" s="231" customFormat="1" ht="12.65" customHeight="1" x14ac:dyDescent="0.3">
      <c r="C717" s="253">
        <f>CE86</f>
        <v>504674757.43761432</v>
      </c>
      <c r="D717" s="231">
        <f>D616</f>
        <v>29167285.800000001</v>
      </c>
      <c r="E717" s="231">
        <f>E624</f>
        <v>169197570.9881658</v>
      </c>
      <c r="F717" s="231">
        <f>F625</f>
        <v>2725094.3248604736</v>
      </c>
      <c r="G717" s="231">
        <f>G626</f>
        <v>6148804.5119399484</v>
      </c>
      <c r="H717" s="231">
        <f>H629</f>
        <v>3369023.2894072821</v>
      </c>
      <c r="I717" s="231">
        <f>I630</f>
        <v>7297103.6409037123</v>
      </c>
      <c r="J717" s="231">
        <f>J631</f>
        <v>-58131.023014662838</v>
      </c>
      <c r="K717" s="231">
        <f>K645</f>
        <v>25219623.764739435</v>
      </c>
      <c r="L717" s="231">
        <f>L648</f>
        <v>12839266.099061182</v>
      </c>
      <c r="M717" s="231">
        <f>C649</f>
        <v>225667721.60761416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003</v>
      </c>
      <c r="C2" s="12" t="str">
        <f>SUBSTITUTE(LEFT(data!C98,49),",","")</f>
        <v>Swedish Health Services DBA Swedish Medical Cente</v>
      </c>
      <c r="D2" s="12" t="str">
        <f>LEFT(data!C99,49)</f>
        <v xml:space="preserve">500 17th Ave </v>
      </c>
      <c r="E2" s="12" t="str">
        <f>RIGHT(data!C100,100)</f>
        <v>Seattle</v>
      </c>
      <c r="F2" s="12" t="str">
        <f>RIGHT(data!C101,100)</f>
        <v>WA</v>
      </c>
      <c r="G2" s="12" t="str">
        <f>RIGHT(data!C102,100)</f>
        <v>98122</v>
      </c>
      <c r="H2" s="12" t="str">
        <f>RIGHT(data!C103,100)</f>
        <v>King</v>
      </c>
      <c r="I2" s="12" t="str">
        <f>LEFT(data!C104,49)</f>
        <v>Elizabeth Wako</v>
      </c>
      <c r="J2" s="12" t="str">
        <f>LEFT(data!C105,49)</f>
        <v>Mary Beth Formby</v>
      </c>
      <c r="K2" s="12" t="str">
        <f>LEFT(data!C107,49)</f>
        <v>206-320-2000</v>
      </c>
      <c r="L2" s="12" t="str">
        <f>LEFT(data!C107,49)</f>
        <v>206-320-2000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003</v>
      </c>
      <c r="B2" s="224" t="str">
        <f>RIGHT(data!C96,4)</f>
        <v>2022</v>
      </c>
      <c r="C2" s="16" t="s">
        <v>1123</v>
      </c>
      <c r="D2" s="223">
        <f>ROUND(data!C181,0)</f>
        <v>9113167</v>
      </c>
      <c r="E2" s="223">
        <f>ROUND(data!C182,0)</f>
        <v>0</v>
      </c>
      <c r="F2" s="223">
        <f>ROUND(data!C183,0)</f>
        <v>0</v>
      </c>
      <c r="G2" s="223">
        <f>ROUND(data!C184,0)</f>
        <v>5943</v>
      </c>
      <c r="H2" s="223">
        <f>ROUND(data!C185,0)</f>
        <v>0</v>
      </c>
      <c r="I2" s="223">
        <f>ROUND(data!C186,0)</f>
        <v>7777545</v>
      </c>
      <c r="J2" s="223">
        <f>ROUND(data!C187+data!C188,0)</f>
        <v>-124021</v>
      </c>
      <c r="K2" s="223">
        <f>ROUND(data!C191,0)</f>
        <v>4973930</v>
      </c>
      <c r="L2" s="223">
        <f>ROUND(data!C192,0)</f>
        <v>605642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4873724</v>
      </c>
      <c r="Q2" s="223">
        <f>ROUND(data!C201,0)</f>
        <v>9358101</v>
      </c>
      <c r="R2" s="223">
        <f>ROUND(data!C204,0)</f>
        <v>-209493</v>
      </c>
      <c r="S2" s="223">
        <f>ROUND(data!C205,0)</f>
        <v>3018188</v>
      </c>
      <c r="T2" s="223">
        <f>ROUND(data!B211,0)</f>
        <v>37000000</v>
      </c>
      <c r="U2" s="223">
        <f>ROUND(data!C211,0)</f>
        <v>0</v>
      </c>
      <c r="V2" s="223">
        <f>ROUND(data!D211,0)</f>
        <v>0</v>
      </c>
      <c r="W2" s="223">
        <f>ROUND(data!B212,0)</f>
        <v>8368987</v>
      </c>
      <c r="X2" s="223">
        <f>ROUND(data!C212,0)</f>
        <v>0</v>
      </c>
      <c r="Y2" s="223">
        <f>ROUND(data!D212,0)</f>
        <v>0</v>
      </c>
      <c r="Z2" s="223">
        <f>ROUND(data!B213,0)</f>
        <v>152040573</v>
      </c>
      <c r="AA2" s="223">
        <f>ROUND(data!C213,0)</f>
        <v>695954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10722757</v>
      </c>
      <c r="AG2" s="223">
        <f>ROUND(data!C215,0)</f>
        <v>64082</v>
      </c>
      <c r="AH2" s="223">
        <f>ROUND(data!D215,0)</f>
        <v>0</v>
      </c>
      <c r="AI2" s="223">
        <f>ROUND(data!B216,0)</f>
        <v>122554133</v>
      </c>
      <c r="AJ2" s="223">
        <f>ROUND(data!C216,0)</f>
        <v>851168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2467464</v>
      </c>
      <c r="AS2" s="223">
        <f>ROUND(data!C219,0)</f>
        <v>4921951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8124383</v>
      </c>
      <c r="AY2" s="223">
        <f>ROUND(data!C225,0)</f>
        <v>91640</v>
      </c>
      <c r="AZ2" s="223">
        <f>ROUND(data!D225,0)</f>
        <v>0</v>
      </c>
      <c r="BA2" s="223">
        <f>ROUND(data!B226,0)</f>
        <v>92416477</v>
      </c>
      <c r="BB2" s="223">
        <f>ROUND(data!C226,0)</f>
        <v>7903900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4516777</v>
      </c>
      <c r="BH2" s="223">
        <f>ROUND(data!C228,0)</f>
        <v>819921</v>
      </c>
      <c r="BI2" s="223">
        <f>ROUND(data!D228,0)</f>
        <v>0</v>
      </c>
      <c r="BJ2" s="223">
        <f>ROUND(data!B229,0)</f>
        <v>100098796</v>
      </c>
      <c r="BK2" s="223">
        <f>ROUND(data!C229,0)</f>
        <v>6598178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792062673</v>
      </c>
      <c r="BW2" s="223">
        <f>ROUND(data!C240,0)</f>
        <v>170779834</v>
      </c>
      <c r="BX2" s="223">
        <f>ROUND(data!C241,0)</f>
        <v>5522243</v>
      </c>
      <c r="BY2" s="223">
        <f>ROUND(data!C242,0)</f>
        <v>40953860</v>
      </c>
      <c r="BZ2" s="223">
        <f>ROUND(data!C243,0)</f>
        <v>286602101</v>
      </c>
      <c r="CA2" s="223">
        <f>ROUND(data!C244,0)</f>
        <v>2333284</v>
      </c>
      <c r="CB2" s="223">
        <f>ROUND(data!C247,0)</f>
        <v>544</v>
      </c>
      <c r="CC2" s="223">
        <f>ROUND(data!C249,0)</f>
        <v>15134854</v>
      </c>
      <c r="CD2" s="223">
        <f>ROUND(data!C250,0)</f>
        <v>6147514</v>
      </c>
      <c r="CE2" s="223">
        <f>ROUND(data!C254+data!C255,0)</f>
        <v>0</v>
      </c>
      <c r="CF2" s="223">
        <f>data!D237</f>
        <v>-37775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003</v>
      </c>
      <c r="B2" s="16" t="str">
        <f>RIGHT(data!C96,4)</f>
        <v>2022</v>
      </c>
      <c r="C2" s="16" t="s">
        <v>1123</v>
      </c>
      <c r="D2" s="222">
        <f>ROUND(data!C127,0)</f>
        <v>8166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54386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56</v>
      </c>
      <c r="M2" s="222">
        <f>ROUND(data!C133,0)</f>
        <v>108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36</v>
      </c>
      <c r="R2" s="222">
        <f>ROUND(data!C138,0)</f>
        <v>10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17</v>
      </c>
      <c r="W2" s="222">
        <f>ROUND(data!C144,0)</f>
        <v>349</v>
      </c>
      <c r="X2" s="222">
        <f>ROUND(data!C145,0)</f>
        <v>29</v>
      </c>
      <c r="Y2" s="222">
        <f>ROUND(data!B154,0)</f>
        <v>4552</v>
      </c>
      <c r="Z2" s="222">
        <f>ROUND(data!B155,0)</f>
        <v>30319</v>
      </c>
      <c r="AA2" s="222">
        <f>ROUND(data!B156,0)</f>
        <v>82666</v>
      </c>
      <c r="AB2" s="222">
        <f>ROUND(data!B157,0)</f>
        <v>784532731</v>
      </c>
      <c r="AC2" s="222">
        <f>ROUND(data!B158,0)</f>
        <v>209376363</v>
      </c>
      <c r="AD2" s="222">
        <f>ROUND(data!C154,0)</f>
        <v>1014</v>
      </c>
      <c r="AE2" s="222">
        <f>ROUND(data!C155,0)</f>
        <v>6752</v>
      </c>
      <c r="AF2" s="222">
        <f>ROUND(data!C156,0)</f>
        <v>18410</v>
      </c>
      <c r="AG2" s="222">
        <f>ROUND(data!C157,0)</f>
        <v>164645669</v>
      </c>
      <c r="AH2" s="222">
        <f>ROUND(data!C158,0)</f>
        <v>56704772</v>
      </c>
      <c r="AI2" s="222">
        <f>ROUND(data!D154,0)</f>
        <v>2600</v>
      </c>
      <c r="AJ2" s="222">
        <f>ROUND(data!D155,0)</f>
        <v>17315</v>
      </c>
      <c r="AK2" s="222">
        <f>ROUND(data!D156,0)</f>
        <v>47208</v>
      </c>
      <c r="AL2" s="222">
        <f>ROUND(data!D157,0)</f>
        <v>404835939</v>
      </c>
      <c r="AM2" s="222">
        <f>ROUND(data!D158,0)</f>
        <v>162761548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003</v>
      </c>
      <c r="B2" s="224" t="str">
        <f>RIGHT(data!C96,4)</f>
        <v>2022</v>
      </c>
      <c r="C2" s="16" t="s">
        <v>1123</v>
      </c>
      <c r="D2" s="222">
        <f>ROUND(data!C266,0)</f>
        <v>83668782</v>
      </c>
      <c r="E2" s="222">
        <f>ROUND(data!C267,0)</f>
        <v>0</v>
      </c>
      <c r="F2" s="222">
        <f>ROUND(data!C268,0)</f>
        <v>297112315</v>
      </c>
      <c r="G2" s="222">
        <f>ROUND(data!C269,0)</f>
        <v>218070174</v>
      </c>
      <c r="H2" s="222">
        <f>ROUND(data!C270,0)</f>
        <v>0</v>
      </c>
      <c r="I2" s="222">
        <f>ROUND(data!C271,0)</f>
        <v>8787120</v>
      </c>
      <c r="J2" s="222">
        <f>ROUND(data!C272,0)</f>
        <v>0</v>
      </c>
      <c r="K2" s="222">
        <f>ROUND(data!C273,0)</f>
        <v>10537748</v>
      </c>
      <c r="L2" s="222">
        <f>ROUND(data!C274,0)</f>
        <v>230458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37000000</v>
      </c>
      <c r="R2" s="222">
        <f>ROUND(data!C284,0)</f>
        <v>8368987</v>
      </c>
      <c r="S2" s="222">
        <f>ROUND(data!C285,0)</f>
        <v>152736527</v>
      </c>
      <c r="T2" s="222">
        <f>ROUND(data!C286,0)</f>
        <v>0</v>
      </c>
      <c r="U2" s="222">
        <f>ROUND(data!C287,0)</f>
        <v>10786839</v>
      </c>
      <c r="V2" s="222">
        <f>ROUND(data!C288,0)</f>
        <v>123405301</v>
      </c>
      <c r="W2" s="222">
        <f>ROUND(data!C289,0)</f>
        <v>0</v>
      </c>
      <c r="X2" s="222">
        <f>ROUND(data!C290,0)</f>
        <v>7389415</v>
      </c>
      <c r="Y2" s="222">
        <f>ROUND(data!C291,0)</f>
        <v>0</v>
      </c>
      <c r="Z2" s="222">
        <f>ROUND(data!C292,0)</f>
        <v>220570073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33243932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20325078</v>
      </c>
      <c r="AK2" s="222">
        <f>ROUND(data!C316,0)</f>
        <v>13571698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3751071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69044923</v>
      </c>
      <c r="BA2" s="222">
        <f>ROUND(data!C336,0)</f>
        <v>0</v>
      </c>
      <c r="BB2" s="222">
        <f>ROUND(data!C337,0)</f>
        <v>0</v>
      </c>
      <c r="BC2" s="222">
        <f>ROUND(data!C338,0)</f>
        <v>2162621</v>
      </c>
      <c r="BD2" s="222">
        <f>ROUND(data!C339,0)</f>
        <v>0</v>
      </c>
      <c r="BE2" s="222">
        <f>ROUND(data!C343,0)</f>
        <v>225771786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1387.89</v>
      </c>
      <c r="BL2" s="222">
        <f>ROUND(data!C358,0)</f>
        <v>1354014339</v>
      </c>
      <c r="BM2" s="222">
        <f>ROUND(data!C359,0)</f>
        <v>428842683</v>
      </c>
      <c r="BN2" s="222">
        <f>ROUND(data!C363,0)</f>
        <v>1298253995</v>
      </c>
      <c r="BO2" s="222">
        <f>ROUND(data!C364,0)</f>
        <v>21282369</v>
      </c>
      <c r="BP2" s="222">
        <f>ROUND(data!C365,0)</f>
        <v>0</v>
      </c>
      <c r="BQ2" s="222">
        <f>ROUND(data!D381,0)</f>
        <v>16967277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16967277</v>
      </c>
      <c r="CC2" s="222">
        <f>ROUND(data!C382,0)</f>
        <v>0</v>
      </c>
      <c r="CD2" s="222">
        <f>ROUND(data!C389,0)</f>
        <v>161458832</v>
      </c>
      <c r="CE2" s="222">
        <f>ROUND(data!C390,0)</f>
        <v>16772634</v>
      </c>
      <c r="CF2" s="222">
        <f>ROUND(data!C391,0)</f>
        <v>10717274</v>
      </c>
      <c r="CG2" s="222">
        <f>ROUND(data!C392,0)</f>
        <v>89785544</v>
      </c>
      <c r="CH2" s="222">
        <f>ROUND(data!C393,0)</f>
        <v>2354794</v>
      </c>
      <c r="CI2" s="222">
        <f>ROUND(data!C394,0)</f>
        <v>52765947</v>
      </c>
      <c r="CJ2" s="222">
        <f>ROUND(data!C395,0)</f>
        <v>15413834</v>
      </c>
      <c r="CK2" s="222">
        <f>ROUND(data!C396,0)</f>
        <v>5579572</v>
      </c>
      <c r="CL2" s="222">
        <f>ROUND(data!C397,0)</f>
        <v>0</v>
      </c>
      <c r="CM2" s="222">
        <f>ROUND(data!C398,0)</f>
        <v>14231825</v>
      </c>
      <c r="CN2" s="222">
        <f>ROUND(data!C399,0)</f>
        <v>2808695</v>
      </c>
      <c r="CO2" s="222">
        <f>ROUND(data!C362,0)</f>
        <v>-37775</v>
      </c>
      <c r="CP2" s="222">
        <f>ROUND(data!D415,0)</f>
        <v>161142679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161142679</v>
      </c>
      <c r="DE2" s="65">
        <f>ROUND(data!C419,0)</f>
        <v>0</v>
      </c>
      <c r="DF2" s="222">
        <f>ROUND(data!D420,0)</f>
        <v>3165276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003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12231</v>
      </c>
      <c r="F2" s="212">
        <f>ROUND(data!C60,2)</f>
        <v>186.02</v>
      </c>
      <c r="G2" s="222">
        <f>ROUND(data!C61,0)</f>
        <v>28861153</v>
      </c>
      <c r="H2" s="222">
        <f>ROUND(data!C62,0)</f>
        <v>905806</v>
      </c>
      <c r="I2" s="222">
        <f>ROUND(data!C63,0)</f>
        <v>42441</v>
      </c>
      <c r="J2" s="222">
        <f>ROUND(data!C64,0)</f>
        <v>2582315</v>
      </c>
      <c r="K2" s="222">
        <f>ROUND(data!C65,0)</f>
        <v>8919</v>
      </c>
      <c r="L2" s="222">
        <f>ROUND(data!C66,0)</f>
        <v>305392</v>
      </c>
      <c r="M2" s="66">
        <f>ROUND(data!C67,0)</f>
        <v>786879</v>
      </c>
      <c r="N2" s="222">
        <f>ROUND(data!C68,0)</f>
        <v>8027</v>
      </c>
      <c r="O2" s="222">
        <f>ROUND(data!C69,0)</f>
        <v>72072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72072</v>
      </c>
      <c r="AD2" s="222">
        <f>ROUND(data!C84,0)</f>
        <v>1600</v>
      </c>
      <c r="AE2" s="222">
        <f>ROUND(data!C89,0)</f>
        <v>107506740</v>
      </c>
      <c r="AF2" s="222">
        <f>ROUND(data!C87,0)</f>
        <v>107189092</v>
      </c>
      <c r="AG2" s="222">
        <f>IF(data!C90&gt;0,ROUND(data!C90,0),0)</f>
        <v>37705</v>
      </c>
      <c r="AH2" s="222">
        <f>IF(data!C91&gt;0,ROUND(data!C91,0),0)</f>
        <v>0</v>
      </c>
      <c r="AI2" s="222">
        <f>IF(data!C92&gt;0,ROUND(data!C92,0),0)</f>
        <v>5672</v>
      </c>
      <c r="AJ2" s="222">
        <f>IF(data!C93&gt;0,ROUND(data!C93,0),0)</f>
        <v>0</v>
      </c>
      <c r="AK2" s="212">
        <f>IF(data!C94&gt;0,ROUND(data!C94,2),0)</f>
        <v>71.64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003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003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36907</v>
      </c>
      <c r="F4" s="212">
        <f>ROUND(data!E60,2)</f>
        <v>258</v>
      </c>
      <c r="G4" s="222">
        <f>ROUND(data!E61,0)</f>
        <v>30466538</v>
      </c>
      <c r="H4" s="222">
        <f>ROUND(data!E62,0)</f>
        <v>1439630</v>
      </c>
      <c r="I4" s="222">
        <f>ROUND(data!E63,0)</f>
        <v>14012</v>
      </c>
      <c r="J4" s="222">
        <f>ROUND(data!E64,0)</f>
        <v>2098852</v>
      </c>
      <c r="K4" s="222">
        <f>ROUND(data!E65,0)</f>
        <v>24472</v>
      </c>
      <c r="L4" s="222">
        <f>ROUND(data!E66,0)</f>
        <v>2252501</v>
      </c>
      <c r="M4" s="66">
        <f>ROUND(data!E67,0)</f>
        <v>372064</v>
      </c>
      <c r="N4" s="222">
        <f>ROUND(data!E68,0)</f>
        <v>187076</v>
      </c>
      <c r="O4" s="222">
        <f>ROUND(data!E69,0)</f>
        <v>93801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93801</v>
      </c>
      <c r="AD4" s="222">
        <f>ROUND(data!E84,0)</f>
        <v>113654</v>
      </c>
      <c r="AE4" s="222">
        <f>ROUND(data!E89,0)</f>
        <v>181656825</v>
      </c>
      <c r="AF4" s="222">
        <f>ROUND(data!E87,0)</f>
        <v>173467971</v>
      </c>
      <c r="AG4" s="222">
        <f>IF(data!E90&gt;0,ROUND(data!E90,0),0)</f>
        <v>58397</v>
      </c>
      <c r="AH4" s="222">
        <f>IF(data!E91&gt;0,ROUND(data!E91,0),0)</f>
        <v>0</v>
      </c>
      <c r="AI4" s="222">
        <f>IF(data!E92&gt;0,ROUND(data!E92,0),0)</f>
        <v>8785</v>
      </c>
      <c r="AJ4" s="222">
        <f>IF(data!E93&gt;0,ROUND(data!E93,0),0)</f>
        <v>0</v>
      </c>
      <c r="AK4" s="212">
        <f>IF(data!E94&gt;0,ROUND(data!E94,2),0)</f>
        <v>134.5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003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003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5248</v>
      </c>
      <c r="F6" s="212">
        <f>ROUND(data!G60,2)</f>
        <v>29</v>
      </c>
      <c r="G6" s="222">
        <f>ROUND(data!G61,0)</f>
        <v>3084464</v>
      </c>
      <c r="H6" s="222">
        <f>ROUND(data!G62,0)</f>
        <v>189561</v>
      </c>
      <c r="I6" s="222">
        <f>ROUND(data!G63,0)</f>
        <v>220</v>
      </c>
      <c r="J6" s="222">
        <f>ROUND(data!G64,0)</f>
        <v>138121</v>
      </c>
      <c r="K6" s="222">
        <f>ROUND(data!G65,0)</f>
        <v>13478</v>
      </c>
      <c r="L6" s="222">
        <f>ROUND(data!G66,0)</f>
        <v>80793</v>
      </c>
      <c r="M6" s="66">
        <f>ROUND(data!G67,0)</f>
        <v>1609</v>
      </c>
      <c r="N6" s="222">
        <f>ROUND(data!G68,0)</f>
        <v>-412</v>
      </c>
      <c r="O6" s="222">
        <f>ROUND(data!G69,0)</f>
        <v>13371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13371</v>
      </c>
      <c r="AD6" s="222">
        <f>ROUND(data!G84,0)</f>
        <v>0</v>
      </c>
      <c r="AE6" s="222">
        <f>ROUND(data!G89,0)</f>
        <v>19367789</v>
      </c>
      <c r="AF6" s="222">
        <f>ROUND(data!G87,0)</f>
        <v>19367789</v>
      </c>
      <c r="AG6" s="222">
        <f>IF(data!G90&gt;0,ROUND(data!G90,0),0)</f>
        <v>14337</v>
      </c>
      <c r="AH6" s="222">
        <f>IF(data!G91&gt;0,ROUND(data!G91,0),0)</f>
        <v>0</v>
      </c>
      <c r="AI6" s="222">
        <f>IF(data!G92&gt;0,ROUND(data!G92,0),0)</f>
        <v>2157</v>
      </c>
      <c r="AJ6" s="222">
        <f>IF(data!G93&gt;0,ROUND(data!G93,0),0)</f>
        <v>0</v>
      </c>
      <c r="AK6" s="212">
        <f>IF(data!G94&gt;0,ROUND(data!G94,2),0)</f>
        <v>15.42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003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74</v>
      </c>
      <c r="K7" s="222">
        <f>ROUND(data!H65,0)</f>
        <v>0</v>
      </c>
      <c r="L7" s="222">
        <f>ROUND(data!H66,0)</f>
        <v>0</v>
      </c>
      <c r="M7" s="66">
        <f>ROUND(data!H67,0)</f>
        <v>546</v>
      </c>
      <c r="N7" s="222">
        <f>ROUND(data!H68,0)</f>
        <v>0</v>
      </c>
      <c r="O7" s="222">
        <f>ROUND(data!H69,0)</f>
        <v>229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229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003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003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003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003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003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003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003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003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124.08</v>
      </c>
      <c r="G15" s="222">
        <f>ROUND(data!P61,0)</f>
        <v>14990231</v>
      </c>
      <c r="H15" s="222">
        <f>ROUND(data!P62,0)</f>
        <v>790855</v>
      </c>
      <c r="I15" s="222">
        <f>ROUND(data!P63,0)</f>
        <v>7600</v>
      </c>
      <c r="J15" s="222">
        <f>ROUND(data!P64,0)</f>
        <v>4774815</v>
      </c>
      <c r="K15" s="222">
        <f>ROUND(data!P65,0)</f>
        <v>3629</v>
      </c>
      <c r="L15" s="222">
        <f>ROUND(data!P66,0)</f>
        <v>2342469</v>
      </c>
      <c r="M15" s="66">
        <f>ROUND(data!P67,0)</f>
        <v>4734637</v>
      </c>
      <c r="N15" s="222">
        <f>ROUND(data!P68,0)</f>
        <v>497710</v>
      </c>
      <c r="O15" s="222">
        <f>ROUND(data!P69,0)</f>
        <v>62531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62531</v>
      </c>
      <c r="AD15" s="222">
        <f>ROUND(data!P84,0)</f>
        <v>0</v>
      </c>
      <c r="AE15" s="222">
        <f>ROUND(data!P89,0)</f>
        <v>520716399</v>
      </c>
      <c r="AF15" s="222">
        <f>ROUND(data!P87,0)</f>
        <v>474008810</v>
      </c>
      <c r="AG15" s="222">
        <f>IF(data!P90&gt;0,ROUND(data!P90,0),0)</f>
        <v>55418</v>
      </c>
      <c r="AH15" s="222">
        <f>IF(data!P91&gt;0,ROUND(data!P91,0),0)</f>
        <v>0</v>
      </c>
      <c r="AI15" s="222">
        <f>IF(data!P92&gt;0,ROUND(data!P92,0),0)</f>
        <v>8337</v>
      </c>
      <c r="AJ15" s="222">
        <f>IF(data!P93&gt;0,ROUND(data!P93,0),0)</f>
        <v>0</v>
      </c>
      <c r="AK15" s="212">
        <f>IF(data!P94&gt;0,ROUND(data!P94,2),0)</f>
        <v>42.12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003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13.22</v>
      </c>
      <c r="G16" s="222">
        <f>ROUND(data!Q61,0)</f>
        <v>1849801</v>
      </c>
      <c r="H16" s="222">
        <f>ROUND(data!Q62,0)</f>
        <v>106714</v>
      </c>
      <c r="I16" s="222">
        <f>ROUND(data!Q63,0)</f>
        <v>0</v>
      </c>
      <c r="J16" s="222">
        <f>ROUND(data!Q64,0)</f>
        <v>11183</v>
      </c>
      <c r="K16" s="222">
        <f>ROUND(data!Q65,0)</f>
        <v>664</v>
      </c>
      <c r="L16" s="222">
        <f>ROUND(data!Q66,0)</f>
        <v>17521</v>
      </c>
      <c r="M16" s="66">
        <f>ROUND(data!Q67,0)</f>
        <v>5499</v>
      </c>
      <c r="N16" s="222">
        <f>ROUND(data!Q68,0)</f>
        <v>0</v>
      </c>
      <c r="O16" s="222">
        <f>ROUND(data!Q69,0)</f>
        <v>2957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2957</v>
      </c>
      <c r="AD16" s="222">
        <f>ROUND(data!Q84,0)</f>
        <v>0</v>
      </c>
      <c r="AE16" s="222">
        <f>ROUND(data!Q89,0)</f>
        <v>14537342</v>
      </c>
      <c r="AF16" s="222">
        <f>ROUND(data!Q87,0)</f>
        <v>11715429</v>
      </c>
      <c r="AG16" s="222">
        <f>IF(data!Q90&gt;0,ROUND(data!Q90,0),0)</f>
        <v>1952</v>
      </c>
      <c r="AH16" s="222">
        <f>IF(data!Q91&gt;0,ROUND(data!Q91,0),0)</f>
        <v>0</v>
      </c>
      <c r="AI16" s="222">
        <f>IF(data!Q92&gt;0,ROUND(data!Q92,0),0)</f>
        <v>294</v>
      </c>
      <c r="AJ16" s="222">
        <f>IF(data!Q93&gt;0,ROUND(data!Q93,0),0)</f>
        <v>0</v>
      </c>
      <c r="AK16" s="212">
        <f>IF(data!Q94&gt;0,ROUND(data!Q94,2),0)</f>
        <v>9.1999999999999993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003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13.87</v>
      </c>
      <c r="G17" s="222">
        <f>ROUND(data!R61,0)</f>
        <v>1321475</v>
      </c>
      <c r="H17" s="222">
        <f>ROUND(data!R62,0)</f>
        <v>81704</v>
      </c>
      <c r="I17" s="222">
        <f>ROUND(data!R63,0)</f>
        <v>3826573</v>
      </c>
      <c r="J17" s="222">
        <f>ROUND(data!R64,0)</f>
        <v>2962617</v>
      </c>
      <c r="K17" s="222">
        <f>ROUND(data!R65,0)</f>
        <v>1411</v>
      </c>
      <c r="L17" s="222">
        <f>ROUND(data!R66,0)</f>
        <v>95188</v>
      </c>
      <c r="M17" s="66">
        <f>ROUND(data!R67,0)</f>
        <v>542509</v>
      </c>
      <c r="N17" s="222">
        <f>ROUND(data!R68,0)</f>
        <v>0</v>
      </c>
      <c r="O17" s="222">
        <f>ROUND(data!R69,0)</f>
        <v>2001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2001</v>
      </c>
      <c r="AD17" s="222">
        <f>ROUND(data!R84,0)</f>
        <v>0</v>
      </c>
      <c r="AE17" s="222">
        <f>ROUND(data!R89,0)</f>
        <v>28966781</v>
      </c>
      <c r="AF17" s="222">
        <f>ROUND(data!R87,0)</f>
        <v>17656650</v>
      </c>
      <c r="AG17" s="222">
        <f>IF(data!R90&gt;0,ROUND(data!R90,0),0)</f>
        <v>665</v>
      </c>
      <c r="AH17" s="222">
        <f>IF(data!R91&gt;0,ROUND(data!R91,0),0)</f>
        <v>0</v>
      </c>
      <c r="AI17" s="222">
        <f>IF(data!R92&gt;0,ROUND(data!R92,0),0)</f>
        <v>100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003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31554</v>
      </c>
      <c r="H18" s="222">
        <f>ROUND(data!S62,0)</f>
        <v>0</v>
      </c>
      <c r="I18" s="222">
        <f>ROUND(data!S63,0)</f>
        <v>25677</v>
      </c>
      <c r="J18" s="222">
        <f>ROUND(data!S64,0)</f>
        <v>23933789</v>
      </c>
      <c r="K18" s="222">
        <f>ROUND(data!S65,0)</f>
        <v>0</v>
      </c>
      <c r="L18" s="222">
        <f>ROUND(data!S66,0)</f>
        <v>231811</v>
      </c>
      <c r="M18" s="66">
        <f>ROUND(data!S67,0)</f>
        <v>369830</v>
      </c>
      <c r="N18" s="222">
        <f>ROUND(data!S68,0)</f>
        <v>248892</v>
      </c>
      <c r="O18" s="222">
        <f>ROUND(data!S69,0)</f>
        <v>296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296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003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2.56</v>
      </c>
      <c r="G19" s="222">
        <f>ROUND(data!T61,0)</f>
        <v>404049</v>
      </c>
      <c r="H19" s="222">
        <f>ROUND(data!T62,0)</f>
        <v>10886</v>
      </c>
      <c r="I19" s="222">
        <f>ROUND(data!T63,0)</f>
        <v>0</v>
      </c>
      <c r="J19" s="222">
        <f>ROUND(data!T64,0)</f>
        <v>171754</v>
      </c>
      <c r="K19" s="222">
        <f>ROUND(data!T65,0)</f>
        <v>0</v>
      </c>
      <c r="L19" s="222">
        <f>ROUND(data!T66,0)</f>
        <v>327</v>
      </c>
      <c r="M19" s="66">
        <f>ROUND(data!T67,0)</f>
        <v>15326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3059223</v>
      </c>
      <c r="AF19" s="222">
        <f>ROUND(data!T87,0)</f>
        <v>3030351</v>
      </c>
      <c r="AG19" s="222">
        <f>IF(data!T90&gt;0,ROUND(data!T90,0),0)</f>
        <v>657</v>
      </c>
      <c r="AH19" s="222">
        <f>IF(data!T91&gt;0,ROUND(data!T91,0),0)</f>
        <v>0</v>
      </c>
      <c r="AI19" s="222">
        <f>IF(data!T92&gt;0,ROUND(data!T92,0),0)</f>
        <v>99</v>
      </c>
      <c r="AJ19" s="222">
        <f>IF(data!T93&gt;0,ROUND(data!T93,0),0)</f>
        <v>0</v>
      </c>
      <c r="AK19" s="212">
        <f>IF(data!T94&gt;0,ROUND(data!T94,2),0)</f>
        <v>2.4700000000000002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003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2.4300000000000002</v>
      </c>
      <c r="G20" s="222">
        <f>ROUND(data!U61,0)</f>
        <v>239797</v>
      </c>
      <c r="H20" s="222">
        <f>ROUND(data!U62,0)</f>
        <v>16465</v>
      </c>
      <c r="I20" s="222">
        <f>ROUND(data!U63,0)</f>
        <v>888506</v>
      </c>
      <c r="J20" s="222">
        <f>ROUND(data!U64,0)</f>
        <v>2483513</v>
      </c>
      <c r="K20" s="222">
        <f>ROUND(data!U65,0)</f>
        <v>525</v>
      </c>
      <c r="L20" s="222">
        <f>ROUND(data!U66,0)</f>
        <v>6678570</v>
      </c>
      <c r="M20" s="66">
        <f>ROUND(data!U67,0)</f>
        <v>107063</v>
      </c>
      <c r="N20" s="222">
        <f>ROUND(data!U68,0)</f>
        <v>0</v>
      </c>
      <c r="O20" s="222">
        <f>ROUND(data!U69,0)</f>
        <v>2869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2869</v>
      </c>
      <c r="AD20" s="222">
        <f>ROUND(data!U84,0)</f>
        <v>0</v>
      </c>
      <c r="AE20" s="222">
        <f>ROUND(data!U89,0)</f>
        <v>70970435</v>
      </c>
      <c r="AF20" s="222">
        <f>ROUND(data!U87,0)</f>
        <v>54296811</v>
      </c>
      <c r="AG20" s="222">
        <f>IF(data!U90&gt;0,ROUND(data!U90,0),0)</f>
        <v>1987</v>
      </c>
      <c r="AH20" s="222">
        <f>IF(data!U91&gt;0,ROUND(data!U91,0),0)</f>
        <v>0</v>
      </c>
      <c r="AI20" s="222">
        <f>IF(data!U92&gt;0,ROUND(data!U92,0),0)</f>
        <v>299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003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97.75</v>
      </c>
      <c r="G21" s="222">
        <f>ROUND(data!V61,0)</f>
        <v>11987489</v>
      </c>
      <c r="H21" s="222">
        <f>ROUND(data!V62,0)</f>
        <v>760962</v>
      </c>
      <c r="I21" s="222">
        <f>ROUND(data!V63,0)</f>
        <v>121011</v>
      </c>
      <c r="J21" s="222">
        <f>ROUND(data!V64,0)</f>
        <v>30662603</v>
      </c>
      <c r="K21" s="222">
        <f>ROUND(data!V65,0)</f>
        <v>5907</v>
      </c>
      <c r="L21" s="222">
        <f>ROUND(data!V66,0)</f>
        <v>2019975</v>
      </c>
      <c r="M21" s="66">
        <f>ROUND(data!V67,0)</f>
        <v>2160758</v>
      </c>
      <c r="N21" s="222">
        <f>ROUND(data!V68,0)</f>
        <v>2199938</v>
      </c>
      <c r="O21" s="222">
        <f>ROUND(data!V69,0)</f>
        <v>64081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64081</v>
      </c>
      <c r="AD21" s="222">
        <f>ROUND(data!V84,0)</f>
        <v>488313</v>
      </c>
      <c r="AE21" s="222">
        <f>ROUND(data!V89,0)</f>
        <v>357397952</v>
      </c>
      <c r="AF21" s="222">
        <f>ROUND(data!V87,0)</f>
        <v>209219528</v>
      </c>
      <c r="AG21" s="222">
        <f>IF(data!V90&gt;0,ROUND(data!V90,0),0)</f>
        <v>37483</v>
      </c>
      <c r="AH21" s="222">
        <f>IF(data!V91&gt;0,ROUND(data!V91,0),0)</f>
        <v>0</v>
      </c>
      <c r="AI21" s="222">
        <f>IF(data!V92&gt;0,ROUND(data!V92,0),0)</f>
        <v>5639</v>
      </c>
      <c r="AJ21" s="222">
        <f>IF(data!V93&gt;0,ROUND(data!V93,0),0)</f>
        <v>0</v>
      </c>
      <c r="AK21" s="212">
        <f>IF(data!V94&gt;0,ROUND(data!V94,2),0)</f>
        <v>15.23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003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17.77</v>
      </c>
      <c r="G22" s="222">
        <f>ROUND(data!W61,0)</f>
        <v>2336242</v>
      </c>
      <c r="H22" s="222">
        <f>ROUND(data!W62,0)</f>
        <v>189696</v>
      </c>
      <c r="I22" s="222">
        <f>ROUND(data!W63,0)</f>
        <v>0</v>
      </c>
      <c r="J22" s="222">
        <f>ROUND(data!W64,0)</f>
        <v>592950</v>
      </c>
      <c r="K22" s="222">
        <f>ROUND(data!W65,0)</f>
        <v>945</v>
      </c>
      <c r="L22" s="222">
        <f>ROUND(data!W66,0)</f>
        <v>1071199</v>
      </c>
      <c r="M22" s="66">
        <f>ROUND(data!W67,0)</f>
        <v>1064025</v>
      </c>
      <c r="N22" s="222">
        <f>ROUND(data!W68,0)</f>
        <v>442076</v>
      </c>
      <c r="O22" s="222">
        <f>ROUND(data!W69,0)</f>
        <v>1945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1945</v>
      </c>
      <c r="AD22" s="222">
        <f>ROUND(data!W84,0)</f>
        <v>0</v>
      </c>
      <c r="AE22" s="222">
        <f>ROUND(data!W89,0)</f>
        <v>26725809</v>
      </c>
      <c r="AF22" s="222">
        <f>ROUND(data!W87,0)</f>
        <v>9059524</v>
      </c>
      <c r="AG22" s="222">
        <f>IF(data!W90&gt;0,ROUND(data!W90,0),0)</f>
        <v>5622</v>
      </c>
      <c r="AH22" s="222">
        <f>IF(data!W91&gt;0,ROUND(data!W91,0),0)</f>
        <v>0</v>
      </c>
      <c r="AI22" s="222">
        <f>IF(data!W92&gt;0,ROUND(data!W92,0),0)</f>
        <v>846</v>
      </c>
      <c r="AJ22" s="222">
        <f>IF(data!W93&gt;0,ROUND(data!W93,0),0)</f>
        <v>0</v>
      </c>
      <c r="AK22" s="212">
        <f>IF(data!W94&gt;0,ROUND(data!W94,2),0)</f>
        <v>1.2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003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9.65</v>
      </c>
      <c r="G23" s="222">
        <f>ROUND(data!X61,0)</f>
        <v>1200711</v>
      </c>
      <c r="H23" s="222">
        <f>ROUND(data!X62,0)</f>
        <v>89111</v>
      </c>
      <c r="I23" s="222">
        <f>ROUND(data!X63,0)</f>
        <v>0</v>
      </c>
      <c r="J23" s="222">
        <f>ROUND(data!X64,0)</f>
        <v>176083</v>
      </c>
      <c r="K23" s="222">
        <f>ROUND(data!X65,0)</f>
        <v>0</v>
      </c>
      <c r="L23" s="222">
        <f>ROUND(data!X66,0)</f>
        <v>349151</v>
      </c>
      <c r="M23" s="66">
        <f>ROUND(data!X67,0)</f>
        <v>0</v>
      </c>
      <c r="N23" s="222">
        <f>ROUND(data!X68,0)</f>
        <v>0</v>
      </c>
      <c r="O23" s="222">
        <f>ROUND(data!X69,0)</f>
        <v>103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103</v>
      </c>
      <c r="AD23" s="222">
        <f>ROUND(data!X84,0)</f>
        <v>0</v>
      </c>
      <c r="AE23" s="222">
        <f>ROUND(data!X89,0)</f>
        <v>27493193</v>
      </c>
      <c r="AF23" s="222">
        <f>ROUND(data!X87,0)</f>
        <v>12723024</v>
      </c>
      <c r="AG23" s="222">
        <f>IF(data!X90&gt;0,ROUND(data!X90,0),0)</f>
        <v>1691</v>
      </c>
      <c r="AH23" s="222">
        <f>IF(data!X91&gt;0,ROUND(data!X91,0),0)</f>
        <v>0</v>
      </c>
      <c r="AI23" s="222">
        <f>IF(data!X92&gt;0,ROUND(data!X92,0),0)</f>
        <v>254</v>
      </c>
      <c r="AJ23" s="222">
        <f>IF(data!X93&gt;0,ROUND(data!X93,0),0)</f>
        <v>0</v>
      </c>
      <c r="AK23" s="212">
        <f>IF(data!X94&gt;0,ROUND(data!X94,2),0)</f>
        <v>0.05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003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53.21</v>
      </c>
      <c r="G24" s="222">
        <f>ROUND(data!Y61,0)</f>
        <v>6939023</v>
      </c>
      <c r="H24" s="222">
        <f>ROUND(data!Y62,0)</f>
        <v>507877</v>
      </c>
      <c r="I24" s="222">
        <f>ROUND(data!Y63,0)</f>
        <v>-620</v>
      </c>
      <c r="J24" s="222">
        <f>ROUND(data!Y64,0)</f>
        <v>8466280</v>
      </c>
      <c r="K24" s="222">
        <f>ROUND(data!Y65,0)</f>
        <v>4758</v>
      </c>
      <c r="L24" s="222">
        <f>ROUND(data!Y66,0)</f>
        <v>1265104</v>
      </c>
      <c r="M24" s="66">
        <f>ROUND(data!Y67,0)</f>
        <v>496673</v>
      </c>
      <c r="N24" s="222">
        <f>ROUND(data!Y68,0)</f>
        <v>193552</v>
      </c>
      <c r="O24" s="222">
        <f>ROUND(data!Y69,0)</f>
        <v>14723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14723</v>
      </c>
      <c r="AD24" s="222">
        <f>ROUND(data!Y84,0)</f>
        <v>0</v>
      </c>
      <c r="AE24" s="222">
        <f>ROUND(data!Y89,0)</f>
        <v>147595952</v>
      </c>
      <c r="AF24" s="222">
        <f>ROUND(data!Y87,0)</f>
        <v>108458093</v>
      </c>
      <c r="AG24" s="222">
        <f>IF(data!Y90&gt;0,ROUND(data!Y90,0),0)</f>
        <v>30471</v>
      </c>
      <c r="AH24" s="222">
        <f>IF(data!Y91&gt;0,ROUND(data!Y91,0),0)</f>
        <v>0</v>
      </c>
      <c r="AI24" s="222">
        <f>IF(data!Y92&gt;0,ROUND(data!Y92,0),0)</f>
        <v>4584</v>
      </c>
      <c r="AJ24" s="222">
        <f>IF(data!Y93&gt;0,ROUND(data!Y93,0),0)</f>
        <v>0</v>
      </c>
      <c r="AK24" s="212">
        <f>IF(data!Y94&gt;0,ROUND(data!Y94,2),0)</f>
        <v>4.9000000000000004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003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16.98</v>
      </c>
      <c r="G25" s="222">
        <f>ROUND(data!Z61,0)</f>
        <v>2075601</v>
      </c>
      <c r="H25" s="222">
        <f>ROUND(data!Z62,0)</f>
        <v>126554</v>
      </c>
      <c r="I25" s="222">
        <f>ROUND(data!Z63,0)</f>
        <v>0</v>
      </c>
      <c r="J25" s="222">
        <f>ROUND(data!Z64,0)</f>
        <v>13228</v>
      </c>
      <c r="K25" s="222">
        <f>ROUND(data!Z65,0)</f>
        <v>514</v>
      </c>
      <c r="L25" s="222">
        <f>ROUND(data!Z66,0)</f>
        <v>17879445</v>
      </c>
      <c r="M25" s="66">
        <f>ROUND(data!Z67,0)</f>
        <v>0</v>
      </c>
      <c r="N25" s="222">
        <f>ROUND(data!Z68,0)</f>
        <v>0</v>
      </c>
      <c r="O25" s="222">
        <f>ROUND(data!Z69,0)</f>
        <v>20864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20864</v>
      </c>
      <c r="AD25" s="222">
        <f>ROUND(data!Z84,0)</f>
        <v>2788688</v>
      </c>
      <c r="AE25" s="222">
        <f>ROUND(data!Z89,0)</f>
        <v>46185373</v>
      </c>
      <c r="AF25" s="222">
        <f>ROUND(data!Z87,0)</f>
        <v>145438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2.57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003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2.19</v>
      </c>
      <c r="G26" s="222">
        <f>ROUND(data!AA61,0)</f>
        <v>378423</v>
      </c>
      <c r="H26" s="222">
        <f>ROUND(data!AA62,0)</f>
        <v>17371</v>
      </c>
      <c r="I26" s="222">
        <f>ROUND(data!AA63,0)</f>
        <v>0</v>
      </c>
      <c r="J26" s="222">
        <f>ROUND(data!AA64,0)</f>
        <v>349697</v>
      </c>
      <c r="K26" s="222">
        <f>ROUND(data!AA65,0)</f>
        <v>0</v>
      </c>
      <c r="L26" s="222">
        <f>ROUND(data!AA66,0)</f>
        <v>44047</v>
      </c>
      <c r="M26" s="66">
        <f>ROUND(data!AA67,0)</f>
        <v>32761</v>
      </c>
      <c r="N26" s="222">
        <f>ROUND(data!AA68,0)</f>
        <v>0</v>
      </c>
      <c r="O26" s="222">
        <f>ROUND(data!AA69,0)</f>
        <v>1661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1661</v>
      </c>
      <c r="AD26" s="222">
        <f>ROUND(data!AA84,0)</f>
        <v>13031</v>
      </c>
      <c r="AE26" s="222">
        <f>ROUND(data!AA89,0)</f>
        <v>4092162</v>
      </c>
      <c r="AF26" s="222">
        <f>ROUND(data!AA87,0)</f>
        <v>1716586</v>
      </c>
      <c r="AG26" s="222">
        <f>IF(data!AA90&gt;0,ROUND(data!AA90,0),0)</f>
        <v>1883</v>
      </c>
      <c r="AH26" s="222">
        <f>IF(data!AA91&gt;0,ROUND(data!AA91,0),0)</f>
        <v>0</v>
      </c>
      <c r="AI26" s="222">
        <f>IF(data!AA92&gt;0,ROUND(data!AA92,0),0)</f>
        <v>283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003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48.94</v>
      </c>
      <c r="G27" s="222">
        <f>ROUND(data!AB61,0)</f>
        <v>6363393</v>
      </c>
      <c r="H27" s="222">
        <f>ROUND(data!AB62,0)</f>
        <v>448988</v>
      </c>
      <c r="I27" s="222">
        <f>ROUND(data!AB63,0)</f>
        <v>25668</v>
      </c>
      <c r="J27" s="222">
        <f>ROUND(data!AB64,0)</f>
        <v>6155197</v>
      </c>
      <c r="K27" s="222">
        <f>ROUND(data!AB65,0)</f>
        <v>3012</v>
      </c>
      <c r="L27" s="222">
        <f>ROUND(data!AB66,0)</f>
        <v>88171</v>
      </c>
      <c r="M27" s="66">
        <f>ROUND(data!AB67,0)</f>
        <v>256192</v>
      </c>
      <c r="N27" s="222">
        <f>ROUND(data!AB68,0)</f>
        <v>225042</v>
      </c>
      <c r="O27" s="222">
        <f>ROUND(data!AB69,0)</f>
        <v>6786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6786</v>
      </c>
      <c r="AD27" s="222">
        <f>ROUND(data!AB84,0)</f>
        <v>33692</v>
      </c>
      <c r="AE27" s="222">
        <f>ROUND(data!AB89,0)</f>
        <v>61596012</v>
      </c>
      <c r="AF27" s="222">
        <f>ROUND(data!AB87,0)</f>
        <v>52727640</v>
      </c>
      <c r="AG27" s="222">
        <f>IF(data!AB90&gt;0,ROUND(data!AB90,0),0)</f>
        <v>10562</v>
      </c>
      <c r="AH27" s="222">
        <f>IF(data!AB91&gt;0,ROUND(data!AB91,0),0)</f>
        <v>0</v>
      </c>
      <c r="AI27" s="222">
        <f>IF(data!AB92&gt;0,ROUND(data!AB92,0),0)</f>
        <v>1589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003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24.65</v>
      </c>
      <c r="G28" s="222">
        <f>ROUND(data!AC61,0)</f>
        <v>2632298</v>
      </c>
      <c r="H28" s="222">
        <f>ROUND(data!AC62,0)</f>
        <v>158717</v>
      </c>
      <c r="I28" s="222">
        <f>ROUND(data!AC63,0)</f>
        <v>0</v>
      </c>
      <c r="J28" s="222">
        <f>ROUND(data!AC64,0)</f>
        <v>627227</v>
      </c>
      <c r="K28" s="222">
        <f>ROUND(data!AC65,0)</f>
        <v>3442</v>
      </c>
      <c r="L28" s="222">
        <f>ROUND(data!AC66,0)</f>
        <v>12367</v>
      </c>
      <c r="M28" s="66">
        <f>ROUND(data!AC67,0)</f>
        <v>90468</v>
      </c>
      <c r="N28" s="222">
        <f>ROUND(data!AC68,0)</f>
        <v>95104</v>
      </c>
      <c r="O28" s="222">
        <f>ROUND(data!AC69,0)</f>
        <v>3646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3646</v>
      </c>
      <c r="AD28" s="222">
        <f>ROUND(data!AC84,0)</f>
        <v>0</v>
      </c>
      <c r="AE28" s="222">
        <f>ROUND(data!AC89,0)</f>
        <v>51280876</v>
      </c>
      <c r="AF28" s="222">
        <f>ROUND(data!AC87,0)</f>
        <v>49911958</v>
      </c>
      <c r="AG28" s="222">
        <f>IF(data!AC90&gt;0,ROUND(data!AC90,0),0)</f>
        <v>3086</v>
      </c>
      <c r="AH28" s="222">
        <f>IF(data!AC91&gt;0,ROUND(data!AC91,0),0)</f>
        <v>0</v>
      </c>
      <c r="AI28" s="222">
        <f>IF(data!AC92&gt;0,ROUND(data!AC92,0),0)</f>
        <v>464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003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3.52</v>
      </c>
      <c r="G29" s="222">
        <f>ROUND(data!AD61,0)</f>
        <v>465167</v>
      </c>
      <c r="H29" s="222">
        <f>ROUND(data!AD62,0)</f>
        <v>0</v>
      </c>
      <c r="I29" s="222">
        <f>ROUND(data!AD63,0)</f>
        <v>0</v>
      </c>
      <c r="J29" s="222">
        <f>ROUND(data!AD64,0)</f>
        <v>51631</v>
      </c>
      <c r="K29" s="222">
        <f>ROUND(data!AD65,0)</f>
        <v>0</v>
      </c>
      <c r="L29" s="222">
        <f>ROUND(data!AD66,0)</f>
        <v>3060</v>
      </c>
      <c r="M29" s="66">
        <f>ROUND(data!AD67,0)</f>
        <v>0</v>
      </c>
      <c r="N29" s="222">
        <f>ROUND(data!AD68,0)</f>
        <v>0</v>
      </c>
      <c r="O29" s="222">
        <f>ROUND(data!AD69,0)</f>
        <v>24650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24650</v>
      </c>
      <c r="AD29" s="222">
        <f>ROUND(data!AD84,0)</f>
        <v>0</v>
      </c>
      <c r="AE29" s="222">
        <f>ROUND(data!AD89,0)</f>
        <v>6826100</v>
      </c>
      <c r="AF29" s="222">
        <f>ROUND(data!AD87,0)</f>
        <v>6747314</v>
      </c>
      <c r="AG29" s="222">
        <f>IF(data!AD90&gt;0,ROUND(data!AD90,0),0)</f>
        <v>855</v>
      </c>
      <c r="AH29" s="222">
        <f>IF(data!AD91&gt;0,ROUND(data!AD91,0),0)</f>
        <v>0</v>
      </c>
      <c r="AI29" s="222">
        <f>IF(data!AD92&gt;0,ROUND(data!AD92,0),0)</f>
        <v>129</v>
      </c>
      <c r="AJ29" s="222">
        <f>IF(data!AD93&gt;0,ROUND(data!AD93,0),0)</f>
        <v>0</v>
      </c>
      <c r="AK29" s="212">
        <f>IF(data!AD94&gt;0,ROUND(data!AD94,2),0)</f>
        <v>3.31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003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40.090000000000003</v>
      </c>
      <c r="G30" s="222">
        <f>ROUND(data!AE61,0)</f>
        <v>4178115</v>
      </c>
      <c r="H30" s="222">
        <f>ROUND(data!AE62,0)</f>
        <v>311622</v>
      </c>
      <c r="I30" s="222">
        <f>ROUND(data!AE63,0)</f>
        <v>0</v>
      </c>
      <c r="J30" s="222">
        <f>ROUND(data!AE64,0)</f>
        <v>37706</v>
      </c>
      <c r="K30" s="222">
        <f>ROUND(data!AE65,0)</f>
        <v>10496</v>
      </c>
      <c r="L30" s="222">
        <f>ROUND(data!AE66,0)</f>
        <v>21931</v>
      </c>
      <c r="M30" s="66">
        <f>ROUND(data!AE67,0)</f>
        <v>31758</v>
      </c>
      <c r="N30" s="222">
        <f>ROUND(data!AE68,0)</f>
        <v>349369</v>
      </c>
      <c r="O30" s="222">
        <f>ROUND(data!AE69,0)</f>
        <v>24950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24950</v>
      </c>
      <c r="AD30" s="222">
        <f>ROUND(data!AE84,0)</f>
        <v>-1752</v>
      </c>
      <c r="AE30" s="222">
        <f>ROUND(data!AE89,0)</f>
        <v>15559098</v>
      </c>
      <c r="AF30" s="222">
        <f>ROUND(data!AE87,0)</f>
        <v>11665361</v>
      </c>
      <c r="AG30" s="222">
        <f>IF(data!AE90&gt;0,ROUND(data!AE90,0),0)</f>
        <v>6761</v>
      </c>
      <c r="AH30" s="222">
        <f>IF(data!AE91&gt;0,ROUND(data!AE91,0),0)</f>
        <v>0</v>
      </c>
      <c r="AI30" s="222">
        <f>IF(data!AE92&gt;0,ROUND(data!AE92,0),0)</f>
        <v>1017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003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003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53.21</v>
      </c>
      <c r="G32" s="222">
        <f>ROUND(data!AG61,0)</f>
        <v>7416996</v>
      </c>
      <c r="H32" s="222">
        <f>ROUND(data!AG62,0)</f>
        <v>333204</v>
      </c>
      <c r="I32" s="222">
        <f>ROUND(data!AG63,0)</f>
        <v>498500</v>
      </c>
      <c r="J32" s="222">
        <f>ROUND(data!AG64,0)</f>
        <v>820340</v>
      </c>
      <c r="K32" s="222">
        <f>ROUND(data!AG65,0)</f>
        <v>1044</v>
      </c>
      <c r="L32" s="222">
        <f>ROUND(data!AG66,0)</f>
        <v>198666</v>
      </c>
      <c r="M32" s="66">
        <f>ROUND(data!AG67,0)</f>
        <v>206798</v>
      </c>
      <c r="N32" s="222">
        <f>ROUND(data!AG68,0)</f>
        <v>0</v>
      </c>
      <c r="O32" s="222">
        <f>ROUND(data!AG69,0)</f>
        <v>60503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60503</v>
      </c>
      <c r="AD32" s="222">
        <f>ROUND(data!AG84,0)</f>
        <v>0</v>
      </c>
      <c r="AE32" s="222">
        <f>ROUND(data!AG89,0)</f>
        <v>62430244</v>
      </c>
      <c r="AF32" s="222">
        <f>ROUND(data!AG87,0)</f>
        <v>13430481</v>
      </c>
      <c r="AG32" s="222">
        <f>IF(data!AG90&gt;0,ROUND(data!AG90,0),0)</f>
        <v>10537</v>
      </c>
      <c r="AH32" s="222">
        <f>IF(data!AG91&gt;0,ROUND(data!AG91,0),0)</f>
        <v>0</v>
      </c>
      <c r="AI32" s="222">
        <f>IF(data!AG92&gt;0,ROUND(data!AG92,0),0)</f>
        <v>1585</v>
      </c>
      <c r="AJ32" s="222">
        <f>IF(data!AG93&gt;0,ROUND(data!AG93,0),0)</f>
        <v>0</v>
      </c>
      <c r="AK32" s="212">
        <f>IF(data!AG94&gt;0,ROUND(data!AG94,2),0)</f>
        <v>19.48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003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003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003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24.63</v>
      </c>
      <c r="G35" s="222">
        <f>ROUND(data!AJ61,0)</f>
        <v>2633304</v>
      </c>
      <c r="H35" s="222">
        <f>ROUND(data!AJ62,0)</f>
        <v>194269</v>
      </c>
      <c r="I35" s="222">
        <f>ROUND(data!AJ63,0)</f>
        <v>0</v>
      </c>
      <c r="J35" s="222">
        <f>ROUND(data!AJ64,0)</f>
        <v>647562</v>
      </c>
      <c r="K35" s="222">
        <f>ROUND(data!AJ65,0)</f>
        <v>4486</v>
      </c>
      <c r="L35" s="222">
        <f>ROUND(data!AJ66,0)</f>
        <v>833190</v>
      </c>
      <c r="M35" s="66">
        <f>ROUND(data!AJ67,0)</f>
        <v>561</v>
      </c>
      <c r="N35" s="222">
        <f>ROUND(data!AJ68,0)</f>
        <v>294053</v>
      </c>
      <c r="O35" s="222">
        <f>ROUND(data!AJ69,0)</f>
        <v>4815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4815</v>
      </c>
      <c r="AD35" s="222">
        <f>ROUND(data!AJ84,0)</f>
        <v>2814</v>
      </c>
      <c r="AE35" s="222">
        <f>ROUND(data!AJ89,0)</f>
        <v>10733981</v>
      </c>
      <c r="AF35" s="222">
        <f>ROUND(data!AJ87,0)</f>
        <v>2640</v>
      </c>
      <c r="AG35" s="222">
        <f>IF(data!AJ90&gt;0,ROUND(data!AJ90,0),0)</f>
        <v>12165</v>
      </c>
      <c r="AH35" s="222">
        <f>IF(data!AJ91&gt;0,ROUND(data!AJ91,0),0)</f>
        <v>0</v>
      </c>
      <c r="AI35" s="222">
        <f>IF(data!AJ92&gt;0,ROUND(data!AJ92,0),0)</f>
        <v>1830</v>
      </c>
      <c r="AJ35" s="222">
        <f>IF(data!AJ93&gt;0,ROUND(data!AJ93,0),0)</f>
        <v>0</v>
      </c>
      <c r="AK35" s="212">
        <f>IF(data!AJ94&gt;0,ROUND(data!AJ94,2),0)</f>
        <v>6.64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003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15.51</v>
      </c>
      <c r="G36" s="222">
        <f>ROUND(data!AK61,0)</f>
        <v>1593623</v>
      </c>
      <c r="H36" s="222">
        <f>ROUND(data!AK62,0)</f>
        <v>108149</v>
      </c>
      <c r="I36" s="222">
        <f>ROUND(data!AK63,0)</f>
        <v>0</v>
      </c>
      <c r="J36" s="222">
        <f>ROUND(data!AK64,0)</f>
        <v>4403</v>
      </c>
      <c r="K36" s="222">
        <f>ROUND(data!AK65,0)</f>
        <v>575</v>
      </c>
      <c r="L36" s="222">
        <f>ROUND(data!AK66,0)</f>
        <v>29</v>
      </c>
      <c r="M36" s="66">
        <f>ROUND(data!AK67,0)</f>
        <v>0</v>
      </c>
      <c r="N36" s="222">
        <f>ROUND(data!AK68,0)</f>
        <v>0</v>
      </c>
      <c r="O36" s="222">
        <f>ROUND(data!AK69,0)</f>
        <v>10109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10109</v>
      </c>
      <c r="AD36" s="222">
        <f>ROUND(data!AK84,0)</f>
        <v>0</v>
      </c>
      <c r="AE36" s="222">
        <f>ROUND(data!AK89,0)</f>
        <v>12464769</v>
      </c>
      <c r="AF36" s="222">
        <f>ROUND(data!AK87,0)</f>
        <v>12297849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003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5.2</v>
      </c>
      <c r="G37" s="222">
        <f>ROUND(data!AL61,0)</f>
        <v>559288</v>
      </c>
      <c r="H37" s="222">
        <f>ROUND(data!AL62,0)</f>
        <v>41437</v>
      </c>
      <c r="I37" s="222">
        <f>ROUND(data!AL63,0)</f>
        <v>0</v>
      </c>
      <c r="J37" s="222">
        <f>ROUND(data!AL64,0)</f>
        <v>945</v>
      </c>
      <c r="K37" s="222">
        <f>ROUND(data!AL65,0)</f>
        <v>0</v>
      </c>
      <c r="L37" s="222">
        <f>ROUND(data!AL66,0)</f>
        <v>219</v>
      </c>
      <c r="M37" s="66">
        <f>ROUND(data!AL67,0)</f>
        <v>32852</v>
      </c>
      <c r="N37" s="222">
        <f>ROUND(data!AL68,0)</f>
        <v>0</v>
      </c>
      <c r="O37" s="222">
        <f>ROUND(data!AL69,0)</f>
        <v>3832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3832</v>
      </c>
      <c r="AD37" s="222">
        <f>ROUND(data!AL84,0)</f>
        <v>0</v>
      </c>
      <c r="AE37" s="222">
        <f>ROUND(data!AL89,0)</f>
        <v>3975646</v>
      </c>
      <c r="AF37" s="222">
        <f>ROUND(data!AL87,0)</f>
        <v>3937073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003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003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003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9.39</v>
      </c>
      <c r="G40" s="222">
        <f>ROUND(data!AO61,0)</f>
        <v>1139576</v>
      </c>
      <c r="H40" s="222">
        <f>ROUND(data!AO62,0)</f>
        <v>83906</v>
      </c>
      <c r="I40" s="222">
        <f>ROUND(data!AO63,0)</f>
        <v>0</v>
      </c>
      <c r="J40" s="222">
        <f>ROUND(data!AO64,0)</f>
        <v>99238</v>
      </c>
      <c r="K40" s="222">
        <f>ROUND(data!AO65,0)</f>
        <v>0</v>
      </c>
      <c r="L40" s="222">
        <f>ROUND(data!AO66,0)</f>
        <v>15430</v>
      </c>
      <c r="M40" s="66">
        <f>ROUND(data!AO67,0)</f>
        <v>0</v>
      </c>
      <c r="N40" s="222">
        <f>ROUND(data!AO68,0)</f>
        <v>0</v>
      </c>
      <c r="O40" s="222">
        <f>ROUND(data!AO69,0)</f>
        <v>1153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1153</v>
      </c>
      <c r="AD40" s="222">
        <f>ROUND(data!AO84,0)</f>
        <v>0</v>
      </c>
      <c r="AE40" s="222">
        <f>ROUND(data!AO89,0)</f>
        <v>1419155</v>
      </c>
      <c r="AF40" s="222">
        <f>ROUND(data!AO87,0)</f>
        <v>1237986</v>
      </c>
      <c r="AG40" s="222">
        <f>IF(data!AO90&gt;0,ROUND(data!AO90,0),0)</f>
        <v>5457</v>
      </c>
      <c r="AH40" s="222">
        <f>IF(data!AO91&gt;0,ROUND(data!AO91,0),0)</f>
        <v>0</v>
      </c>
      <c r="AI40" s="222">
        <f>IF(data!AO92&gt;0,ROUND(data!AO92,0),0)</f>
        <v>821</v>
      </c>
      <c r="AJ40" s="222">
        <f>IF(data!AO93&gt;0,ROUND(data!AO93,0),0)</f>
        <v>0</v>
      </c>
      <c r="AK40" s="212">
        <f>IF(data!AO94&gt;0,ROUND(data!AO94,2),0)</f>
        <v>6.15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003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003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003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003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003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003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003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0.84</v>
      </c>
      <c r="G47" s="222">
        <f>ROUND(data!AV61,0)</f>
        <v>101898</v>
      </c>
      <c r="H47" s="222">
        <f>ROUND(data!AV62,0)</f>
        <v>1399</v>
      </c>
      <c r="I47" s="222">
        <f>ROUND(data!AV63,0)</f>
        <v>0</v>
      </c>
      <c r="J47" s="222">
        <f>ROUND(data!AV64,0)</f>
        <v>5088</v>
      </c>
      <c r="K47" s="222">
        <f>ROUND(data!AV65,0)</f>
        <v>0</v>
      </c>
      <c r="L47" s="222">
        <f>ROUND(data!AV66,0)</f>
        <v>325</v>
      </c>
      <c r="M47" s="66">
        <f>ROUND(data!AV67,0)</f>
        <v>1208</v>
      </c>
      <c r="N47" s="222">
        <f>ROUND(data!AV68,0)</f>
        <v>0</v>
      </c>
      <c r="O47" s="222">
        <f>ROUND(data!AV69,0)</f>
        <v>150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150</v>
      </c>
      <c r="AD47" s="222">
        <f>ROUND(data!AV84,0)</f>
        <v>0</v>
      </c>
      <c r="AE47" s="222">
        <f>ROUND(data!AV89,0)</f>
        <v>299166</v>
      </c>
      <c r="AF47" s="222">
        <f>ROUND(data!AV87,0)</f>
        <v>941</v>
      </c>
      <c r="AG47" s="222">
        <f>IF(data!AV90&gt;0,ROUND(data!AV90,0),0)</f>
        <v>686</v>
      </c>
      <c r="AH47" s="222">
        <f>IF(data!AV91&gt;0,ROUND(data!AV91,0),0)</f>
        <v>0</v>
      </c>
      <c r="AI47" s="222">
        <f>IF(data!AV92&gt;0,ROUND(data!AV92,0),0)</f>
        <v>103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003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003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118989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003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 t="e">
        <f>ROUND(data!AY59,0)</f>
        <v>#VALUE!</v>
      </c>
      <c r="F50" s="212">
        <f>ROUND(data!AY60,2)</f>
        <v>51.69</v>
      </c>
      <c r="G50" s="222">
        <f>ROUND(data!AY61,0)</f>
        <v>3129084</v>
      </c>
      <c r="H50" s="222">
        <f>ROUND(data!AY62,0)</f>
        <v>246320</v>
      </c>
      <c r="I50" s="222">
        <f>ROUND(data!AY63,0)</f>
        <v>0</v>
      </c>
      <c r="J50" s="222">
        <f>ROUND(data!AY64,0)</f>
        <v>590804</v>
      </c>
      <c r="K50" s="222">
        <f>ROUND(data!AY65,0)</f>
        <v>2642</v>
      </c>
      <c r="L50" s="222">
        <f>ROUND(data!AY66,0)</f>
        <v>105404</v>
      </c>
      <c r="M50" s="66">
        <f>ROUND(data!AY67,0)</f>
        <v>32678</v>
      </c>
      <c r="N50" s="222">
        <f>ROUND(data!AY68,0)</f>
        <v>0</v>
      </c>
      <c r="O50" s="222">
        <f>ROUND(data!AY69,0)</f>
        <v>14357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14357</v>
      </c>
      <c r="AD50" s="222">
        <f>ROUND(data!AY84,0)</f>
        <v>179484</v>
      </c>
      <c r="AE50" s="222"/>
      <c r="AF50" s="222"/>
      <c r="AG50" s="222">
        <f>IF(data!AY90&gt;0,ROUND(data!AY90,0),0)</f>
        <v>2393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003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 t="e">
        <f>ROUND(data!AZ59,0)</f>
        <v>#VALUE!</v>
      </c>
      <c r="F51" s="212">
        <f>ROUND(data!AZ60,2)</f>
        <v>8.4600000000000009</v>
      </c>
      <c r="G51" s="222">
        <f>ROUND(data!AZ61,0)</f>
        <v>477147</v>
      </c>
      <c r="H51" s="222">
        <f>ROUND(data!AZ62,0)</f>
        <v>24140</v>
      </c>
      <c r="I51" s="222">
        <f>ROUND(data!AZ63,0)</f>
        <v>0</v>
      </c>
      <c r="J51" s="222">
        <f>ROUND(data!AZ64,0)</f>
        <v>696479</v>
      </c>
      <c r="K51" s="222">
        <f>ROUND(data!AZ65,0)</f>
        <v>0</v>
      </c>
      <c r="L51" s="222">
        <f>ROUND(data!AZ66,0)</f>
        <v>1799</v>
      </c>
      <c r="M51" s="66">
        <f>ROUND(data!AZ67,0)</f>
        <v>19551</v>
      </c>
      <c r="N51" s="222">
        <f>ROUND(data!AZ68,0)</f>
        <v>1051</v>
      </c>
      <c r="O51" s="222">
        <f>ROUND(data!AZ69,0)</f>
        <v>1083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1083</v>
      </c>
      <c r="AD51" s="222">
        <f>ROUND(data!AZ84,0)</f>
        <v>808585</v>
      </c>
      <c r="AE51" s="222"/>
      <c r="AF51" s="222"/>
      <c r="AG51" s="222">
        <f>IF(data!AZ90&gt;0,ROUND(data!AZ90,0),0)</f>
        <v>17619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003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3.7</v>
      </c>
      <c r="G52" s="222">
        <f>ROUND(data!BA61,0)</f>
        <v>202420</v>
      </c>
      <c r="H52" s="222">
        <f>ROUND(data!BA62,0)</f>
        <v>14755</v>
      </c>
      <c r="I52" s="222">
        <f>ROUND(data!BA63,0)</f>
        <v>0</v>
      </c>
      <c r="J52" s="222">
        <f>ROUND(data!BA64,0)</f>
        <v>78550</v>
      </c>
      <c r="K52" s="222">
        <f>ROUND(data!BA65,0)</f>
        <v>0</v>
      </c>
      <c r="L52" s="222">
        <f>ROUND(data!BA66,0)</f>
        <v>-760613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003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18.940000000000001</v>
      </c>
      <c r="G53" s="222">
        <f>ROUND(data!BB61,0)</f>
        <v>2172902</v>
      </c>
      <c r="H53" s="222">
        <f>ROUND(data!BB62,0)</f>
        <v>119853</v>
      </c>
      <c r="I53" s="222">
        <f>ROUND(data!BB63,0)</f>
        <v>0</v>
      </c>
      <c r="J53" s="222">
        <f>ROUND(data!BB64,0)</f>
        <v>23841</v>
      </c>
      <c r="K53" s="222">
        <f>ROUND(data!BB65,0)</f>
        <v>5798</v>
      </c>
      <c r="L53" s="222">
        <f>ROUND(data!BB66,0)</f>
        <v>1334</v>
      </c>
      <c r="M53" s="66">
        <f>ROUND(data!BB67,0)</f>
        <v>0</v>
      </c>
      <c r="N53" s="222">
        <f>ROUND(data!BB68,0)</f>
        <v>0</v>
      </c>
      <c r="O53" s="222">
        <f>ROUND(data!BB69,0)</f>
        <v>162346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162346</v>
      </c>
      <c r="AD53" s="222">
        <f>ROUND(data!BB84,0)</f>
        <v>0</v>
      </c>
      <c r="AE53" s="222"/>
      <c r="AF53" s="222"/>
      <c r="AG53" s="222">
        <f>IF(data!BB90&gt;0,ROUND(data!BB90,0),0)</f>
        <v>291</v>
      </c>
      <c r="AH53" s="222">
        <f>IFERROR(IF(data!BB$91&gt;0,ROUND(data!BB$91,0),0),0)</f>
        <v>0</v>
      </c>
      <c r="AI53" s="222">
        <f>IFERROR(IF(data!BB$92&gt;0,ROUND(data!BB$92,0),0),0)</f>
        <v>44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003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13.16</v>
      </c>
      <c r="G54" s="222">
        <f>ROUND(data!BC61,0)</f>
        <v>771336</v>
      </c>
      <c r="H54" s="222">
        <f>ROUND(data!BC62,0)</f>
        <v>48777</v>
      </c>
      <c r="I54" s="222">
        <f>ROUND(data!BC63,0)</f>
        <v>0</v>
      </c>
      <c r="J54" s="222">
        <f>ROUND(data!BC64,0)</f>
        <v>403</v>
      </c>
      <c r="K54" s="222">
        <f>ROUND(data!BC65,0)</f>
        <v>0</v>
      </c>
      <c r="L54" s="222">
        <f>ROUND(data!BC66,0)</f>
        <v>520</v>
      </c>
      <c r="M54" s="66">
        <f>ROUND(data!BC67,0)</f>
        <v>4493</v>
      </c>
      <c r="N54" s="222">
        <f>ROUND(data!BC68,0)</f>
        <v>0</v>
      </c>
      <c r="O54" s="222">
        <f>ROUND(data!BC69,0)</f>
        <v>194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194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003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55473</v>
      </c>
      <c r="I55" s="222">
        <f>ROUND(data!BD63,0)</f>
        <v>0</v>
      </c>
      <c r="J55" s="222">
        <f>ROUND(data!BD64,0)</f>
        <v>-220915</v>
      </c>
      <c r="K55" s="222">
        <f>ROUND(data!BD65,0)</f>
        <v>0</v>
      </c>
      <c r="L55" s="222">
        <f>ROUND(data!BD66,0)</f>
        <v>43544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19356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003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730460</v>
      </c>
      <c r="F56" s="212">
        <f>ROUND(data!BE60,2)</f>
        <v>93.85</v>
      </c>
      <c r="G56" s="222">
        <f>ROUND(data!BE61,0)</f>
        <v>6687335</v>
      </c>
      <c r="H56" s="222">
        <f>ROUND(data!BE62,0)</f>
        <v>2327</v>
      </c>
      <c r="I56" s="222">
        <f>ROUND(data!BE63,0)</f>
        <v>48612</v>
      </c>
      <c r="J56" s="222">
        <f>ROUND(data!BE64,0)</f>
        <v>522160</v>
      </c>
      <c r="K56" s="222">
        <f>ROUND(data!BE65,0)</f>
        <v>2201559</v>
      </c>
      <c r="L56" s="222">
        <f>ROUND(data!BE66,0)</f>
        <v>4083985</v>
      </c>
      <c r="M56" s="66">
        <f>ROUND(data!BE67,0)</f>
        <v>479311</v>
      </c>
      <c r="N56" s="222">
        <f>ROUND(data!BE68,0)</f>
        <v>60667</v>
      </c>
      <c r="O56" s="222">
        <f>ROUND(data!BE69,0)</f>
        <v>458893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458893</v>
      </c>
      <c r="AD56" s="222">
        <f>ROUND(data!BE84,0)</f>
        <v>1365344</v>
      </c>
      <c r="AE56" s="222"/>
      <c r="AF56" s="222"/>
      <c r="AG56" s="222">
        <f>IF(data!BE90&gt;0,ROUND(data!BE90,0),0)</f>
        <v>336476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003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003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003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003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003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21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003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003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7.62</v>
      </c>
      <c r="G63" s="222">
        <f>ROUND(data!BL61,0)</f>
        <v>820610</v>
      </c>
      <c r="H63" s="222">
        <f>ROUND(data!BL62,0)</f>
        <v>45142</v>
      </c>
      <c r="I63" s="222">
        <f>ROUND(data!BL63,0)</f>
        <v>138274</v>
      </c>
      <c r="J63" s="222">
        <f>ROUND(data!BL64,0)</f>
        <v>7328</v>
      </c>
      <c r="K63" s="222">
        <f>ROUND(data!BL65,0)</f>
        <v>0</v>
      </c>
      <c r="L63" s="222">
        <f>ROUND(data!BL66,0)</f>
        <v>4173</v>
      </c>
      <c r="M63" s="66">
        <f>ROUND(data!BL67,0)</f>
        <v>0</v>
      </c>
      <c r="N63" s="222">
        <f>ROUND(data!BL68,0)</f>
        <v>0</v>
      </c>
      <c r="O63" s="222">
        <f>ROUND(data!BL69,0)</f>
        <v>11048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11048</v>
      </c>
      <c r="AD63" s="222">
        <f>ROUND(data!BL84,0)</f>
        <v>0</v>
      </c>
      <c r="AE63" s="222"/>
      <c r="AF63" s="222"/>
      <c r="AG63" s="222">
        <f>IF(data!BL90&gt;0,ROUND(data!BL90,0),0)</f>
        <v>3888</v>
      </c>
      <c r="AH63" s="222">
        <f>IFERROR(IF(data!BL$91&gt;0,ROUND(data!BL$91,0),0),0)</f>
        <v>0</v>
      </c>
      <c r="AI63" s="222">
        <f>IFERROR(IF(data!BL$92&gt;0,ROUND(data!BL$92,0),0),0)</f>
        <v>585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003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003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23.45</v>
      </c>
      <c r="G65" s="222">
        <f>ROUND(data!BN61,0)</f>
        <v>2756809</v>
      </c>
      <c r="H65" s="222">
        <f>ROUND(data!BN62,0)</f>
        <v>163777</v>
      </c>
      <c r="I65" s="222">
        <f>ROUND(data!BN63,0)</f>
        <v>1912962</v>
      </c>
      <c r="J65" s="222">
        <f>ROUND(data!BN64,0)</f>
        <v>109115</v>
      </c>
      <c r="K65" s="222">
        <f>ROUND(data!BN65,0)</f>
        <v>41122</v>
      </c>
      <c r="L65" s="222">
        <f>ROUND(data!BN66,0)</f>
        <v>1048888</v>
      </c>
      <c r="M65" s="66">
        <f>ROUND(data!BN67,0)</f>
        <v>1144894</v>
      </c>
      <c r="N65" s="222">
        <f>ROUND(data!BN68,0)</f>
        <v>511056</v>
      </c>
      <c r="O65" s="222">
        <f>ROUND(data!BN69,0)</f>
        <v>1419847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1419847</v>
      </c>
      <c r="AD65" s="222">
        <f>ROUND(data!BN84,0)</f>
        <v>3700665</v>
      </c>
      <c r="AE65" s="222"/>
      <c r="AF65" s="222"/>
      <c r="AG65" s="222">
        <f>IF(data!BN90&gt;0,ROUND(data!BN90,0),0)</f>
        <v>7277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003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8401342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64309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003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003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003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003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0.19</v>
      </c>
      <c r="G70" s="222">
        <f>ROUND(data!BS61,0)</f>
        <v>16376</v>
      </c>
      <c r="H70" s="222">
        <f>ROUND(data!BS62,0)</f>
        <v>0</v>
      </c>
      <c r="I70" s="222">
        <f>ROUND(data!BS63,0)</f>
        <v>0</v>
      </c>
      <c r="J70" s="222">
        <f>ROUND(data!BS64,0)</f>
        <v>5629</v>
      </c>
      <c r="K70" s="222">
        <f>ROUND(data!BS65,0)</f>
        <v>28</v>
      </c>
      <c r="L70" s="222">
        <f>ROUND(data!BS66,0)</f>
        <v>3883</v>
      </c>
      <c r="M70" s="66">
        <f>ROUND(data!BS67,0)</f>
        <v>0</v>
      </c>
      <c r="N70" s="222">
        <f>ROUND(data!BS68,0)</f>
        <v>0</v>
      </c>
      <c r="O70" s="222">
        <f>ROUND(data!BS69,0)</f>
        <v>3684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3684</v>
      </c>
      <c r="AD70" s="222">
        <f>ROUND(data!BS84,0)</f>
        <v>0</v>
      </c>
      <c r="AE70" s="222"/>
      <c r="AF70" s="222"/>
      <c r="AG70" s="222">
        <f>IF(data!BS90&gt;0,ROUND(data!BS90,0),0)</f>
        <v>998</v>
      </c>
      <c r="AH70" s="222">
        <f>IFERROR(IF(data!BS$91&gt;0,ROUND(data!BS$91,0),0),0)</f>
        <v>0</v>
      </c>
      <c r="AI70" s="222">
        <f>IFERROR(IF(data!BS$92&gt;0,ROUND(data!BS$92,0),0),0)</f>
        <v>150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003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003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16412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16412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003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003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68222</v>
      </c>
      <c r="J74" s="222">
        <f>ROUND(data!BW64,0)</f>
        <v>0</v>
      </c>
      <c r="K74" s="222">
        <f>ROUND(data!BW65,0)</f>
        <v>0</v>
      </c>
      <c r="L74" s="222">
        <f>ROUND(data!BW66,0)</f>
        <v>12193139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003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003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11.34</v>
      </c>
      <c r="G76" s="222">
        <f>ROUND(data!BY61,0)</f>
        <v>810603</v>
      </c>
      <c r="H76" s="222">
        <f>ROUND(data!BY62,0)</f>
        <v>50360</v>
      </c>
      <c r="I76" s="222">
        <f>ROUND(data!BY63,0)</f>
        <v>0</v>
      </c>
      <c r="J76" s="222">
        <f>ROUND(data!BY64,0)</f>
        <v>1251</v>
      </c>
      <c r="K76" s="222">
        <f>ROUND(data!BY65,0)</f>
        <v>99</v>
      </c>
      <c r="L76" s="222">
        <f>ROUND(data!BY66,0)</f>
        <v>440</v>
      </c>
      <c r="M76" s="66">
        <f>ROUND(data!BY67,0)</f>
        <v>0</v>
      </c>
      <c r="N76" s="222">
        <f>ROUND(data!BY68,0)</f>
        <v>0</v>
      </c>
      <c r="O76" s="222">
        <f>ROUND(data!BY69,0)</f>
        <v>304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304</v>
      </c>
      <c r="AD76" s="222">
        <f>ROUND(data!BY84,0)</f>
        <v>0</v>
      </c>
      <c r="AE76" s="222"/>
      <c r="AF76" s="222"/>
      <c r="AG76" s="222">
        <f>IF(data!BY90&gt;0,ROUND(data!BY90,0),0)</f>
        <v>157</v>
      </c>
      <c r="AH76" s="222">
        <f>IF(data!BY91&gt;0,ROUND(data!BY91,0),0)</f>
        <v>0</v>
      </c>
      <c r="AI76" s="222">
        <f>IF(data!BY92&gt;0,ROUND(data!BY92,0),0)</f>
        <v>24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003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27.22</v>
      </c>
      <c r="G77" s="222">
        <f>ROUND(data!BZ61,0)</f>
        <v>2664355</v>
      </c>
      <c r="H77" s="222">
        <f>ROUND(data!BZ62,0)</f>
        <v>187757</v>
      </c>
      <c r="I77" s="222">
        <f>ROUND(data!BZ63,0)</f>
        <v>917</v>
      </c>
      <c r="J77" s="222">
        <f>ROUND(data!BZ64,0)</f>
        <v>2629</v>
      </c>
      <c r="K77" s="222">
        <f>ROUND(data!BZ65,0)</f>
        <v>0</v>
      </c>
      <c r="L77" s="222">
        <f>ROUND(data!BZ66,0)</f>
        <v>53613</v>
      </c>
      <c r="M77" s="66">
        <f>ROUND(data!BZ67,0)</f>
        <v>186156</v>
      </c>
      <c r="N77" s="222">
        <f>ROUND(data!BZ68,0)</f>
        <v>0</v>
      </c>
      <c r="O77" s="222">
        <f>ROUND(data!BZ69,0)</f>
        <v>38434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38434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003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64.81</v>
      </c>
      <c r="G78" s="222">
        <f>ROUND(data!CA61,0)</f>
        <v>5783650</v>
      </c>
      <c r="H78" s="222">
        <f>ROUND(data!CA62,0)</f>
        <v>417619</v>
      </c>
      <c r="I78" s="222">
        <f>ROUND(data!CA63,0)</f>
        <v>3095313</v>
      </c>
      <c r="J78" s="222">
        <f>ROUND(data!CA64,0)</f>
        <v>86060</v>
      </c>
      <c r="K78" s="222">
        <f>ROUND(data!CA65,0)</f>
        <v>14645</v>
      </c>
      <c r="L78" s="222">
        <f>ROUND(data!CA66,0)</f>
        <v>6741</v>
      </c>
      <c r="M78" s="66">
        <f>ROUND(data!CA67,0)</f>
        <v>5419</v>
      </c>
      <c r="N78" s="222">
        <f>ROUND(data!CA68,0)</f>
        <v>229294</v>
      </c>
      <c r="O78" s="222">
        <f>ROUND(data!CA69,0)</f>
        <v>411621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411621</v>
      </c>
      <c r="AD78" s="222">
        <f>ROUND(data!CA84,0)</f>
        <v>749410</v>
      </c>
      <c r="AE78" s="222"/>
      <c r="AF78" s="222"/>
      <c r="AG78" s="222">
        <f>IF(data!CA90&gt;0,ROUND(data!CA90,0),0)</f>
        <v>5820</v>
      </c>
      <c r="AH78" s="222">
        <f>IF(data!CA91&gt;0,ROUND(data!CA91,0),0)</f>
        <v>0</v>
      </c>
      <c r="AI78" s="222">
        <f>IF(data!CA92&gt;0,ROUND(data!CA92,0),0)</f>
        <v>876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003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003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10.78</v>
      </c>
      <c r="G80" s="222">
        <f>ROUND(data!CC61,0)</f>
        <v>1915997</v>
      </c>
      <c r="H80" s="222">
        <f>ROUND(data!CC62,0)</f>
        <v>80108</v>
      </c>
      <c r="I80" s="222">
        <f>ROUND(data!CC63,0)</f>
        <v>3386</v>
      </c>
      <c r="J80" s="222">
        <f>ROUND(data!CC64,0)</f>
        <v>14999</v>
      </c>
      <c r="K80" s="222">
        <f>ROUND(data!CC65,0)</f>
        <v>625</v>
      </c>
      <c r="L80" s="222">
        <f>ROUND(data!CC66,0)</f>
        <v>53208</v>
      </c>
      <c r="M80" s="66">
        <f>ROUND(data!CC67,0)</f>
        <v>2231317</v>
      </c>
      <c r="N80" s="222">
        <f>ROUND(data!CC68,0)</f>
        <v>37077</v>
      </c>
      <c r="O80" s="222">
        <f>ROUND(data!CC69,0)</f>
        <v>158110358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158110358</v>
      </c>
      <c r="AD80" s="222">
        <f>ROUND(data!CC84,0)</f>
        <v>6659438</v>
      </c>
      <c r="AE80" s="222"/>
      <c r="AF80" s="222"/>
      <c r="AG80" s="222">
        <f>IF(data!CC90&gt;0,ROUND(data!CC90,0),0)</f>
        <v>37811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F34" sqref="F34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Swedish Health Services DBA Swedish Medical Center Cherry Hill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H-003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 xml:space="preserve">500 17th Ave 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Seattle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2" zoomScaleNormal="100" workbookViewId="0">
      <selection activeCell="H26" sqref="H2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003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35450145.860000007</v>
      </c>
      <c r="C15" s="275">
        <f>data!C85</f>
        <v>33571403.160000011</v>
      </c>
      <c r="D15" s="275">
        <f>'Prior Year'!C60</f>
        <v>20791.315603892675</v>
      </c>
      <c r="E15" s="1">
        <f>data!C59</f>
        <v>12231</v>
      </c>
      <c r="F15" s="238">
        <f t="shared" ref="F15:F59" si="0">IF(B15=0,"",IF(D15=0,"",B15/D15))</f>
        <v>1705.045824678974</v>
      </c>
      <c r="G15" s="238">
        <f t="shared" ref="G15:G29" si="1">IF(C15=0,"",IF(E15=0,"",C15/E15))</f>
        <v>2744.7799166053478</v>
      </c>
      <c r="H15" s="6">
        <f t="shared" ref="H15:H59" si="2">IF(B15=0,"",IF(C15=0,"",IF(D15=0,"",IF(E15=0,"",IF(G15/F15-1&lt;-0.25,G15/F15-1,IF(G15/F15-1&gt;0.25,G15/F15-1,""))))))</f>
        <v>0.60979832733946315</v>
      </c>
      <c r="I15" s="275" t="s">
        <v>1379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38174990.890000001</v>
      </c>
      <c r="C17" s="275">
        <f>data!E85</f>
        <v>36835290.859999999</v>
      </c>
      <c r="D17" s="275">
        <f>'Prior Year'!E60</f>
        <v>30634.37071305509</v>
      </c>
      <c r="E17" s="1">
        <f>data!E59</f>
        <v>36907</v>
      </c>
      <c r="F17" s="238">
        <f t="shared" si="0"/>
        <v>1246.1490150255122</v>
      </c>
      <c r="G17" s="238">
        <f t="shared" si="1"/>
        <v>998.05703145744712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4905030.1499999994</v>
      </c>
      <c r="C19" s="275">
        <f>data!G85</f>
        <v>3521203.29</v>
      </c>
      <c r="D19" s="275">
        <f>'Prior Year'!G60</f>
        <v>4123.3136830522353</v>
      </c>
      <c r="E19" s="1">
        <f>data!G59</f>
        <v>5248</v>
      </c>
      <c r="F19" s="238">
        <f t="shared" si="0"/>
        <v>1189.5845252231957</v>
      </c>
      <c r="G19" s="238">
        <f t="shared" si="1"/>
        <v>670.96099275914639</v>
      </c>
      <c r="H19" s="6">
        <f t="shared" si="2"/>
        <v>-0.43597030851316987</v>
      </c>
      <c r="I19" s="275" t="s">
        <v>1379</v>
      </c>
      <c r="M19" s="7"/>
    </row>
    <row r="20" spans="1:13" x14ac:dyDescent="0.35">
      <c r="A20" s="1" t="s">
        <v>713</v>
      </c>
      <c r="B20" s="275">
        <f>'Prior Year'!H86</f>
        <v>5529.2000000000007</v>
      </c>
      <c r="C20" s="275">
        <f>data!H85</f>
        <v>848.18000000000006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/>
      <c r="M27" s="7"/>
    </row>
    <row r="28" spans="1:13" x14ac:dyDescent="0.35">
      <c r="A28" s="1" t="s">
        <v>721</v>
      </c>
      <c r="B28" s="275">
        <f>'Prior Year'!P86</f>
        <v>21010758.100000001</v>
      </c>
      <c r="C28" s="275">
        <f>data!P85</f>
        <v>28204478.089999996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7140294.6200000001</v>
      </c>
      <c r="C29" s="275">
        <f>data!Q85</f>
        <v>1994339.34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5272841.6099999966</v>
      </c>
      <c r="C30" s="275">
        <f>data!R85</f>
        <v>8833478.6799999997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24432230.169999994</v>
      </c>
      <c r="C31" s="275">
        <f>data!S85</f>
        <v>24841848.890000001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762236.37999999989</v>
      </c>
      <c r="C32" s="275">
        <f>data!T85</f>
        <v>602341.52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11474652.189999996</v>
      </c>
      <c r="C33" s="275">
        <f>data!U85</f>
        <v>10417309.57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45033693.43</v>
      </c>
      <c r="C34" s="275">
        <f>data!V85</f>
        <v>49494411.039999992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5194220.25</v>
      </c>
      <c r="C35" s="275">
        <f>data!W85</f>
        <v>5699077.5599999996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2007910.0299999998</v>
      </c>
      <c r="C36" s="275">
        <f>data!X85</f>
        <v>1815159.32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18245723.59</v>
      </c>
      <c r="C37" s="275">
        <f>data!Y85</f>
        <v>17887369.079999998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17606828.770000003</v>
      </c>
      <c r="C38" s="275">
        <f>data!Z85</f>
        <v>17327517.289999999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939253.20999999985</v>
      </c>
      <c r="C39" s="275">
        <f>data!AA85</f>
        <v>810930.52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15848874.369999999</v>
      </c>
      <c r="C40" s="275">
        <f>data!AB85</f>
        <v>13538757.149999999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6331168.5100000007</v>
      </c>
      <c r="C41" s="275">
        <f>data!AC85</f>
        <v>3623269.72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734730.42</v>
      </c>
      <c r="C42" s="275">
        <f>data!AD85</f>
        <v>544507.55000000005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5076474.1199999992</v>
      </c>
      <c r="C43" s="275">
        <f>data!AE85</f>
        <v>4967698.8199999994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8525240.0600000005</v>
      </c>
      <c r="C45" s="275">
        <f>data!AG85</f>
        <v>9536050.0600000005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2310158.38</v>
      </c>
      <c r="C48" s="275">
        <f>data!AJ85</f>
        <v>4609425.03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1795548.7700000005</v>
      </c>
      <c r="C49" s="275">
        <f>data!AK85</f>
        <v>1716888.2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554517.59</v>
      </c>
      <c r="C50" s="275">
        <f>data!AL85</f>
        <v>638573.25000000012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1339302.3599999999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922.43999999999994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173062.72000000003</v>
      </c>
      <c r="C60" s="275">
        <f>data!AV85</f>
        <v>110067.91000000002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118988.92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3920959.36</v>
      </c>
      <c r="C63" s="275">
        <f>data!AY85</f>
        <v>3941804.7299999995</v>
      </c>
      <c r="D63" s="275">
        <f>'Prior Year'!AY60</f>
        <v>322130</v>
      </c>
      <c r="E63" s="1" t="e">
        <f>data!AY59</f>
        <v>#VALUE!</v>
      </c>
      <c r="F63" s="238">
        <f>IF(B63=0,"",IF(D63=0,"",B63/D63))</f>
        <v>12.17197826964269</v>
      </c>
      <c r="G63" s="238" t="e">
        <f t="shared" si="4"/>
        <v>#VALUE!</v>
      </c>
      <c r="H63" s="6" t="e">
        <f>IF(B63=0,"",IF(C63=0,"",IF(D63=0,"",IF(E63=0,"",IF(G63/F63-1&lt;-0.25,G63/F63-1,IF(G63/F63-1&gt;0.25,G63/F63-1,""))))))</f>
        <v>#VALUE!</v>
      </c>
      <c r="I63" s="275"/>
      <c r="M63" s="7"/>
    </row>
    <row r="64" spans="1:13" x14ac:dyDescent="0.35">
      <c r="A64" s="1" t="s">
        <v>758</v>
      </c>
      <c r="B64" s="275">
        <f>'Prior Year'!AZ86</f>
        <v>1078898.42</v>
      </c>
      <c r="C64" s="275">
        <f>data!AZ85</f>
        <v>412664.62999999989</v>
      </c>
      <c r="D64" s="275">
        <f>'Prior Year'!AZ60</f>
        <v>0</v>
      </c>
      <c r="E64" s="1" t="e">
        <f>data!AZ59</f>
        <v>#VALUE!</v>
      </c>
      <c r="F64" s="238" t="str">
        <f>IF(B64=0,"",IF(D64=0,"",B64/D64))</f>
        <v/>
      </c>
      <c r="G64" s="238" t="e">
        <f t="shared" si="4"/>
        <v>#VALUE!</v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-47652.640000000014</v>
      </c>
      <c r="C65" s="275">
        <f>data!BA85</f>
        <v>-464887.71000000008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2244085.71</v>
      </c>
      <c r="C66" s="275">
        <f>data!BB85</f>
        <v>2486074.3199999998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796565.73</v>
      </c>
      <c r="C67" s="275">
        <f>data!BC85</f>
        <v>825722.63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550750.91</v>
      </c>
      <c r="C68" s="275">
        <f>data!BD85</f>
        <v>-121898.48000000007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12897958.939999999</v>
      </c>
      <c r="C69" s="275">
        <f>data!BE85</f>
        <v>13179504.999999998</v>
      </c>
      <c r="D69" s="275">
        <f>'Prior Year'!BE60</f>
        <v>745880.32741499983</v>
      </c>
      <c r="E69" s="1">
        <f>data!BE59</f>
        <v>730460.3899999999</v>
      </c>
      <c r="F69" s="238">
        <f>IF(B69=0,"",IF(D69=0,"",B69/D69))</f>
        <v>17.292263203536287</v>
      </c>
      <c r="G69" s="238">
        <f t="shared" si="4"/>
        <v>18.042737402913797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4444303.17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573.48000000000013</v>
      </c>
      <c r="C74" s="275">
        <f>data!BJ85</f>
        <v>20.59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50308</v>
      </c>
      <c r="C76" s="275">
        <f>data!BL85</f>
        <v>1026576.0799999998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5098083.67</v>
      </c>
      <c r="C78" s="275">
        <f>data!BN85</f>
        <v>5407805.6199999992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8337032.9699999997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74763.47</v>
      </c>
      <c r="C83" s="275">
        <f>data!BS85</f>
        <v>29599.089999999997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16412.3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12576721.069999998</v>
      </c>
      <c r="C87" s="275">
        <f>data!BW85</f>
        <v>12261361.050000001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918833.18000000017</v>
      </c>
      <c r="C89" s="275">
        <f>data!BY85</f>
        <v>863056.7799999998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3133860.8899999997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7024970.5700000003</v>
      </c>
      <c r="C91" s="275">
        <f>data!CA85</f>
        <v>9300951.7700000014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157768271.70761418</v>
      </c>
      <c r="C93" s="275">
        <f>data!CC85</f>
        <v>155787636.75000003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16269326.860000001</v>
      </c>
      <c r="C94" s="275">
        <f>data!CD85</f>
        <v>17040519.32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16967277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161142679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Swedish Health Services DBA Swedish Medical Center Cherry Hill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98122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Elizabeth Wako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Mary Beth Formby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206-320-2000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206-233-7468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8166</v>
      </c>
      <c r="G23" s="81">
        <f>data!D127</f>
        <v>54386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56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108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17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227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36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10</v>
      </c>
      <c r="E36" s="78" t="s">
        <v>325</v>
      </c>
      <c r="F36" s="81"/>
      <c r="G36" s="81">
        <f>data!C144</f>
        <v>349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29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Swedish Health Services DBA Swedish Medical Center Cherry Hill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4552</v>
      </c>
      <c r="C7" s="141">
        <f>data!B155</f>
        <v>30319</v>
      </c>
      <c r="D7" s="141">
        <f>data!B156</f>
        <v>82666</v>
      </c>
      <c r="E7" s="141">
        <f>data!B157</f>
        <v>784532731</v>
      </c>
      <c r="F7" s="141">
        <f>data!B158</f>
        <v>209376363</v>
      </c>
      <c r="G7" s="141">
        <f>data!B157+data!B158</f>
        <v>993909094</v>
      </c>
    </row>
    <row r="8" spans="1:7" ht="20.149999999999999" customHeight="1" x14ac:dyDescent="0.35">
      <c r="A8" s="77" t="s">
        <v>331</v>
      </c>
      <c r="B8" s="141">
        <f>data!C154</f>
        <v>1014</v>
      </c>
      <c r="C8" s="141">
        <f>data!C155</f>
        <v>6752</v>
      </c>
      <c r="D8" s="141">
        <f>data!C156</f>
        <v>18410</v>
      </c>
      <c r="E8" s="141">
        <f>data!C157</f>
        <v>164645669</v>
      </c>
      <c r="F8" s="141">
        <f>data!C158</f>
        <v>56704772</v>
      </c>
      <c r="G8" s="141">
        <f>data!C157+data!C158</f>
        <v>221350441</v>
      </c>
    </row>
    <row r="9" spans="1:7" ht="20.149999999999999" customHeight="1" x14ac:dyDescent="0.35">
      <c r="A9" s="77" t="s">
        <v>829</v>
      </c>
      <c r="B9" s="141">
        <f>data!D154</f>
        <v>2600</v>
      </c>
      <c r="C9" s="141">
        <f>data!D155</f>
        <v>17315</v>
      </c>
      <c r="D9" s="141">
        <f>data!D156</f>
        <v>47208</v>
      </c>
      <c r="E9" s="141">
        <f>data!D157</f>
        <v>404835939</v>
      </c>
      <c r="F9" s="141">
        <f>data!D158</f>
        <v>162761548</v>
      </c>
      <c r="G9" s="141">
        <f>data!D157+data!D158</f>
        <v>567597487</v>
      </c>
    </row>
    <row r="10" spans="1:7" ht="20.149999999999999" customHeight="1" x14ac:dyDescent="0.35">
      <c r="A10" s="92" t="s">
        <v>215</v>
      </c>
      <c r="B10" s="141">
        <f>data!E154</f>
        <v>8166</v>
      </c>
      <c r="C10" s="141">
        <f>data!E155</f>
        <v>54386</v>
      </c>
      <c r="D10" s="141">
        <f>data!E156</f>
        <v>148284</v>
      </c>
      <c r="E10" s="141">
        <f>data!E157</f>
        <v>1354014339</v>
      </c>
      <c r="F10" s="141">
        <f>data!E158</f>
        <v>428842683</v>
      </c>
      <c r="G10" s="141">
        <f>E10+F10</f>
        <v>1782857022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Swedish Health Services DBA Swedish Medical Center Cherry Hill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9113167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5943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7777545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-124021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16772634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4973930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605642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5579572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4873724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9358101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14231825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-209493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3018188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2808695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Swedish Health Services DBA Swedish Medical Center Cherry Hill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37000000</v>
      </c>
      <c r="D7" s="81">
        <f>data!C211</f>
        <v>0</v>
      </c>
      <c r="E7" s="81">
        <f>data!D211</f>
        <v>0</v>
      </c>
      <c r="F7" s="81">
        <f>data!E211</f>
        <v>37000000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8368986.6100000003</v>
      </c>
      <c r="D8" s="81">
        <f>data!C212</f>
        <v>-9.3132257461547852E-10</v>
      </c>
      <c r="E8" s="81">
        <f>data!D212</f>
        <v>0</v>
      </c>
      <c r="F8" s="81">
        <f>data!E212</f>
        <v>8368986.6099999994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152040572.71000001</v>
      </c>
      <c r="D9" s="81">
        <f>data!C213</f>
        <v>695954.45000001788</v>
      </c>
      <c r="E9" s="81">
        <f>data!D213</f>
        <v>0</v>
      </c>
      <c r="F9" s="81">
        <f>data!E213</f>
        <v>152736527.16000003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10722756.99</v>
      </c>
      <c r="D11" s="81">
        <f>data!C215</f>
        <v>64082.330000001937</v>
      </c>
      <c r="E11" s="81">
        <f>data!D215</f>
        <v>0</v>
      </c>
      <c r="F11" s="81">
        <f>data!E215</f>
        <v>10786839.320000002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122554133.14</v>
      </c>
      <c r="D12" s="81">
        <f>data!C216</f>
        <v>851167.59999998333</v>
      </c>
      <c r="E12" s="81">
        <f>data!D216</f>
        <v>0.02</v>
      </c>
      <c r="F12" s="81">
        <f>data!E216</f>
        <v>123405300.71999998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2467463.9500000002</v>
      </c>
      <c r="D15" s="81">
        <f>data!C219</f>
        <v>4921950.6299998639</v>
      </c>
      <c r="E15" s="81">
        <f>data!D219</f>
        <v>0</v>
      </c>
      <c r="F15" s="81">
        <f>data!E219</f>
        <v>7389414.5799998641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333153913.39999998</v>
      </c>
      <c r="D16" s="81">
        <f>data!C220</f>
        <v>6533155.0099998657</v>
      </c>
      <c r="E16" s="81">
        <f>data!D220</f>
        <v>0.02</v>
      </c>
      <c r="F16" s="81">
        <f>data!E220</f>
        <v>339687068.38999987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8124383.0899999999</v>
      </c>
      <c r="D24" s="81">
        <f>data!C225</f>
        <v>91639.850000000559</v>
      </c>
      <c r="E24" s="81">
        <f>data!D225</f>
        <v>0</v>
      </c>
      <c r="F24" s="81">
        <f>data!E225</f>
        <v>8216022.9400000004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92416477.299999997</v>
      </c>
      <c r="D25" s="81">
        <f>data!C226</f>
        <v>7903900.2399999946</v>
      </c>
      <c r="E25" s="81">
        <f>data!D226</f>
        <v>0</v>
      </c>
      <c r="F25" s="81">
        <f>data!E226</f>
        <v>100320377.53999999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4516777.45</v>
      </c>
      <c r="D27" s="81">
        <f>data!C228</f>
        <v>819920.8599999994</v>
      </c>
      <c r="E27" s="81">
        <f>data!D228</f>
        <v>0</v>
      </c>
      <c r="F27" s="81">
        <f>data!E228</f>
        <v>5336698.3099999996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100098795.87</v>
      </c>
      <c r="D28" s="81">
        <f>data!C229</f>
        <v>6598177.9199999869</v>
      </c>
      <c r="E28" s="81">
        <f>data!D229</f>
        <v>0</v>
      </c>
      <c r="F28" s="81">
        <f>data!E229</f>
        <v>106696973.78999999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205156433.71000001</v>
      </c>
      <c r="D32" s="81">
        <f>data!C233</f>
        <v>15413638.869999982</v>
      </c>
      <c r="E32" s="81">
        <f>data!D233</f>
        <v>0</v>
      </c>
      <c r="F32" s="81">
        <f>data!E233</f>
        <v>220570072.57999998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Swedish Health Services DBA Swedish Medical Center Cherry Hill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-37775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792062673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170779834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5522243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40953860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286602101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2333284.1299999994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1298253995.1300001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544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15134854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6147514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21282368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