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6F112510-2328-4C3F-BC7B-53BB176650D4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E8" i="6"/>
  <c r="E9" i="6"/>
  <c r="E10" i="6"/>
  <c r="E11" i="6"/>
  <c r="E12" i="6"/>
  <c r="E13" i="6"/>
  <c r="E14" i="6"/>
  <c r="E15" i="6"/>
  <c r="E16" i="6"/>
  <c r="E7" i="6"/>
  <c r="D8" i="6"/>
  <c r="D9" i="6"/>
  <c r="D10" i="6"/>
  <c r="D11" i="6"/>
  <c r="D12" i="6"/>
  <c r="D13" i="6"/>
  <c r="D14" i="6"/>
  <c r="D15" i="6"/>
  <c r="D16" i="6"/>
  <c r="D7" i="6"/>
  <c r="C33" i="8"/>
  <c r="E21" i="27"/>
  <c r="E20" i="27" l="1"/>
  <c r="D6" i="3"/>
  <c r="D8" i="3"/>
  <c r="D9" i="3"/>
  <c r="D7" i="3"/>
  <c r="D27" i="7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H12" i="32"/>
  <c r="H39" i="31"/>
  <c r="H71" i="31"/>
  <c r="E76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C12" i="32"/>
  <c r="O14" i="31"/>
  <c r="H51" i="32"/>
  <c r="O38" i="31"/>
  <c r="D179" i="32"/>
  <c r="O78" i="31"/>
  <c r="I339" i="32"/>
  <c r="G76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H17" i="31"/>
  <c r="D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53" i="3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H4" i="31" l="1"/>
  <c r="G204" i="32"/>
  <c r="I76" i="32"/>
  <c r="H35" i="31"/>
  <c r="H74" i="31"/>
  <c r="C300" i="32"/>
  <c r="H76" i="31"/>
  <c r="H37" i="31"/>
  <c r="G236" i="32"/>
  <c r="F300" i="32"/>
  <c r="D300" i="32"/>
  <c r="H23" i="31"/>
  <c r="C44" i="32"/>
  <c r="D204" i="32"/>
  <c r="I172" i="32"/>
  <c r="H12" i="31"/>
  <c r="D44" i="32"/>
  <c r="D332" i="32"/>
  <c r="H268" i="32"/>
  <c r="G268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E85" i="24"/>
  <c r="E17" i="32"/>
  <c r="M61" i="3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F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C74" i="15" l="1"/>
  <c r="G74" i="15" s="1"/>
  <c r="H36" i="15"/>
  <c r="I36" i="15" s="1"/>
  <c r="H277" i="32"/>
  <c r="H27" i="15"/>
  <c r="C42" i="15"/>
  <c r="G42" i="15" s="1"/>
  <c r="I117" i="32"/>
  <c r="H46" i="15"/>
  <c r="I46" i="15" s="1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H74" i="15" l="1"/>
  <c r="I74" i="15" s="1"/>
  <c r="H76" i="15"/>
  <c r="I76" i="15" s="1"/>
  <c r="H69" i="15"/>
  <c r="I69" i="15" s="1"/>
  <c r="G79" i="15"/>
  <c r="H79" i="15" s="1"/>
  <c r="I79" i="15" s="1"/>
  <c r="G47" i="15"/>
  <c r="H47" i="15" s="1"/>
  <c r="I47" i="15" s="1"/>
  <c r="G72" i="15"/>
  <c r="H72" i="15" s="1"/>
  <c r="I72" i="15" s="1"/>
  <c r="G30" i="15"/>
  <c r="H30" i="15" s="1"/>
  <c r="G22" i="15"/>
  <c r="H22" i="15" s="1"/>
  <c r="G80" i="15"/>
  <c r="H80" i="15" s="1"/>
  <c r="I80" i="15" s="1"/>
  <c r="H91" i="15"/>
  <c r="I91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G93" i="15"/>
  <c r="H93" i="15" s="1"/>
  <c r="I93" i="15" s="1"/>
  <c r="G70" i="15"/>
  <c r="H70" i="15" s="1"/>
  <c r="I70" i="15" s="1"/>
  <c r="G29" i="15"/>
  <c r="H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 s="1"/>
  <c r="I56" i="15" s="1"/>
  <c r="G64" i="15"/>
  <c r="H64" i="15" s="1"/>
  <c r="I64" i="15" s="1"/>
  <c r="E613" i="25"/>
  <c r="G43" i="15"/>
  <c r="H43" i="15" s="1"/>
  <c r="I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K689" i="25"/>
  <c r="K687" i="25"/>
  <c r="M687" i="25" s="1"/>
  <c r="K678" i="25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703" i="25" l="1"/>
  <c r="M704" i="25"/>
  <c r="M693" i="25"/>
  <c r="M674" i="25"/>
  <c r="M696" i="25"/>
  <c r="M689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<sst xmlns="http://schemas.openxmlformats.org/spreadsheetml/2006/main" count="5780" uniqueCount="1385">
  <si>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</si>
  <si>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</si>
  <si>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</si>
  <si>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</si>
  <si>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</si>
  <si>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</si>
  <si>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</si>
  <si>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</si>
  <si>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</si>
  <si>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</si>
  <si>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</si>
  <si>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</si>
  <si>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</si>
  <si>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</si>
  <si>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</si>
  <si>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</si>
  <si>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</si>
  <si>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</si>
  <si>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</si>
  <si>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</si>
  <si>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</si>
  <si>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</si>
  <si>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</si>
  <si>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</si>
  <si>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</si>
  <si>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</si>
  <si>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</si>
  <si>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</si>
  <si>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</si>
  <si>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</si>
  <si>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</si>
  <si>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</si>
  <si>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</si>
  <si>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</si>
  <si>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</si>
  <si>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</si>
  <si>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</si>
  <si>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</si>
  <si>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</si>
  <si>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</si>
  <si>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</si>
  <si>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</si>
  <si>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</si>
  <si>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</si>
  <si>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</si>
  <si>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</si>
  <si>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</si>
  <si>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</si>
  <si>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</si>
  <si>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</si>
  <si>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</si>
  <si>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</si>
  <si>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</si>
  <si>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</si>
  <si>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</si>
  <si>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</si>
  <si>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</si>
  <si>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</si>
  <si>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</si>
  <si>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</si>
  <si>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</si>
  <si>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</si>
  <si>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</si>
  <si>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</si>
  <si>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</si>
  <si>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</si>
  <si>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</si>
  <si>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</si>
  <si>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</si>
  <si>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</si>
  <si>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</si>
  <si>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</si>
  <si>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</si>
  <si>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</si>
  <si>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</si>
  <si>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</si>
  <si>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</si>
  <si>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</si>
  <si>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</si>
  <si>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</si>
  <si>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</si>
  <si>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</si>
  <si>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</si>
  <si>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</si>
  <si>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</si>
  <si>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</si>
  <si>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</si>
  <si>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</si>
  <si>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</si>
  <si>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</si>
  <si>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</si>
  <si>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</si>
  <si>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</si>
  <si>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</si>
  <si>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</si>
  <si>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</si>
  <si>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</si>
  <si>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</si>
  <si>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</si>
  <si>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</si>
  <si>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</si>
  <si>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</si>
  <si>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</si>
  <si>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</si>
  <si>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</si>
  <si>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</si>
  <si>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</si>
  <si>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</si>
  <si>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</si>
  <si>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</si>
  <si>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</si>
  <si>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</si>
  <si>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</si>
  <si>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</si>
  <si>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</si>
  <si>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</si>
  <si>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</si>
  <si>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</si>
  <si>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</si>
  <si>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</si>
  <si>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</si>
  <si>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</si>
  <si>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</si>
  <si>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</si>
  <si>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</si>
  <si>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</si>
  <si>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</si>
  <si>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</si>
  <si>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</si>
  <si>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</si>
  <si>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</si>
  <si>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</si>
  <si>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</si>
  <si>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</si>
  <si>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</si>
  <si>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</si>
  <si>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</si>
  <si>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</si>
  <si>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</si>
  <si>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</si>
  <si>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</si>
  <si>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</si>
  <si>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</si>
  <si>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</si>
  <si>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</si>
  <si>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</si>
  <si>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</si>
  <si>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</si>
  <si>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</si>
  <si>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</si>
  <si>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</si>
  <si>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</si>
  <si>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</si>
  <si>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</si>
  <si>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</si>
  <si>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</si>
  <si>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</si>
  <si>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</si>
  <si>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</si>
  <si>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</si>
  <si>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</si>
  <si>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</si>
  <si>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</si>
  <si>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</si>
  <si>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</si>
  <si>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</si>
  <si>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</si>
  <si>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</si>
  <si>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</si>
  <si>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</si>
  <si>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</si>
  <si>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</si>
  <si>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</si>
  <si>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</si>
  <si>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</si>
  <si>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</si>
  <si>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</si>
  <si>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</si>
  <si>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</si>
  <si>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</si>
  <si>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</si>
  <si>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</si>
  <si>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</si>
  <si>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</si>
  <si>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</si>
  <si>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</si>
  <si>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</si>
  <si>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</si>
  <si>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</si>
  <si>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</si>
  <si>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</si>
  <si>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</si>
  <si>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</si>
  <si>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</si>
  <si>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</si>
  <si>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</si>
  <si>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</si>
  <si>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</si>
  <si>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</si>
  <si>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</si>
  <si>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</si>
  <si>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</si>
  <si>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</si>
  <si>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</si>
  <si>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</si>
  <si>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</si>
  <si>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</si>
  <si>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</si>
  <si>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</si>
  <si>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</si>
  <si>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</si>
  <si>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</si>
  <si>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</si>
  <si>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</si>
  <si>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</si>
  <si>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</si>
  <si>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</si>
  <si>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</si>
  <si>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</si>
  <si>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</si>
  <si>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</si>
  <si>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</si>
  <si>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</si>
  <si>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</si>
  <si>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</si>
  <si>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</si>
  <si>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</si>
  <si>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</si>
  <si>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</si>
  <si>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</si>
  <si>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</si>
  <si>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</si>
  <si>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</si>
  <si>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</si>
  <si>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</si>
  <si>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</si>
  <si>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</si>
  <si>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</si>
  <si>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</si>
  <si>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</si>
  <si>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</si>
  <si>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</si>
  <si>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</si>
  <si>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</si>
  <si>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</si>
  <si>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</si>
  <si>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</si>
  <si>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</si>
  <si>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</si>
  <si>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</si>
  <si>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</si>
  <si>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</si>
  <si>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</si>
  <si>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</si>
  <si>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</si>
  <si>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</si>
  <si>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</si>
  <si>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</si>
  <si>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</si>
  <si>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</si>
  <si>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</si>
  <si>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</si>
  <si>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</si>
  <si>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</si>
  <si>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</si>
  <si>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</si>
  <si>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</si>
  <si>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</si>
  <si>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</si>
  <si>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</si>
  <si>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</si>
  <si>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</si>
  <si>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</si>
  <si>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</si>
  <si>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</si>
  <si>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</si>
  <si>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</si>
  <si>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</si>
  <si>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</si>
  <si>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</si>
  <si>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</si>
  <si>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</si>
  <si>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</si>
  <si>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</si>
  <si>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</si>
  <si>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</si>
  <si>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</si>
  <si>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</si>
  <si>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</si>
  <si>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</si>
  <si>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</si>
  <si>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</si>
  <si>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</si>
  <si>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</si>
  <si>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</si>
  <si>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</si>
  <si>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</si>
  <si>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</si>
  <si>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</si>
  <si>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</si>
  <si>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</si>
  <si>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</si>
  <si>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</si>
  <si>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</si>
  <si>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</si>
  <si>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</si>
  <si>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</si>
  <si>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</si>
  <si>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</si>
  <si>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</si>
  <si>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</si>
  <si>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</si>
  <si>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</si>
  <si>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</si>
  <si>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</si>
  <si>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</si>
  <si>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</si>
  <si>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</si>
  <si>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</si>
  <si>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</si>
  <si>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</si>
  <si>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</si>
  <si>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</si>
  <si>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</si>
  <si>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</si>
  <si>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</si>
  <si>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</si>
  <si>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</si>
  <si>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</si>
  <si>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</si>
  <si>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</si>
  <si>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</si>
  <si>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</si>
  <si>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</si>
  <si>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</si>
  <si>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</si>
  <si>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</si>
  <si>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</si>
  <si>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</si>
  <si>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</si>
  <si>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</si>
  <si>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</si>
  <si>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</si>
  <si>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</si>
  <si>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</si>
  <si>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</si>
  <si>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</si>
  <si>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</si>
  <si>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</si>
  <si>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</si>
  <si>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</si>
  <si>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</si>
  <si>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</si>
  <si>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</si>
  <si>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</si>
  <si>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</si>
  <si>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</si>
  <si>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</si>
  <si>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</si>
  <si>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</si>
  <si>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</si>
  <si>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</si>
  <si>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</si>
  <si>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</si>
  <si>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</si>
  <si>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</si>
  <si>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</si>
  <si>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</si>
  <si>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</si>
  <si>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</si>
  <si>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</si>
  <si>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</si>
  <si>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</si>
  <si>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</si>
  <si>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</si>
  <si>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</si>
  <si>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</si>
  <si>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</si>
  <si>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</si>
  <si>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</si>
  <si>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</si>
  <si>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</si>
  <si>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</si>
  <si>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</si>
  <si>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</si>
  <si>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</si>
  <si>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</si>
  <si>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</si>
  <si>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</si>
  <si>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</si>
  <si>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</si>
  <si>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</si>
  <si>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</si>
  <si>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</si>
  <si>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</si>
  <si>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</si>
  <si>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</si>
  <si>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</si>
  <si>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</si>
  <si>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</si>
  <si>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</si>
  <si>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</si>
  <si>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</si>
  <si>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</si>
  <si>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</si>
  <si>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</si>
  <si>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</si>
  <si>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</si>
  <si>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</si>
  <si>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</si>
  <si>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</si>
  <si>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</si>
  <si>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</si>
  <si>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</si>
  <si>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</si>
  <si>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</si>
  <si>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</si>
  <si>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</si>
  <si>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</si>
  <si>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</si>
  <si>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</si>
  <si>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</si>
  <si>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</si>
  <si>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</si>
  <si>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</si>
  <si>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</si>
  <si>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</si>
  <si>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</si>
  <si>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</si>
  <si>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</si>
  <si>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</si>
  <si>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</si>
  <si>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</si>
  <si>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</si>
  <si>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</si>
  <si>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</si>
  <si>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</si>
  <si>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</si>
  <si>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</si>
  <si>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</si>
  <si>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</si>
  <si>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</si>
  <si>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</si>
  <si>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</si>
  <si>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</si>
  <si>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</si>
  <si>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</si>
  <si>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</si>
  <si>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</si>
  <si>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</si>
  <si>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</si>
  <si>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</si>
  <si>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</si>
  <si>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</si>
  <si>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</si>
  <si>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</si>
  <si>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</si>
  <si>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</si>
  <si>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</si>
  <si>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</si>
  <si>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</si>
  <si>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</si>
  <si>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</si>
  <si>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</si>
  <si>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</si>
  <si>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</si>
  <si>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</si>
  <si>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</si>
  <si>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</si>
  <si>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</si>
  <si>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</si>
  <si>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</si>
  <si>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</si>
  <si>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</si>
  <si>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</si>
  <si>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</si>
  <si>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</si>
  <si>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</si>
  <si>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</si>
  <si>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</si>
  <si>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</si>
  <si>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</si>
  <si>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</si>
  <si>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</si>
  <si>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</si>
  <si>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</si>
  <si>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</si>
  <si>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</si>
  <si>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</si>
  <si>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</si>
  <si>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</si>
  <si>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</si>
  <si>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</si>
  <si>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</si>
  <si>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</si>
  <si>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</si>
  <si>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</si>
  <si>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</si>
  <si>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</si>
  <si>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</si>
  <si>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</si>
  <si>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</si>
  <si>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</si>
  <si>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</si>
  <si>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</si>
  <si>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</si>
  <si>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</si>
  <si>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</si>
  <si>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</si>
  <si>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</si>
  <si>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</si>
  <si>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</si>
  <si>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</si>
  <si>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</si>
  <si>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</si>
  <si>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</si>
  <si>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</si>
  <si>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</si>
  <si>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</si>
  <si>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</si>
  <si>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</si>
  <si>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</si>
  <si>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</si>
  <si>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</si>
  <si>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</si>
  <si>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</si>
  <si>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</si>
  <si>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</si>
  <si>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</si>
  <si>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</si>
  <si>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</si>
  <si>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</si>
  <si>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</si>
  <si>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</si>
  <si>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</si>
  <si>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</si>
  <si>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</si>
  <si>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</si>
  <si>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</si>
  <si>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</si>
  <si>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</si>
  <si>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</si>
  <si>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</si>
  <si>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</si>
  <si>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</si>
  <si>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</si>
  <si>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</si>
  <si>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</si>
  <si>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</si>
  <si>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</si>
  <si>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</si>
  <si>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</si>
  <si>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</si>
  <si>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</si>
  <si>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</si>
  <si>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</si>
  <si>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</si>
  <si>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</si>
  <si>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</si>
  <si>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</si>
  <si>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</si>
  <si>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</si>
  <si>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</si>
  <si>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</si>
  <si>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</si>
  <si>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</si>
  <si>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</si>
  <si>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</si>
  <si>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</si>
  <si>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</si>
  <si>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</si>
  <si>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</si>
  <si>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</si>
  <si>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</si>
  <si>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</si>
  <si>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</si>
  <si>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</si>
  <si>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</si>
  <si>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</si>
  <si>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</si>
  <si>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</si>
  <si>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</si>
  <si>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</si>
  <si>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</si>
  <si>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</si>
  <si>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</si>
  <si>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</si>
  <si>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</si>
  <si>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</si>
  <si>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</si>
  <si>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</si>
  <si>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</si>
  <si>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</si>
  <si>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</si>
  <si>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</si>
  <si>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</si>
  <si>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</si>
  <si>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</si>
  <si>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</si>
  <si>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</si>
  <si>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</si>
  <si>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</si>
  <si>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</si>
  <si>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</si>
  <si>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</si>
  <si>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</si>
  <si>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</si>
  <si>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</si>
  <si>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</si>
  <si>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</si>
  <si>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</si>
  <si>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</si>
  <si>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</si>
  <si>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</si>
  <si>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</si>
  <si>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</si>
  <si>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</si>
  <si>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</si>
  <si>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</si>
  <si>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</si>
  <si>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</si>
  <si>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</si>
  <si>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</si>
  <si>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</si>
  <si>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</si>
  <si>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</si>
  <si>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</si>
  <si>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</si>
  <si>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</si>
  <si>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</si>
  <si>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</si>
  <si>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</si>
  <si>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</si>
  <si>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</si>
  <si>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</si>
  <si>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</si>
  <si>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</si>
  <si>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</si>
  <si>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</si>
  <si>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</si>
  <si>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</si>
  <si>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</si>
  <si>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</si>
  <si>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</si>
  <si>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</si>
  <si>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</si>
  <si>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</si>
  <si>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</si>
  <si>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</si>
  <si>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</si>
  <si>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</si>
  <si>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</si>
  <si>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</si>
  <si>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</si>
  <si>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</si>
  <si>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</si>
  <si>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</si>
  <si>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</si>
  <si>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</si>
  <si>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</si>
  <si>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</si>
  <si>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</si>
  <si>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</si>
  <si>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</si>
  <si>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</si>
  <si>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</si>
  <si>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</si>
  <si>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</si>
  <si>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</si>
  <si>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</si>
  <si>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</si>
  <si>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</si>
  <si>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</si>
  <si>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</si>
  <si>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</si>
  <si>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</si>
  <si>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</si>
  <si>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</si>
  <si>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</si>
  <si>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</si>
  <si>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</si>
  <si>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</si>
  <si>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</si>
  <si>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</si>
  <si>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</si>
  <si>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</si>
  <si>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</si>
  <si>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</si>
  <si>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</si>
  <si>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</si>
  <si>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</si>
  <si>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</si>
  <si>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</si>
  <si>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</si>
  <si>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</si>
  <si>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</si>
  <si>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</si>
  <si>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</si>
  <si>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</si>
  <si>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</si>
  <si>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</si>
  <si>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</si>
  <si>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</si>
  <si>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</si>
  <si>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</si>
  <si>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</si>
  <si>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</si>
  <si>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</si>
  <si>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</si>
  <si>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</si>
  <si>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</si>
  <si>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</si>
  <si>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</si>
  <si>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</si>
  <si>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</si>
  <si>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</si>
  <si>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</si>
  <si>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</si>
  <si>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</si>
  <si>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</si>
  <si>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</si>
  <si>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</si>
  <si>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</si>
  <si>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</si>
  <si>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</si>
  <si>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</si>
  <si>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</si>
  <si>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</si>
  <si>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</si>
  <si>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</si>
  <si>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</si>
  <si>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</si>
  <si>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</si>
  <si>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</si>
  <si>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</si>
  <si>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</si>
  <si>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</si>
  <si>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</si>
  <si>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</si>
  <si>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</si>
  <si>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</si>
  <si>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</si>
  <si>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</si>
  <si>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</si>
  <si>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</si>
  <si>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</si>
  <si>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</si>
  <si>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</si>
  <si>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</si>
  <si>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</si>
  <si>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</si>
  <si>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</si>
  <si>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</si>
  <si>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</si>
  <si>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</si>
  <si>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</si>
  <si>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</si>
  <si>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</si>
  <si>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</si>
  <si>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</si>
  <si>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</si>
  <si>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</si>
  <si>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</si>
  <si>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</si>
  <si>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</si>
  <si>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</si>
  <si>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</si>
  <si>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</si>
  <si>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</si>
  <si>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</si>
  <si>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</si>
  <si>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</si>
  <si>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</si>
  <si>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</si>
  <si>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</si>
  <si>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</si>
  <si>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</si>
  <si>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</si>
  <si>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</si>
  <si>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</si>
  <si>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</si>
  <si>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</si>
  <si>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</si>
  <si>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</si>
  <si>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</si>
  <si>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</si>
  <si>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</si>
  <si>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</si>
  <si>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</si>
  <si>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</si>
  <si>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</si>
  <si>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</si>
  <si>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</si>
  <si>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</si>
  <si>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</si>
  <si>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</si>
  <si>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</si>
  <si>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</si>
  <si>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</si>
  <si>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</si>
  <si>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</si>
  <si>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</si>
  <si>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</si>
  <si>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</si>
  <si>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</si>
  <si>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</si>
  <si>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</si>
  <si>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</si>
  <si>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</si>
  <si>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</si>
  <si>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</si>
  <si>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</si>
  <si>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</si>
  <si>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</si>
  <si>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</si>
  <si>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</si>
  <si>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</si>
  <si>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</si>
  <si>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</si>
  <si>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</si>
  <si>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</si>
  <si>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</si>
  <si>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</si>
  <si>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</si>
  <si>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</si>
  <si>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</si>
  <si>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</si>
  <si>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</si>
  <si>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</si>
  <si>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</si>
  <si>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</si>
  <si>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</si>
  <si>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</si>
  <si>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</si>
  <si>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</si>
  <si>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</si>
  <si>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</si>
  <si>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</si>
  <si>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</si>
  <si>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</si>
  <si>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</si>
  <si>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</si>
  <si>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</si>
  <si>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</si>
  <si>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</si>
  <si>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</si>
  <si>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</si>
  <si>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</si>
  <si>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</si>
  <si>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</si>
  <si>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</si>
  <si>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</si>
  <si>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</si>
  <si>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</si>
  <si>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</si>
  <si>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</si>
  <si>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</si>
  <si>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</si>
  <si>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</si>
  <si>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</si>
  <si>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</si>
  <si>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</si>
  <si>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</si>
  <si>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</si>
  <si>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</si>
  <si>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</si>
  <si>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</si>
  <si>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</si>
  <si>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</si>
  <si>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</si>
  <si>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</si>
  <si>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</si>
  <si>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</si>
  <si>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</si>
  <si>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</si>
  <si>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</si>
  <si>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</si>
  <si>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</si>
  <si>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</si>
  <si>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</si>
  <si>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</si>
  <si>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</si>
  <si>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</si>
  <si>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</si>
  <si>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</si>
  <si>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</si>
  <si>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</si>
  <si>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</si>
  <si>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</si>
  <si>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</si>
  <si>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</si>
  <si>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</si>
  <si>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</si>
  <si>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</si>
  <si>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</si>
  <si>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</si>
  <si>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</si>
  <si>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</si>
  <si>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</si>
  <si>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</si>
  <si>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</si>
  <si>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</si>
  <si>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</si>
  <si>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</si>
  <si>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</si>
  <si>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</si>
  <si>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</si>
  <si>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</si>
  <si>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</si>
  <si>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</si>
  <si>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</si>
  <si>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</si>
  <si>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</si>
  <si>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</si>
  <si>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</si>
  <si>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</si>
  <si>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</si>
  <si>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</si>
  <si>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</si>
  <si>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</si>
  <si>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</si>
  <si>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</si>
  <si>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</si>
  <si>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</si>
  <si>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</si>
  <si>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</si>
  <si>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</si>
  <si>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</si>
  <si>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</si>
  <si>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</si>
  <si>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</si>
  <si>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</si>
  <si>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</si>
  <si>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</si>
  <si>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</si>
  <si>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</si>
  <si>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</si>
  <si>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</si>
  <si>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</si>
  <si>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</si>
  <si>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</si>
  <si>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</si>
  <si>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</si>
  <si>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</si>
  <si>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</si>
  <si>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</si>
  <si>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</si>
  <si>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</si>
  <si>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</si>
  <si>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</si>
  <si>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</si>
  <si>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</si>
  <si>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</si>
  <si>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</si>
  <si>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</si>
  <si>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</si>
  <si>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</si>
  <si>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</si>
  <si>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</si>
  <si>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</si>
  <si>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</si>
  <si>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</si>
  <si>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</si>
  <si>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</si>
  <si>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</si>
  <si>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</si>
  <si>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</si>
  <si>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</si>
  <si>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</si>
  <si>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</si>
  <si>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</si>
  <si>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</si>
  <si>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</si>
  <si>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</si>
  <si>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</si>
  <si>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</si>
  <si>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</si>
  <si>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</si>
  <si>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</si>
  <si>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</si>
  <si>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</si>
  <si>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</si>
  <si>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</si>
  <si>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</si>
  <si>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</si>
  <si>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</si>
  <si>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</si>
  <si>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</si>
  <si>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</si>
  <si>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</si>
  <si>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</si>
  <si>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</si>
  <si>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</si>
  <si>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</si>
  <si>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</si>
  <si>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</si>
  <si>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</si>
  <si>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</si>
  <si>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</si>
  <si>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</si>
  <si>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</si>
  <si>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</si>
  <si>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</si>
  <si>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</si>
  <si>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</si>
  <si>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</si>
  <si>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</si>
  <si>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</si>
  <si>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</si>
  <si>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</si>
  <si>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</si>
  <si>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</si>
  <si>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</si>
  <si>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</si>
  <si>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</si>
  <si>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</si>
  <si>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</si>
  <si>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</si>
  <si>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</si>
  <si>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</si>
  <si>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</si>
  <si>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</si>
  <si>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</si>
  <si>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</si>
  <si>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</si>
  <si>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</si>
  <si>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</si>
  <si>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</si>
  <si>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</si>
  <si>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</si>
  <si>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</si>
  <si>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</si>
  <si>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</si>
  <si>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</si>
  <si>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</si>
  <si>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</si>
  <si>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</si>
  <si>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</si>
  <si>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</si>
  <si>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</si>
  <si>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</si>
  <si>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</si>
  <si>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</si>
  <si>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</si>
  <si>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</si>
  <si>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</si>
  <si>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</si>
  <si>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</si>
  <si>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</si>
  <si>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</si>
  <si>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</si>
  <si>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</si>
  <si>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</si>
  <si>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</si>
  <si>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</si>
  <si>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</si>
  <si>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</si>
  <si>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</si>
  <si>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</si>
  <si>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</si>
  <si>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</si>
  <si>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</si>
  <si>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</si>
  <si>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</si>
  <si>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</si>
  <si>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</si>
  <si>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</si>
  <si>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</si>
  <si>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</si>
  <si>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</si>
  <si>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</si>
  <si>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</si>
  <si>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</si>
  <si>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</si>
  <si>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</si>
  <si>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</si>
  <si>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</si>
  <si>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</si>
  <si>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</si>
  <si>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</si>
  <si>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</si>
  <si>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</si>
  <si>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</si>
  <si>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</si>
  <si>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</si>
  <si>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</si>
  <si>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</si>
  <si>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</si>
  <si>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</si>
  <si>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</si>
  <si>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</si>
  <si>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</si>
  <si>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</si>
  <si>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</si>
  <si>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</si>
  <si>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</si>
  <si>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</si>
  <si>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</si>
  <si>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</si>
  <si>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</si>
  <si>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</si>
  <si>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</si>
  <si>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</si>
  <si>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</si>
  <si>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</si>
  <si>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</si>
  <si>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</si>
  <si>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</si>
  <si>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</si>
  <si>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</si>
  <si>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</si>
  <si>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</si>
  <si>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</si>
  <si>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</si>
  <si>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</si>
  <si>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</si>
  <si>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</si>
  <si>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</si>
  <si>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</si>
  <si>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</si>
  <si>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</si>
  <si>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</si>
  <si>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</si>
  <si>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</si>
  <si>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</si>
  <si>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</si>
  <si>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</si>
  <si>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</si>
  <si>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</si>
  <si>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</si>
  <si>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</si>
  <si>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</si>
  <si>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</si>
  <si>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</si>
  <si>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</si>
  <si>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</si>
  <si>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</si>
  <si>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</si>
  <si>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</si>
  <si>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</si>
  <si>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</si>
  <si>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</si>
  <si>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</si>
  <si>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</si>
  <si>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</si>
  <si>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</si>
  <si>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</si>
  <si>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</si>
  <si>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</si>
  <si>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</si>
  <si>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</si>
  <si>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</si>
  <si>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</si>
  <si>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</si>
  <si>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</si>
  <si>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</si>
  <si>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</si>
  <si>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</si>
  <si>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</si>
  <si>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</si>
  <si>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</si>
  <si>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</si>
  <si>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</si>
  <si>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</si>
  <si>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</si>
  <si>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</si>
  <si>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</si>
  <si>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</si>
  <si>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</si>
  <si>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</si>
  <si>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</si>
  <si>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</si>
  <si>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</si>
  <si>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</si>
  <si>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</si>
  <si>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</si>
  <si>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</si>
  <si>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</si>
  <si>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</si>
  <si>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</si>
  <si>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</si>
  <si>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</si>
  <si>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</si>
  <si>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</si>
  <si>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</si>
  <si>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</si>
  <si>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</si>
  <si>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</si>
  <si>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</si>
  <si>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</si>
  <si>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</si>
  <si>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</si>
  <si>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</si>
  <si>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</si>
  <si>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</si>
  <si>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</si>
  <si>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</si>
  <si>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</si>
  <si>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</si>
  <si>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</si>
  <si>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</si>
  <si>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</si>
  <si>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</si>
  <si>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</si>
  <si>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</si>
  <si>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</si>
  <si>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</si>
  <si>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</si>
  <si>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</si>
  <si>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</si>
  <si>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</si>
  <si>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</si>
  <si>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</si>
  <si>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</si>
  <si>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</si>
  <si>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</si>
  <si>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</si>
  <si>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</si>
  <si>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</si>
  <si>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</si>
  <si>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</si>
  <si>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</si>
  <si>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</si>
  <si>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</si>
  <si>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</si>
  <si>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</si>
  <si>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</si>
  <si>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</si>
  <si>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</si>
  <si>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</si>
  <si>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</si>
  <si>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</si>
  <si>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</si>
  <si>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</si>
  <si>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</si>
  <si>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</si>
  <si>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</si>
  <si>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</si>
  <si>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</si>
  <si>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</si>
  <si>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</si>
  <si>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</si>
  <si>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</si>
  <si>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</si>
  <si>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</si>
  <si>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</si>
  <si>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</si>
  <si>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</si>
  <si>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</si>
  <si>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</si>
  <si>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</si>
  <si>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</si>
  <si>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</si>
  <si>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</si>
  <si>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</si>
  <si>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</si>
  <si>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</si>
  <si>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</si>
  <si>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</si>
  <si>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</si>
  <si>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</si>
  <si>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</si>
  <si>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</si>
  <si>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</si>
  <si>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</si>
  <si>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</si>
  <si>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</si>
  <si>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</si>
  <si>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</si>
  <si>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</si>
  <si>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</si>
  <si>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</si>
  <si>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</si>
  <si>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</si>
  <si>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</si>
  <si>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</si>
  <si>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</si>
  <si>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</si>
  <si>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</si>
  <si>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</si>
  <si>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</si>
  <si>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</si>
  <si>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</si>
  <si>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</si>
  <si>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</si>
  <si>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</si>
  <si>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</si>
  <si>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</si>
  <si>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</si>
  <si>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</si>
  <si>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</si>
  <si>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</si>
  <si>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</si>
  <si>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</si>
  <si>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</si>
  <si>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</si>
  <si>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</si>
  <si>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</si>
  <si>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</si>
  <si>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</si>
  <si>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</si>
  <si>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</si>
  <si>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</si>
  <si>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</si>
  <si>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</si>
  <si>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</si>
  <si>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</si>
  <si>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</si>
  <si>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</si>
  <si>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</si>
  <si>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</si>
  <si>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</si>
  <si>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</si>
  <si>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</si>
  <si>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</si>
  <si>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</si>
  <si>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</si>
  <si>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</si>
  <si>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</si>
  <si>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</si>
  <si>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</si>
  <si>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</si>
  <si>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</si>
  <si>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</si>
  <si>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</si>
  <si>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</si>
  <si>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</si>
  <si>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</si>
  <si>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</si>
  <si>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</si>
  <si>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</si>
  <si>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</si>
  <si>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</si>
  <si>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</si>
  <si>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</si>
  <si>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</si>
  <si>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</si>
  <si>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</si>
  <si>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</si>
  <si>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</si>
  <si>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</si>
  <si>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</si>
  <si>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</si>
  <si>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</si>
  <si>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</si>
  <si>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</si>
  <si>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</si>
  <si>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</si>
  <si>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</si>
  <si>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</si>
  <si>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</si>
  <si>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</si>
  <si>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</si>
  <si>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</si>
  <si>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</si>
  <si>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</si>
  <si>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</si>
  <si>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</si>
  <si>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</si>
  <si>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</si>
  <si>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</si>
  <si>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</si>
  <si>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</si>
  <si>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</si>
  <si>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12/31/2022</t>
  </si>
  <si>
    <t>038</t>
  </si>
  <si>
    <t>Olympic Medical Center</t>
  </si>
  <si>
    <t>939 Caroline Street</t>
  </si>
  <si>
    <t>Port Angeles</t>
  </si>
  <si>
    <t>WA</t>
  </si>
  <si>
    <t>Clallam</t>
  </si>
  <si>
    <t>Darryl Wolfe</t>
  </si>
  <si>
    <t>Lorraine Cannon</t>
  </si>
  <si>
    <t>John Nutter</t>
  </si>
  <si>
    <t>Clallam County</t>
  </si>
  <si>
    <t>Thom Hightower</t>
  </si>
  <si>
    <t>Units of Measure is down by more than 25% due to decreasing patient days</t>
  </si>
  <si>
    <t>Operation Expense is up by more than 25% due to increasing cost in Purchase Services Other for travellers.</t>
  </si>
  <si>
    <t>Op Exp per UOM is up 45.38% due to L&amp;D procedure down 24.53% and Operating Expenses up 9.72%</t>
  </si>
  <si>
    <t>Operation Expense is up by more than 25% due to increasing cost in professional fees</t>
  </si>
  <si>
    <t>Operation Expense is up by more than 25% due to increasing cost in professional fees and purchased services Other for travellers..</t>
  </si>
  <si>
    <t>Port Angeles 98362</t>
  </si>
  <si>
    <t xml:space="preserve">939 Caroline St </t>
  </si>
  <si>
    <t>Li Li</t>
  </si>
  <si>
    <t>lili@olympicmedical.org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</si>
</sst>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#,##0.0000_);\(#,##0.0000\)"/>
    <numFmt numFmtId="170" formatCode="#,##0.00000_);\(#,##0.00000\)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49" fontId="15" fillId="4" borderId="14" xfId="0" applyNumberFormat="1" applyFont="1" applyFill="1" applyBorder="1" applyProtection="1">
      <protection locked="0"/>
    </xf>
    <xf numFmtId="169" fontId="7" fillId="0" borderId="0" xfId="0" applyNumberFormat="1" applyFont="1"/>
    <xf numFmtId="170" fontId="7" fillId="0" borderId="0" xfId="0" applyNumberFormat="1" applyFont="1"/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ili@olympicmedical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03" transitionEvaluation="1" transitionEntry="1" codeName="Sheet1">
    <tabColor rgb="FF92D050"/>
    <pageSetUpPr autoPageBreaks="0" fitToPage="1"/>
  </sheetPr>
  <dimension ref="A1:CF716"/>
  <sheetViews>
    <sheetView tabSelected="1" topLeftCell="A103" zoomScale="90" zoomScaleNormal="90" workbookViewId="0">
      <selection activeCell="A108" sqref="A108"/>
    </sheetView>
  </sheetViews>
  <sheetFormatPr defaultColWidth="11.75" defaultRowHeight="14.5" x14ac:dyDescent="0.35"/>
  <cols>
    <col min="1" max="1" width="44.4140625" style="12" customWidth="1"/>
    <col min="2" max="2" width="11" style="12" customWidth="1"/>
    <col min="3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34091681.899999999</v>
      </c>
      <c r="C48" s="32">
        <f>IF($B$48,(ROUND((($B$48/$CE$61)*C61),0)))</f>
        <v>1365367</v>
      </c>
      <c r="D48" s="32">
        <f t="shared" ref="D48:BO48" si="0">IF($B$48,(ROUND((($B$48/$CE$61)*D61),0)))</f>
        <v>0</v>
      </c>
      <c r="E48" s="32">
        <f t="shared" si="0"/>
        <v>1984583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175087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106303</v>
      </c>
      <c r="P48" s="32">
        <f t="shared" si="0"/>
        <v>883862</v>
      </c>
      <c r="Q48" s="32">
        <f t="shared" si="0"/>
        <v>186330</v>
      </c>
      <c r="R48" s="32">
        <f t="shared" si="0"/>
        <v>81696</v>
      </c>
      <c r="S48" s="32">
        <f t="shared" si="0"/>
        <v>202890</v>
      </c>
      <c r="T48" s="32">
        <f t="shared" si="0"/>
        <v>28653</v>
      </c>
      <c r="U48" s="32">
        <f t="shared" si="0"/>
        <v>1343528</v>
      </c>
      <c r="V48" s="32">
        <f t="shared" si="0"/>
        <v>692168</v>
      </c>
      <c r="W48" s="32">
        <f t="shared" si="0"/>
        <v>213890</v>
      </c>
      <c r="X48" s="32">
        <f t="shared" si="0"/>
        <v>281932</v>
      </c>
      <c r="Y48" s="32">
        <f t="shared" si="0"/>
        <v>1523448</v>
      </c>
      <c r="Z48" s="32">
        <f t="shared" si="0"/>
        <v>769404</v>
      </c>
      <c r="AA48" s="32">
        <f t="shared" si="0"/>
        <v>34929</v>
      </c>
      <c r="AB48" s="32">
        <f t="shared" si="0"/>
        <v>744235</v>
      </c>
      <c r="AC48" s="32">
        <f t="shared" si="0"/>
        <v>236619</v>
      </c>
      <c r="AD48" s="32">
        <f t="shared" si="0"/>
        <v>0</v>
      </c>
      <c r="AE48" s="32">
        <f t="shared" si="0"/>
        <v>946308</v>
      </c>
      <c r="AF48" s="32">
        <f t="shared" si="0"/>
        <v>0</v>
      </c>
      <c r="AG48" s="32">
        <f t="shared" si="0"/>
        <v>1753790</v>
      </c>
      <c r="AH48" s="32">
        <f t="shared" si="0"/>
        <v>0</v>
      </c>
      <c r="AI48" s="32">
        <f t="shared" si="0"/>
        <v>702351</v>
      </c>
      <c r="AJ48" s="32">
        <f t="shared" si="0"/>
        <v>9207934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1521451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1148623</v>
      </c>
      <c r="AW48" s="32">
        <f t="shared" si="0"/>
        <v>0</v>
      </c>
      <c r="AX48" s="32">
        <f t="shared" si="0"/>
        <v>17647</v>
      </c>
      <c r="AY48" s="32">
        <f t="shared" si="0"/>
        <v>489047</v>
      </c>
      <c r="AZ48" s="32">
        <f t="shared" si="0"/>
        <v>73396</v>
      </c>
      <c r="BA48" s="32">
        <f t="shared" si="0"/>
        <v>89839</v>
      </c>
      <c r="BB48" s="32">
        <f t="shared" si="0"/>
        <v>447228</v>
      </c>
      <c r="BC48" s="32">
        <f t="shared" si="0"/>
        <v>0</v>
      </c>
      <c r="BD48" s="32">
        <f t="shared" si="0"/>
        <v>419128</v>
      </c>
      <c r="BE48" s="32">
        <f t="shared" si="0"/>
        <v>364344</v>
      </c>
      <c r="BF48" s="32">
        <f t="shared" si="0"/>
        <v>609561</v>
      </c>
      <c r="BG48" s="32">
        <f t="shared" si="0"/>
        <v>0</v>
      </c>
      <c r="BH48" s="32">
        <f t="shared" si="0"/>
        <v>730750</v>
      </c>
      <c r="BI48" s="32">
        <f t="shared" si="0"/>
        <v>280874</v>
      </c>
      <c r="BJ48" s="32">
        <f t="shared" si="0"/>
        <v>350532</v>
      </c>
      <c r="BK48" s="32">
        <f t="shared" si="0"/>
        <v>702606</v>
      </c>
      <c r="BL48" s="32">
        <f t="shared" si="0"/>
        <v>1034373</v>
      </c>
      <c r="BM48" s="32">
        <f t="shared" si="0"/>
        <v>0</v>
      </c>
      <c r="BN48" s="32">
        <f t="shared" si="0"/>
        <v>264715</v>
      </c>
      <c r="BO48" s="32">
        <f t="shared" si="0"/>
        <v>98167</v>
      </c>
      <c r="BP48" s="32">
        <f t="shared" ref="BP48:CD48" si="1">IF($B$48,(ROUND((($B$48/$CE$61)*BP61),0)))</f>
        <v>99194</v>
      </c>
      <c r="BQ48" s="32">
        <f t="shared" si="1"/>
        <v>0</v>
      </c>
      <c r="BR48" s="32">
        <f t="shared" si="1"/>
        <v>431306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202569</v>
      </c>
      <c r="BW48" s="32">
        <f t="shared" si="1"/>
        <v>44155</v>
      </c>
      <c r="BX48" s="32">
        <f t="shared" si="1"/>
        <v>0</v>
      </c>
      <c r="BY48" s="32">
        <f t="shared" si="1"/>
        <v>407609</v>
      </c>
      <c r="BZ48" s="32">
        <f t="shared" si="1"/>
        <v>0</v>
      </c>
      <c r="CA48" s="32">
        <f t="shared" si="1"/>
        <v>96065</v>
      </c>
      <c r="CB48" s="32">
        <f t="shared" si="1"/>
        <v>0</v>
      </c>
      <c r="CC48" s="32">
        <f t="shared" si="1"/>
        <v>703193</v>
      </c>
      <c r="CD48" s="32">
        <f t="shared" si="1"/>
        <v>0</v>
      </c>
      <c r="CE48" s="32">
        <f>SUM(C48:CD48)</f>
        <v>34091679</v>
      </c>
    </row>
    <row r="49" spans="1:83" x14ac:dyDescent="0.35">
      <c r="A49" s="20" t="s">
        <v>218</v>
      </c>
      <c r="B49" s="32">
        <f>B47+B48</f>
        <v>34091681.899999999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>
        <v>59430.27</v>
      </c>
      <c r="D51" s="24"/>
      <c r="E51" s="24">
        <v>50531</v>
      </c>
      <c r="F51" s="24"/>
      <c r="G51" s="24"/>
      <c r="H51" s="24"/>
      <c r="I51" s="24"/>
      <c r="J51" s="24">
        <v>7347</v>
      </c>
      <c r="K51" s="24"/>
      <c r="L51" s="24"/>
      <c r="M51" s="24"/>
      <c r="N51" s="24"/>
      <c r="O51" s="24">
        <v>4460.62</v>
      </c>
      <c r="P51" s="24">
        <v>585914.17000000004</v>
      </c>
      <c r="Q51" s="24">
        <v>448.69</v>
      </c>
      <c r="R51" s="24">
        <v>53868.86</v>
      </c>
      <c r="S51" s="24">
        <v>145345.32</v>
      </c>
      <c r="T51" s="24">
        <v>343093.93</v>
      </c>
      <c r="U51" s="24"/>
      <c r="V51" s="24">
        <v>272663.99</v>
      </c>
      <c r="W51" s="24">
        <v>147378.46</v>
      </c>
      <c r="X51" s="24">
        <v>24497.27</v>
      </c>
      <c r="Y51" s="24">
        <v>630936.98</v>
      </c>
      <c r="Z51" s="24">
        <v>349730.63</v>
      </c>
      <c r="AA51" s="24">
        <v>15181.65</v>
      </c>
      <c r="AB51" s="24">
        <v>243850.66</v>
      </c>
      <c r="AC51" s="24">
        <v>45757.9</v>
      </c>
      <c r="AD51" s="24"/>
      <c r="AE51" s="24">
        <v>10826.9</v>
      </c>
      <c r="AF51" s="24"/>
      <c r="AG51" s="24">
        <v>112353.91</v>
      </c>
      <c r="AH51" s="24"/>
      <c r="AI51" s="24">
        <v>36806.25</v>
      </c>
      <c r="AJ51" s="24">
        <v>874202.67</v>
      </c>
      <c r="AK51" s="24"/>
      <c r="AL51" s="24"/>
      <c r="AM51" s="24"/>
      <c r="AN51" s="24"/>
      <c r="AO51" s="24"/>
      <c r="AP51" s="24"/>
      <c r="AQ51" s="24"/>
      <c r="AR51" s="24">
        <v>11716.71</v>
      </c>
      <c r="AS51" s="24"/>
      <c r="AT51" s="24"/>
      <c r="AU51" s="24"/>
      <c r="AV51" s="24">
        <v>56581.82</v>
      </c>
      <c r="AW51" s="24"/>
      <c r="AX51" s="24">
        <v>2283.3200000000002</v>
      </c>
      <c r="AY51" s="24">
        <v>44148.639999999999</v>
      </c>
      <c r="AZ51" s="24">
        <v>2725.32</v>
      </c>
      <c r="BA51" s="24">
        <v>32615.39</v>
      </c>
      <c r="BB51" s="24">
        <v>675.16</v>
      </c>
      <c r="BC51" s="24"/>
      <c r="BD51" s="24">
        <v>15954.8</v>
      </c>
      <c r="BE51" s="24">
        <v>102957.01</v>
      </c>
      <c r="BF51" s="24">
        <v>2717.73</v>
      </c>
      <c r="BG51" s="24"/>
      <c r="BH51" s="24">
        <v>1640888.71</v>
      </c>
      <c r="BI51" s="24">
        <v>80794.149999999994</v>
      </c>
      <c r="BJ51" s="24">
        <v>10586.33</v>
      </c>
      <c r="BK51" s="24">
        <v>1222.6600000000001</v>
      </c>
      <c r="BL51" s="24">
        <v>3730.84</v>
      </c>
      <c r="BM51" s="24"/>
      <c r="BN51" s="24">
        <v>9234.2900000000009</v>
      </c>
      <c r="BO51" s="24">
        <v>1496.51</v>
      </c>
      <c r="BP51" s="24">
        <v>1812.83</v>
      </c>
      <c r="BQ51" s="24"/>
      <c r="BR51" s="24">
        <v>13785.79</v>
      </c>
      <c r="BS51" s="24"/>
      <c r="BT51" s="24"/>
      <c r="BU51" s="24"/>
      <c r="BV51" s="24">
        <v>2404.4699999999998</v>
      </c>
      <c r="BW51" s="24">
        <v>3991.84</v>
      </c>
      <c r="BX51" s="24"/>
      <c r="BY51" s="24">
        <v>3336.84</v>
      </c>
      <c r="BZ51" s="24"/>
      <c r="CA51" s="24">
        <v>10217.219999999999</v>
      </c>
      <c r="CB51" s="24"/>
      <c r="CC51" s="24">
        <v>5228557.6500000004</v>
      </c>
      <c r="CD51" s="20"/>
      <c r="CE51" s="32">
        <f>SUM(C51:CD51)</f>
        <v>11299063.16</v>
      </c>
    </row>
    <row r="52" spans="1:83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4144</v>
      </c>
      <c r="D59" s="24"/>
      <c r="E59" s="24">
        <v>8594</v>
      </c>
      <c r="F59" s="24"/>
      <c r="G59" s="24"/>
      <c r="H59" s="24"/>
      <c r="I59" s="24"/>
      <c r="J59" s="24">
        <v>594</v>
      </c>
      <c r="K59" s="24"/>
      <c r="L59" s="24"/>
      <c r="M59" s="24"/>
      <c r="N59" s="24"/>
      <c r="O59" s="24">
        <v>243</v>
      </c>
      <c r="P59" s="30">
        <v>292074</v>
      </c>
      <c r="Q59" s="30">
        <v>171477</v>
      </c>
      <c r="R59" s="30">
        <v>401325</v>
      </c>
      <c r="S59" s="314"/>
      <c r="T59" s="314"/>
      <c r="U59" s="31">
        <v>729025</v>
      </c>
      <c r="V59" s="30">
        <v>31065</v>
      </c>
      <c r="W59" s="30">
        <v>6951</v>
      </c>
      <c r="X59" s="30">
        <v>22044</v>
      </c>
      <c r="Y59" s="30">
        <v>78055</v>
      </c>
      <c r="Z59" s="30"/>
      <c r="AA59" s="30">
        <v>707</v>
      </c>
      <c r="AB59" s="314"/>
      <c r="AC59" s="30">
        <v>20174</v>
      </c>
      <c r="AD59" s="30"/>
      <c r="AE59" s="30">
        <v>74047</v>
      </c>
      <c r="AF59" s="30"/>
      <c r="AG59" s="30">
        <v>25443</v>
      </c>
      <c r="AH59" s="30"/>
      <c r="AI59" s="30">
        <v>6713</v>
      </c>
      <c r="AJ59" s="30">
        <v>170277</v>
      </c>
      <c r="AK59" s="30"/>
      <c r="AL59" s="30"/>
      <c r="AM59" s="30"/>
      <c r="AN59" s="30"/>
      <c r="AO59" s="30"/>
      <c r="AP59" s="30"/>
      <c r="AQ59" s="30"/>
      <c r="AR59" s="30">
        <v>46870</v>
      </c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440215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45.83</v>
      </c>
      <c r="D60" s="315"/>
      <c r="E60" s="315">
        <v>70.959999999999994</v>
      </c>
      <c r="F60" s="315"/>
      <c r="G60" s="315"/>
      <c r="H60" s="315"/>
      <c r="I60" s="315"/>
      <c r="J60" s="315">
        <v>5.23</v>
      </c>
      <c r="K60" s="315"/>
      <c r="L60" s="315"/>
      <c r="M60" s="315"/>
      <c r="N60" s="315"/>
      <c r="O60" s="315">
        <v>3.17</v>
      </c>
      <c r="P60" s="316">
        <v>35.770000000000003</v>
      </c>
      <c r="Q60" s="316">
        <v>6.21</v>
      </c>
      <c r="R60" s="316">
        <v>2.83</v>
      </c>
      <c r="S60" s="317">
        <v>11.41</v>
      </c>
      <c r="T60" s="317">
        <v>0.81</v>
      </c>
      <c r="U60" s="318">
        <v>71.7</v>
      </c>
      <c r="V60" s="316">
        <v>29.68</v>
      </c>
      <c r="W60" s="316">
        <v>7.63</v>
      </c>
      <c r="X60" s="316">
        <v>10.95</v>
      </c>
      <c r="Y60" s="316">
        <v>69.98</v>
      </c>
      <c r="Z60" s="316">
        <v>19.05</v>
      </c>
      <c r="AA60" s="316">
        <v>1.1200000000000001</v>
      </c>
      <c r="AB60" s="317">
        <v>23.19</v>
      </c>
      <c r="AC60" s="316">
        <v>9.64</v>
      </c>
      <c r="AD60" s="316"/>
      <c r="AE60" s="316">
        <v>39.56</v>
      </c>
      <c r="AF60" s="316"/>
      <c r="AG60" s="316">
        <v>61.04</v>
      </c>
      <c r="AH60" s="316"/>
      <c r="AI60" s="316">
        <v>22.98</v>
      </c>
      <c r="AJ60" s="316">
        <v>292.87</v>
      </c>
      <c r="AK60" s="316"/>
      <c r="AL60" s="316"/>
      <c r="AM60" s="316"/>
      <c r="AN60" s="316"/>
      <c r="AO60" s="316"/>
      <c r="AP60" s="316"/>
      <c r="AQ60" s="316"/>
      <c r="AR60" s="316">
        <v>63.3</v>
      </c>
      <c r="AS60" s="316"/>
      <c r="AT60" s="316"/>
      <c r="AU60" s="316"/>
      <c r="AV60" s="317">
        <v>16.11</v>
      </c>
      <c r="AW60" s="317"/>
      <c r="AX60" s="317">
        <v>1</v>
      </c>
      <c r="AY60" s="316">
        <v>35.53</v>
      </c>
      <c r="AZ60" s="316">
        <v>3.88</v>
      </c>
      <c r="BA60" s="317">
        <v>7.21</v>
      </c>
      <c r="BB60" s="317">
        <v>14.94</v>
      </c>
      <c r="BC60" s="317"/>
      <c r="BD60" s="317">
        <v>25.53</v>
      </c>
      <c r="BE60" s="316">
        <v>19.88</v>
      </c>
      <c r="BF60" s="317">
        <v>41.29</v>
      </c>
      <c r="BG60" s="317"/>
      <c r="BH60" s="317">
        <v>30</v>
      </c>
      <c r="BI60" s="317">
        <v>16.38</v>
      </c>
      <c r="BJ60" s="317">
        <v>16.510000000000002</v>
      </c>
      <c r="BK60" s="317">
        <v>48.05</v>
      </c>
      <c r="BL60" s="317">
        <v>83.94</v>
      </c>
      <c r="BM60" s="317"/>
      <c r="BN60" s="317">
        <v>4.66</v>
      </c>
      <c r="BO60" s="317">
        <v>5.46</v>
      </c>
      <c r="BP60" s="317">
        <v>3.91</v>
      </c>
      <c r="BQ60" s="317"/>
      <c r="BR60" s="317">
        <v>17.12</v>
      </c>
      <c r="BS60" s="317"/>
      <c r="BT60" s="317"/>
      <c r="BU60" s="317"/>
      <c r="BV60" s="317">
        <v>12.64</v>
      </c>
      <c r="BW60" s="317">
        <v>2.25</v>
      </c>
      <c r="BX60" s="317"/>
      <c r="BY60" s="317">
        <v>13.91</v>
      </c>
      <c r="BZ60" s="317"/>
      <c r="CA60" s="317">
        <v>4.08</v>
      </c>
      <c r="CB60" s="317"/>
      <c r="CC60" s="317">
        <v>29.63</v>
      </c>
      <c r="CD60" s="247" t="s">
        <v>233</v>
      </c>
      <c r="CE60" s="268">
        <f t="shared" ref="CE60:CE68" si="4">SUM(C60:CD60)</f>
        <v>1358.8200000000004</v>
      </c>
    </row>
    <row r="61" spans="1:83" x14ac:dyDescent="0.35">
      <c r="A61" s="39" t="s">
        <v>248</v>
      </c>
      <c r="B61" s="20"/>
      <c r="C61" s="24">
        <v>4718877.4400000004</v>
      </c>
      <c r="D61" s="24"/>
      <c r="E61" s="24">
        <v>6858965.04</v>
      </c>
      <c r="F61" s="24"/>
      <c r="G61" s="24"/>
      <c r="H61" s="24"/>
      <c r="I61" s="24"/>
      <c r="J61" s="24">
        <v>605122.66</v>
      </c>
      <c r="K61" s="24"/>
      <c r="L61" s="24"/>
      <c r="M61" s="24"/>
      <c r="N61" s="24"/>
      <c r="O61" s="24">
        <v>367395.9</v>
      </c>
      <c r="P61" s="30">
        <v>3054738.04</v>
      </c>
      <c r="Q61" s="30">
        <v>643980.65</v>
      </c>
      <c r="R61" s="30">
        <v>282352.27</v>
      </c>
      <c r="S61" s="319">
        <v>701213.01</v>
      </c>
      <c r="T61" s="319">
        <v>99027.22</v>
      </c>
      <c r="U61" s="31">
        <v>4643398.2</v>
      </c>
      <c r="V61" s="30">
        <v>2392218.0299999998</v>
      </c>
      <c r="W61" s="30">
        <v>739231.62</v>
      </c>
      <c r="X61" s="30">
        <v>974393</v>
      </c>
      <c r="Y61" s="30">
        <v>5265225.21</v>
      </c>
      <c r="Z61" s="30">
        <v>2659155.86</v>
      </c>
      <c r="AA61" s="30">
        <v>120719.5</v>
      </c>
      <c r="AB61" s="320">
        <v>2572168.34</v>
      </c>
      <c r="AC61" s="30">
        <v>817786.03</v>
      </c>
      <c r="AD61" s="30"/>
      <c r="AE61" s="30">
        <v>3270558.47</v>
      </c>
      <c r="AF61" s="30"/>
      <c r="AG61" s="30">
        <v>6061314.6900000004</v>
      </c>
      <c r="AH61" s="30"/>
      <c r="AI61" s="30">
        <v>2427412.35</v>
      </c>
      <c r="AJ61" s="30">
        <v>31823759.739999998</v>
      </c>
      <c r="AK61" s="30"/>
      <c r="AL61" s="30"/>
      <c r="AM61" s="30"/>
      <c r="AN61" s="30"/>
      <c r="AO61" s="30"/>
      <c r="AP61" s="30"/>
      <c r="AQ61" s="30"/>
      <c r="AR61" s="30">
        <v>5258321.9800000004</v>
      </c>
      <c r="AS61" s="30"/>
      <c r="AT61" s="30"/>
      <c r="AU61" s="30"/>
      <c r="AV61" s="319">
        <v>3969782.55</v>
      </c>
      <c r="AW61" s="319"/>
      <c r="AX61" s="319">
        <v>60991.46</v>
      </c>
      <c r="AY61" s="30">
        <v>1690208.16</v>
      </c>
      <c r="AZ61" s="30">
        <v>253665.75</v>
      </c>
      <c r="BA61" s="319">
        <v>310493.46000000002</v>
      </c>
      <c r="BB61" s="319">
        <v>1545675.81</v>
      </c>
      <c r="BC61" s="319"/>
      <c r="BD61" s="319">
        <v>1448557.46</v>
      </c>
      <c r="BE61" s="30">
        <v>1259219.02</v>
      </c>
      <c r="BF61" s="319">
        <v>2106718.7000000002</v>
      </c>
      <c r="BG61" s="319"/>
      <c r="BH61" s="319">
        <v>2525560.88</v>
      </c>
      <c r="BI61" s="319">
        <v>970735.4</v>
      </c>
      <c r="BJ61" s="319">
        <v>1211483.03</v>
      </c>
      <c r="BK61" s="319">
        <v>2428294.4</v>
      </c>
      <c r="BL61" s="319">
        <v>3574921.98</v>
      </c>
      <c r="BM61" s="319"/>
      <c r="BN61" s="319">
        <v>914889.1</v>
      </c>
      <c r="BO61" s="319">
        <v>339278.92</v>
      </c>
      <c r="BP61" s="319">
        <v>342827.55</v>
      </c>
      <c r="BQ61" s="319"/>
      <c r="BR61" s="319">
        <v>1490646.22</v>
      </c>
      <c r="BS61" s="319"/>
      <c r="BT61" s="319"/>
      <c r="BU61" s="319"/>
      <c r="BV61" s="319">
        <v>700102.6</v>
      </c>
      <c r="BW61" s="319">
        <v>152605.6</v>
      </c>
      <c r="BX61" s="319"/>
      <c r="BY61" s="319">
        <v>1408748.77</v>
      </c>
      <c r="BZ61" s="319"/>
      <c r="CA61" s="319">
        <v>332013.49</v>
      </c>
      <c r="CB61" s="319"/>
      <c r="CC61" s="319">
        <v>2430322.7400000002</v>
      </c>
      <c r="CD61" s="29" t="s">
        <v>233</v>
      </c>
      <c r="CE61" s="32">
        <f t="shared" si="4"/>
        <v>117825078.29999997</v>
      </c>
    </row>
    <row r="62" spans="1:83" x14ac:dyDescent="0.35">
      <c r="A62" s="39" t="s">
        <v>9</v>
      </c>
      <c r="B62" s="20"/>
      <c r="C62" s="32">
        <f>ROUND(C47+C48,0)</f>
        <v>1365367</v>
      </c>
      <c r="D62" s="32">
        <f t="shared" ref="D62:BO62" si="5">ROUND(D47+D48,0)</f>
        <v>0</v>
      </c>
      <c r="E62" s="32">
        <f t="shared" si="5"/>
        <v>1984583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175087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106303</v>
      </c>
      <c r="P62" s="32">
        <f t="shared" si="5"/>
        <v>883862</v>
      </c>
      <c r="Q62" s="32">
        <f t="shared" si="5"/>
        <v>186330</v>
      </c>
      <c r="R62" s="32">
        <f t="shared" si="5"/>
        <v>81696</v>
      </c>
      <c r="S62" s="32">
        <f t="shared" si="5"/>
        <v>202890</v>
      </c>
      <c r="T62" s="32">
        <f t="shared" si="5"/>
        <v>28653</v>
      </c>
      <c r="U62" s="32">
        <f t="shared" si="5"/>
        <v>1343528</v>
      </c>
      <c r="V62" s="32">
        <f t="shared" si="5"/>
        <v>692168</v>
      </c>
      <c r="W62" s="32">
        <f t="shared" si="5"/>
        <v>213890</v>
      </c>
      <c r="X62" s="32">
        <f t="shared" si="5"/>
        <v>281932</v>
      </c>
      <c r="Y62" s="32">
        <f t="shared" si="5"/>
        <v>1523448</v>
      </c>
      <c r="Z62" s="32">
        <f t="shared" si="5"/>
        <v>769404</v>
      </c>
      <c r="AA62" s="32">
        <f t="shared" si="5"/>
        <v>34929</v>
      </c>
      <c r="AB62" s="32">
        <f t="shared" si="5"/>
        <v>744235</v>
      </c>
      <c r="AC62" s="32">
        <f t="shared" si="5"/>
        <v>236619</v>
      </c>
      <c r="AD62" s="32">
        <f t="shared" si="5"/>
        <v>0</v>
      </c>
      <c r="AE62" s="32">
        <f t="shared" si="5"/>
        <v>946308</v>
      </c>
      <c r="AF62" s="32">
        <f t="shared" si="5"/>
        <v>0</v>
      </c>
      <c r="AG62" s="32">
        <f t="shared" si="5"/>
        <v>1753790</v>
      </c>
      <c r="AH62" s="32">
        <f t="shared" si="5"/>
        <v>0</v>
      </c>
      <c r="AI62" s="32">
        <f t="shared" si="5"/>
        <v>702351</v>
      </c>
      <c r="AJ62" s="32">
        <f t="shared" si="5"/>
        <v>9207934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1521451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1148623</v>
      </c>
      <c r="AW62" s="32">
        <f t="shared" si="5"/>
        <v>0</v>
      </c>
      <c r="AX62" s="32">
        <f t="shared" si="5"/>
        <v>17647</v>
      </c>
      <c r="AY62" s="32">
        <f t="shared" si="5"/>
        <v>489047</v>
      </c>
      <c r="AZ62" s="32">
        <f t="shared" si="5"/>
        <v>73396</v>
      </c>
      <c r="BA62" s="32">
        <f t="shared" si="5"/>
        <v>89839</v>
      </c>
      <c r="BB62" s="32">
        <f t="shared" si="5"/>
        <v>447228</v>
      </c>
      <c r="BC62" s="32">
        <f t="shared" si="5"/>
        <v>0</v>
      </c>
      <c r="BD62" s="32">
        <f t="shared" si="5"/>
        <v>419128</v>
      </c>
      <c r="BE62" s="32">
        <f t="shared" si="5"/>
        <v>364344</v>
      </c>
      <c r="BF62" s="32">
        <f t="shared" si="5"/>
        <v>609561</v>
      </c>
      <c r="BG62" s="32">
        <f t="shared" si="5"/>
        <v>0</v>
      </c>
      <c r="BH62" s="32">
        <f t="shared" si="5"/>
        <v>730750</v>
      </c>
      <c r="BI62" s="32">
        <f t="shared" si="5"/>
        <v>280874</v>
      </c>
      <c r="BJ62" s="32">
        <f t="shared" si="5"/>
        <v>350532</v>
      </c>
      <c r="BK62" s="32">
        <f t="shared" si="5"/>
        <v>702606</v>
      </c>
      <c r="BL62" s="32">
        <f t="shared" si="5"/>
        <v>1034373</v>
      </c>
      <c r="BM62" s="32">
        <f t="shared" si="5"/>
        <v>0</v>
      </c>
      <c r="BN62" s="32">
        <f t="shared" si="5"/>
        <v>264715</v>
      </c>
      <c r="BO62" s="32">
        <f t="shared" si="5"/>
        <v>98167</v>
      </c>
      <c r="BP62" s="32">
        <f t="shared" ref="BP62:CC62" si="6">ROUND(BP47+BP48,0)</f>
        <v>99194</v>
      </c>
      <c r="BQ62" s="32">
        <f t="shared" si="6"/>
        <v>0</v>
      </c>
      <c r="BR62" s="32">
        <f t="shared" si="6"/>
        <v>431306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202569</v>
      </c>
      <c r="BW62" s="32">
        <f t="shared" si="6"/>
        <v>44155</v>
      </c>
      <c r="BX62" s="32">
        <f t="shared" si="6"/>
        <v>0</v>
      </c>
      <c r="BY62" s="32">
        <f t="shared" si="6"/>
        <v>407609</v>
      </c>
      <c r="BZ62" s="32">
        <f t="shared" si="6"/>
        <v>0</v>
      </c>
      <c r="CA62" s="32">
        <f t="shared" si="6"/>
        <v>96065</v>
      </c>
      <c r="CB62" s="32">
        <f t="shared" si="6"/>
        <v>0</v>
      </c>
      <c r="CC62" s="32">
        <f t="shared" si="6"/>
        <v>703193</v>
      </c>
      <c r="CD62" s="29" t="s">
        <v>233</v>
      </c>
      <c r="CE62" s="32">
        <f t="shared" si="4"/>
        <v>34091679</v>
      </c>
    </row>
    <row r="63" spans="1:83" x14ac:dyDescent="0.35">
      <c r="A63" s="39" t="s">
        <v>249</v>
      </c>
      <c r="B63" s="20"/>
      <c r="C63" s="24"/>
      <c r="D63" s="24"/>
      <c r="E63" s="24">
        <v>63446.85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>
        <v>1664052.53</v>
      </c>
      <c r="S63" s="319"/>
      <c r="T63" s="319"/>
      <c r="U63" s="31">
        <v>58750</v>
      </c>
      <c r="V63" s="30">
        <v>199715.5</v>
      </c>
      <c r="W63" s="30"/>
      <c r="X63" s="30"/>
      <c r="Y63" s="30">
        <v>15800</v>
      </c>
      <c r="Z63" s="30">
        <v>8832</v>
      </c>
      <c r="AA63" s="30"/>
      <c r="AB63" s="320">
        <v>28576.7</v>
      </c>
      <c r="AC63" s="30"/>
      <c r="AD63" s="30"/>
      <c r="AE63" s="30"/>
      <c r="AF63" s="30"/>
      <c r="AG63" s="30">
        <v>8105172.6299999999</v>
      </c>
      <c r="AH63" s="30"/>
      <c r="AI63" s="30"/>
      <c r="AJ63" s="30">
        <v>2750857.98</v>
      </c>
      <c r="AK63" s="30"/>
      <c r="AL63" s="30"/>
      <c r="AM63" s="30"/>
      <c r="AN63" s="30"/>
      <c r="AO63" s="30"/>
      <c r="AP63" s="30"/>
      <c r="AQ63" s="30"/>
      <c r="AR63" s="30">
        <v>281.25</v>
      </c>
      <c r="AS63" s="30"/>
      <c r="AT63" s="30"/>
      <c r="AU63" s="30"/>
      <c r="AV63" s="319">
        <v>956</v>
      </c>
      <c r="AW63" s="319"/>
      <c r="AX63" s="319"/>
      <c r="AY63" s="30"/>
      <c r="AZ63" s="30"/>
      <c r="BA63" s="319"/>
      <c r="BB63" s="319"/>
      <c r="BC63" s="319"/>
      <c r="BD63" s="319">
        <v>1349.12</v>
      </c>
      <c r="BE63" s="30">
        <v>477212.69</v>
      </c>
      <c r="BF63" s="319"/>
      <c r="BG63" s="319"/>
      <c r="BH63" s="319">
        <v>150587.97</v>
      </c>
      <c r="BI63" s="319"/>
      <c r="BJ63" s="319">
        <v>152687.39000000001</v>
      </c>
      <c r="BK63" s="319"/>
      <c r="BL63" s="319"/>
      <c r="BM63" s="319"/>
      <c r="BN63" s="319">
        <v>61022.83</v>
      </c>
      <c r="BO63" s="319"/>
      <c r="BP63" s="319"/>
      <c r="BQ63" s="319"/>
      <c r="BR63" s="319">
        <v>83333.3</v>
      </c>
      <c r="BS63" s="319"/>
      <c r="BT63" s="319"/>
      <c r="BU63" s="319"/>
      <c r="BV63" s="319"/>
      <c r="BW63" s="319">
        <v>22500</v>
      </c>
      <c r="BX63" s="319"/>
      <c r="BY63" s="319"/>
      <c r="BZ63" s="319"/>
      <c r="CA63" s="319"/>
      <c r="CB63" s="319"/>
      <c r="CC63" s="319">
        <v>146391.21</v>
      </c>
      <c r="CD63" s="29" t="s">
        <v>233</v>
      </c>
      <c r="CE63" s="32">
        <f t="shared" si="4"/>
        <v>13991525.950000003</v>
      </c>
    </row>
    <row r="64" spans="1:83" x14ac:dyDescent="0.35">
      <c r="A64" s="39" t="s">
        <v>250</v>
      </c>
      <c r="B64" s="20"/>
      <c r="C64" s="24">
        <v>444411.09</v>
      </c>
      <c r="D64" s="24"/>
      <c r="E64" s="24">
        <v>498184.18</v>
      </c>
      <c r="F64" s="24"/>
      <c r="G64" s="24"/>
      <c r="H64" s="24"/>
      <c r="I64" s="24"/>
      <c r="J64" s="24">
        <v>39687.910000000003</v>
      </c>
      <c r="K64" s="24"/>
      <c r="L64" s="24"/>
      <c r="M64" s="24"/>
      <c r="N64" s="24"/>
      <c r="O64" s="24">
        <v>24096.23</v>
      </c>
      <c r="P64" s="30">
        <v>6545533.6699999999</v>
      </c>
      <c r="Q64" s="30">
        <v>30935.41</v>
      </c>
      <c r="R64" s="30">
        <v>214258.62</v>
      </c>
      <c r="S64" s="319">
        <v>193236.73</v>
      </c>
      <c r="T64" s="319">
        <v>87234.16</v>
      </c>
      <c r="U64" s="31">
        <v>2205708.63</v>
      </c>
      <c r="V64" s="30">
        <v>345944.84</v>
      </c>
      <c r="W64" s="30">
        <v>53045.81</v>
      </c>
      <c r="X64" s="30">
        <v>294414.42</v>
      </c>
      <c r="Y64" s="30">
        <v>383756.79999999999</v>
      </c>
      <c r="Z64" s="30">
        <v>65851.31</v>
      </c>
      <c r="AA64" s="30">
        <v>486839.98</v>
      </c>
      <c r="AB64" s="320">
        <v>21732196.420000002</v>
      </c>
      <c r="AC64" s="30">
        <v>179276.03</v>
      </c>
      <c r="AD64" s="30"/>
      <c r="AE64" s="30">
        <v>63329.27</v>
      </c>
      <c r="AF64" s="30"/>
      <c r="AG64" s="30">
        <v>797506.1</v>
      </c>
      <c r="AH64" s="30"/>
      <c r="AI64" s="30">
        <v>274058.71000000002</v>
      </c>
      <c r="AJ64" s="30">
        <v>2806152.35</v>
      </c>
      <c r="AK64" s="30"/>
      <c r="AL64" s="30"/>
      <c r="AM64" s="30"/>
      <c r="AN64" s="30"/>
      <c r="AO64" s="30"/>
      <c r="AP64" s="30"/>
      <c r="AQ64" s="30"/>
      <c r="AR64" s="30">
        <v>275099.28000000003</v>
      </c>
      <c r="AS64" s="30"/>
      <c r="AT64" s="30"/>
      <c r="AU64" s="30"/>
      <c r="AV64" s="319">
        <v>37496.65</v>
      </c>
      <c r="AW64" s="319"/>
      <c r="AX64" s="319">
        <v>70582.789999999994</v>
      </c>
      <c r="AY64" s="30">
        <v>892401.9</v>
      </c>
      <c r="AZ64" s="30">
        <v>1941.33</v>
      </c>
      <c r="BA64" s="319">
        <v>180334.7</v>
      </c>
      <c r="BB64" s="319">
        <v>5358.52</v>
      </c>
      <c r="BC64" s="319"/>
      <c r="BD64" s="319">
        <v>184802.17</v>
      </c>
      <c r="BE64" s="30">
        <v>355285.21</v>
      </c>
      <c r="BF64" s="319">
        <v>339363.65</v>
      </c>
      <c r="BG64" s="319"/>
      <c r="BH64" s="319">
        <v>346820.72</v>
      </c>
      <c r="BI64" s="319">
        <v>15548.58</v>
      </c>
      <c r="BJ64" s="319">
        <v>10713.45</v>
      </c>
      <c r="BK64" s="319">
        <v>25211.96</v>
      </c>
      <c r="BL64" s="319">
        <v>45890.74</v>
      </c>
      <c r="BM64" s="319"/>
      <c r="BN64" s="319">
        <v>10649.67</v>
      </c>
      <c r="BO64" s="319">
        <v>55652.99</v>
      </c>
      <c r="BP64" s="319">
        <v>423.67</v>
      </c>
      <c r="BQ64" s="319"/>
      <c r="BR64" s="319">
        <v>23810.9</v>
      </c>
      <c r="BS64" s="319"/>
      <c r="BT64" s="319"/>
      <c r="BU64" s="319"/>
      <c r="BV64" s="319">
        <v>7802.25</v>
      </c>
      <c r="BW64" s="319">
        <v>10583.73</v>
      </c>
      <c r="BX64" s="319"/>
      <c r="BY64" s="319">
        <v>4129.24</v>
      </c>
      <c r="BZ64" s="319"/>
      <c r="CA64" s="319">
        <v>5528.49</v>
      </c>
      <c r="CB64" s="319"/>
      <c r="CC64" s="319">
        <v>1306816.8899999999</v>
      </c>
      <c r="CD64" s="29" t="s">
        <v>233</v>
      </c>
      <c r="CE64" s="32">
        <f t="shared" si="4"/>
        <v>41977908.150000028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>
        <v>893.1</v>
      </c>
      <c r="V65" s="30">
        <v>2799.25</v>
      </c>
      <c r="W65" s="30"/>
      <c r="X65" s="30"/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>
        <v>25480</v>
      </c>
      <c r="AS65" s="30"/>
      <c r="AT65" s="30"/>
      <c r="AU65" s="30"/>
      <c r="AV65" s="319">
        <v>1080</v>
      </c>
      <c r="AW65" s="319"/>
      <c r="AX65" s="319"/>
      <c r="AY65" s="30"/>
      <c r="AZ65" s="30"/>
      <c r="BA65" s="319"/>
      <c r="BB65" s="319">
        <v>360</v>
      </c>
      <c r="BC65" s="319"/>
      <c r="BD65" s="319"/>
      <c r="BE65" s="30">
        <v>1908099.8</v>
      </c>
      <c r="BF65" s="319"/>
      <c r="BG65" s="319"/>
      <c r="BH65" s="319">
        <v>708008.7</v>
      </c>
      <c r="BI65" s="319"/>
      <c r="BJ65" s="319"/>
      <c r="BK65" s="319"/>
      <c r="BL65" s="319"/>
      <c r="BM65" s="319"/>
      <c r="BN65" s="319">
        <v>1260</v>
      </c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2647980.85</v>
      </c>
    </row>
    <row r="66" spans="1:83" x14ac:dyDescent="0.35">
      <c r="A66" s="39" t="s">
        <v>252</v>
      </c>
      <c r="B66" s="20"/>
      <c r="C66" s="24">
        <v>1777818.75</v>
      </c>
      <c r="D66" s="24"/>
      <c r="E66" s="24">
        <v>2582903.89</v>
      </c>
      <c r="F66" s="24"/>
      <c r="G66" s="24"/>
      <c r="H66" s="24"/>
      <c r="I66" s="24"/>
      <c r="J66" s="24">
        <v>120496.8</v>
      </c>
      <c r="K66" s="24"/>
      <c r="L66" s="24"/>
      <c r="M66" s="24"/>
      <c r="N66" s="24"/>
      <c r="O66" s="24">
        <v>73158.77</v>
      </c>
      <c r="P66" s="30">
        <v>480062.58</v>
      </c>
      <c r="Q66" s="30">
        <v>148518</v>
      </c>
      <c r="R66" s="30"/>
      <c r="S66" s="319">
        <v>467.1</v>
      </c>
      <c r="T66" s="319"/>
      <c r="U66" s="31">
        <v>3742672.86</v>
      </c>
      <c r="V66" s="30">
        <v>267159.76</v>
      </c>
      <c r="W66" s="30">
        <v>6545.4</v>
      </c>
      <c r="X66" s="30">
        <v>5130</v>
      </c>
      <c r="Y66" s="30">
        <v>1423677.06</v>
      </c>
      <c r="Z66" s="30">
        <v>939821.72</v>
      </c>
      <c r="AA66" s="30">
        <v>2484.4</v>
      </c>
      <c r="AB66" s="320">
        <v>393249.29</v>
      </c>
      <c r="AC66" s="30">
        <v>1392180</v>
      </c>
      <c r="AD66" s="30"/>
      <c r="AE66" s="30">
        <v>252764.31</v>
      </c>
      <c r="AF66" s="30"/>
      <c r="AG66" s="30">
        <v>3236092.95</v>
      </c>
      <c r="AH66" s="30">
        <v>17840.52</v>
      </c>
      <c r="AI66" s="30"/>
      <c r="AJ66" s="30">
        <v>2469196.5</v>
      </c>
      <c r="AK66" s="30"/>
      <c r="AL66" s="30"/>
      <c r="AM66" s="30"/>
      <c r="AN66" s="30"/>
      <c r="AO66" s="30"/>
      <c r="AP66" s="30"/>
      <c r="AQ66" s="30"/>
      <c r="AR66" s="30">
        <v>1110833.6200000001</v>
      </c>
      <c r="AS66" s="30"/>
      <c r="AT66" s="30"/>
      <c r="AU66" s="30"/>
      <c r="AV66" s="319">
        <v>847.85</v>
      </c>
      <c r="AW66" s="319"/>
      <c r="AX66" s="319">
        <v>1136.67</v>
      </c>
      <c r="AY66" s="30">
        <v>128.66</v>
      </c>
      <c r="AZ66" s="30"/>
      <c r="BA66" s="319">
        <v>190.3</v>
      </c>
      <c r="BB66" s="319">
        <v>859513.45</v>
      </c>
      <c r="BC66" s="319"/>
      <c r="BD66" s="319">
        <v>93358.05</v>
      </c>
      <c r="BE66" s="30">
        <v>398484.94</v>
      </c>
      <c r="BF66" s="319">
        <v>35371.94</v>
      </c>
      <c r="BG66" s="319"/>
      <c r="BH66" s="319">
        <v>1127768.97</v>
      </c>
      <c r="BI66" s="319">
        <v>174940.92</v>
      </c>
      <c r="BJ66" s="319">
        <v>291677.8</v>
      </c>
      <c r="BK66" s="319">
        <v>350122.28</v>
      </c>
      <c r="BL66" s="319">
        <v>54941.75</v>
      </c>
      <c r="BM66" s="319"/>
      <c r="BN66" s="319">
        <v>57057.78</v>
      </c>
      <c r="BO66" s="319">
        <v>215.49</v>
      </c>
      <c r="BP66" s="319">
        <v>94187.24</v>
      </c>
      <c r="BQ66" s="319"/>
      <c r="BR66" s="319">
        <v>132834.44</v>
      </c>
      <c r="BS66" s="319"/>
      <c r="BT66" s="319"/>
      <c r="BU66" s="319"/>
      <c r="BV66" s="319">
        <v>104957.06</v>
      </c>
      <c r="BW66" s="319">
        <v>45148.89</v>
      </c>
      <c r="BX66" s="319"/>
      <c r="BY66" s="319">
        <v>291114.75</v>
      </c>
      <c r="BZ66" s="319"/>
      <c r="CA66" s="319">
        <v>269155.64</v>
      </c>
      <c r="CB66" s="319"/>
      <c r="CC66" s="319">
        <v>528722.4</v>
      </c>
      <c r="CD66" s="29" t="s">
        <v>233</v>
      </c>
      <c r="CE66" s="32">
        <f t="shared" si="4"/>
        <v>25354951.550000008</v>
      </c>
    </row>
    <row r="67" spans="1:83" x14ac:dyDescent="0.35">
      <c r="A67" s="39" t="s">
        <v>11</v>
      </c>
      <c r="B67" s="20"/>
      <c r="C67" s="32">
        <f t="shared" ref="C67:BN67" si="7">ROUND(C51+C52,0)</f>
        <v>59430</v>
      </c>
      <c r="D67" s="32">
        <f t="shared" si="7"/>
        <v>0</v>
      </c>
      <c r="E67" s="32">
        <f t="shared" si="7"/>
        <v>50531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7347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4461</v>
      </c>
      <c r="P67" s="32">
        <f t="shared" si="7"/>
        <v>585914</v>
      </c>
      <c r="Q67" s="32">
        <f t="shared" si="7"/>
        <v>449</v>
      </c>
      <c r="R67" s="32">
        <f t="shared" si="7"/>
        <v>53869</v>
      </c>
      <c r="S67" s="32">
        <f t="shared" si="7"/>
        <v>145345</v>
      </c>
      <c r="T67" s="32">
        <f t="shared" si="7"/>
        <v>343094</v>
      </c>
      <c r="U67" s="32">
        <f t="shared" si="7"/>
        <v>0</v>
      </c>
      <c r="V67" s="32">
        <f t="shared" si="7"/>
        <v>272664</v>
      </c>
      <c r="W67" s="32">
        <f t="shared" si="7"/>
        <v>147378</v>
      </c>
      <c r="X67" s="32">
        <f t="shared" si="7"/>
        <v>24497</v>
      </c>
      <c r="Y67" s="32">
        <f t="shared" si="7"/>
        <v>630937</v>
      </c>
      <c r="Z67" s="32">
        <f t="shared" si="7"/>
        <v>349731</v>
      </c>
      <c r="AA67" s="32">
        <f t="shared" si="7"/>
        <v>15182</v>
      </c>
      <c r="AB67" s="32">
        <f t="shared" si="7"/>
        <v>243851</v>
      </c>
      <c r="AC67" s="32">
        <f t="shared" si="7"/>
        <v>45758</v>
      </c>
      <c r="AD67" s="32">
        <f t="shared" si="7"/>
        <v>0</v>
      </c>
      <c r="AE67" s="32">
        <f t="shared" si="7"/>
        <v>10827</v>
      </c>
      <c r="AF67" s="32">
        <f t="shared" si="7"/>
        <v>0</v>
      </c>
      <c r="AG67" s="32">
        <f t="shared" si="7"/>
        <v>112354</v>
      </c>
      <c r="AH67" s="32">
        <f t="shared" si="7"/>
        <v>0</v>
      </c>
      <c r="AI67" s="32">
        <f t="shared" si="7"/>
        <v>36806</v>
      </c>
      <c r="AJ67" s="32">
        <f t="shared" si="7"/>
        <v>874203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11717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56582</v>
      </c>
      <c r="AW67" s="32">
        <f t="shared" si="7"/>
        <v>0</v>
      </c>
      <c r="AX67" s="32">
        <f t="shared" si="7"/>
        <v>2283</v>
      </c>
      <c r="AY67" s="32">
        <f t="shared" si="7"/>
        <v>44149</v>
      </c>
      <c r="AZ67" s="32">
        <f t="shared" si="7"/>
        <v>2725</v>
      </c>
      <c r="BA67" s="32">
        <f t="shared" si="7"/>
        <v>32615</v>
      </c>
      <c r="BB67" s="32">
        <f t="shared" si="7"/>
        <v>675</v>
      </c>
      <c r="BC67" s="32">
        <f t="shared" si="7"/>
        <v>0</v>
      </c>
      <c r="BD67" s="32">
        <f t="shared" si="7"/>
        <v>15955</v>
      </c>
      <c r="BE67" s="32">
        <f t="shared" si="7"/>
        <v>102957</v>
      </c>
      <c r="BF67" s="32">
        <f t="shared" si="7"/>
        <v>2718</v>
      </c>
      <c r="BG67" s="32">
        <f t="shared" si="7"/>
        <v>0</v>
      </c>
      <c r="BH67" s="32">
        <f t="shared" si="7"/>
        <v>1640889</v>
      </c>
      <c r="BI67" s="32">
        <f t="shared" si="7"/>
        <v>80794</v>
      </c>
      <c r="BJ67" s="32">
        <f t="shared" si="7"/>
        <v>10586</v>
      </c>
      <c r="BK67" s="32">
        <f t="shared" si="7"/>
        <v>1223</v>
      </c>
      <c r="BL67" s="32">
        <f t="shared" si="7"/>
        <v>3731</v>
      </c>
      <c r="BM67" s="32">
        <f t="shared" si="7"/>
        <v>0</v>
      </c>
      <c r="BN67" s="32">
        <f t="shared" si="7"/>
        <v>9234</v>
      </c>
      <c r="BO67" s="32">
        <f t="shared" ref="BO67:CC67" si="8">ROUND(BO51+BO52,0)</f>
        <v>1497</v>
      </c>
      <c r="BP67" s="32">
        <f t="shared" si="8"/>
        <v>1813</v>
      </c>
      <c r="BQ67" s="32">
        <f t="shared" si="8"/>
        <v>0</v>
      </c>
      <c r="BR67" s="32">
        <f t="shared" si="8"/>
        <v>13786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2404</v>
      </c>
      <c r="BW67" s="32">
        <f t="shared" si="8"/>
        <v>3992</v>
      </c>
      <c r="BX67" s="32">
        <f t="shared" si="8"/>
        <v>0</v>
      </c>
      <c r="BY67" s="32">
        <f t="shared" si="8"/>
        <v>3337</v>
      </c>
      <c r="BZ67" s="32">
        <f t="shared" si="8"/>
        <v>0</v>
      </c>
      <c r="CA67" s="32">
        <f t="shared" si="8"/>
        <v>10217</v>
      </c>
      <c r="CB67" s="32">
        <f t="shared" si="8"/>
        <v>0</v>
      </c>
      <c r="CC67" s="32">
        <f t="shared" si="8"/>
        <v>5228558</v>
      </c>
      <c r="CD67" s="29" t="s">
        <v>233</v>
      </c>
      <c r="CE67" s="32">
        <f t="shared" si="4"/>
        <v>11299065</v>
      </c>
    </row>
    <row r="68" spans="1:83" x14ac:dyDescent="0.35">
      <c r="A68" s="39" t="s">
        <v>253</v>
      </c>
      <c r="B68" s="32"/>
      <c r="C68" s="24">
        <v>2559.5500000000002</v>
      </c>
      <c r="D68" s="24"/>
      <c r="E68" s="24">
        <v>11607.27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>
        <v>-375.26</v>
      </c>
      <c r="Q68" s="30"/>
      <c r="R68" s="30"/>
      <c r="S68" s="319">
        <v>129.96</v>
      </c>
      <c r="T68" s="319"/>
      <c r="U68" s="31">
        <v>259.8</v>
      </c>
      <c r="V68" s="30">
        <v>337.56</v>
      </c>
      <c r="W68" s="30"/>
      <c r="X68" s="30"/>
      <c r="Y68" s="30">
        <v>638.86</v>
      </c>
      <c r="Z68" s="30"/>
      <c r="AA68" s="30"/>
      <c r="AB68" s="320">
        <v>129.96</v>
      </c>
      <c r="AC68" s="30">
        <v>8821.59</v>
      </c>
      <c r="AD68" s="30"/>
      <c r="AE68" s="30">
        <v>1977.19</v>
      </c>
      <c r="AF68" s="30"/>
      <c r="AG68" s="30">
        <v>129.96</v>
      </c>
      <c r="AH68" s="30"/>
      <c r="AI68" s="30"/>
      <c r="AJ68" s="30">
        <v>1377.12</v>
      </c>
      <c r="AK68" s="30"/>
      <c r="AL68" s="30"/>
      <c r="AM68" s="30"/>
      <c r="AN68" s="30"/>
      <c r="AO68" s="30"/>
      <c r="AP68" s="30"/>
      <c r="AQ68" s="30"/>
      <c r="AR68" s="30">
        <v>129.96</v>
      </c>
      <c r="AS68" s="30"/>
      <c r="AT68" s="30"/>
      <c r="AU68" s="30"/>
      <c r="AV68" s="319">
        <v>259.92</v>
      </c>
      <c r="AW68" s="319"/>
      <c r="AX68" s="319">
        <v>129.96</v>
      </c>
      <c r="AY68" s="30"/>
      <c r="AZ68" s="30"/>
      <c r="BA68" s="319">
        <v>129.96</v>
      </c>
      <c r="BB68" s="319"/>
      <c r="BC68" s="319"/>
      <c r="BD68" s="319">
        <v>2124.88</v>
      </c>
      <c r="BE68" s="30">
        <v>129453.1</v>
      </c>
      <c r="BF68" s="319">
        <v>129.96</v>
      </c>
      <c r="BG68" s="319"/>
      <c r="BH68" s="319">
        <v>519.72</v>
      </c>
      <c r="BI68" s="319">
        <v>32.49</v>
      </c>
      <c r="BJ68" s="319"/>
      <c r="BK68" s="319">
        <v>493.56</v>
      </c>
      <c r="BL68" s="319">
        <v>129.96</v>
      </c>
      <c r="BM68" s="319"/>
      <c r="BN68" s="319">
        <v>233.76</v>
      </c>
      <c r="BO68" s="319">
        <v>54.15</v>
      </c>
      <c r="BP68" s="319">
        <v>129.96</v>
      </c>
      <c r="BQ68" s="319"/>
      <c r="BR68" s="319"/>
      <c r="BS68" s="319"/>
      <c r="BT68" s="319"/>
      <c r="BU68" s="319"/>
      <c r="BV68" s="319">
        <v>155.91</v>
      </c>
      <c r="BW68" s="319"/>
      <c r="BX68" s="319"/>
      <c r="BY68" s="319"/>
      <c r="BZ68" s="319"/>
      <c r="CA68" s="319"/>
      <c r="CB68" s="319"/>
      <c r="CC68" s="319">
        <v>30111.72</v>
      </c>
      <c r="CD68" s="29" t="s">
        <v>233</v>
      </c>
      <c r="CE68" s="32">
        <f t="shared" si="4"/>
        <v>191812.52999999997</v>
      </c>
    </row>
    <row r="69" spans="1:83" x14ac:dyDescent="0.35">
      <c r="A69" s="39" t="s">
        <v>254</v>
      </c>
      <c r="B69" s="20"/>
      <c r="C69" s="32">
        <f t="shared" ref="C69:BN69" si="9">SUM(C70:C83)</f>
        <v>9571.68</v>
      </c>
      <c r="D69" s="32">
        <f t="shared" si="9"/>
        <v>0</v>
      </c>
      <c r="E69" s="32">
        <f t="shared" si="9"/>
        <v>21659.77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8155.24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4951.3999999999996</v>
      </c>
      <c r="P69" s="32">
        <f t="shared" si="9"/>
        <v>460371.77</v>
      </c>
      <c r="Q69" s="32">
        <f t="shared" si="9"/>
        <v>938.42</v>
      </c>
      <c r="R69" s="32">
        <f t="shared" si="9"/>
        <v>804.79</v>
      </c>
      <c r="S69" s="32">
        <f t="shared" si="9"/>
        <v>32795.35</v>
      </c>
      <c r="T69" s="32">
        <f t="shared" si="9"/>
        <v>0</v>
      </c>
      <c r="U69" s="32">
        <f t="shared" si="9"/>
        <v>379295.33</v>
      </c>
      <c r="V69" s="32">
        <f t="shared" si="9"/>
        <v>158108.91</v>
      </c>
      <c r="W69" s="32">
        <f t="shared" si="9"/>
        <v>332102.69</v>
      </c>
      <c r="X69" s="32">
        <f t="shared" si="9"/>
        <v>59966.54</v>
      </c>
      <c r="Y69" s="32">
        <f t="shared" si="9"/>
        <v>691866.18</v>
      </c>
      <c r="Z69" s="32">
        <f t="shared" si="9"/>
        <v>383537.03</v>
      </c>
      <c r="AA69" s="32">
        <f t="shared" si="9"/>
        <v>58187.28</v>
      </c>
      <c r="AB69" s="32">
        <f t="shared" si="9"/>
        <v>685670.16</v>
      </c>
      <c r="AC69" s="32">
        <f t="shared" si="9"/>
        <v>13505.15</v>
      </c>
      <c r="AD69" s="32">
        <f t="shared" si="9"/>
        <v>0</v>
      </c>
      <c r="AE69" s="32">
        <f t="shared" si="9"/>
        <v>29426.98</v>
      </c>
      <c r="AF69" s="32">
        <f t="shared" si="9"/>
        <v>0</v>
      </c>
      <c r="AG69" s="32">
        <f t="shared" si="9"/>
        <v>53680.34</v>
      </c>
      <c r="AH69" s="32">
        <f t="shared" si="9"/>
        <v>0</v>
      </c>
      <c r="AI69" s="32">
        <f t="shared" si="9"/>
        <v>6913.47</v>
      </c>
      <c r="AJ69" s="32">
        <f t="shared" si="9"/>
        <v>512153.82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274256.46999999997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46133.71</v>
      </c>
      <c r="AW69" s="32">
        <f t="shared" si="9"/>
        <v>0</v>
      </c>
      <c r="AX69" s="32">
        <f t="shared" si="9"/>
        <v>40.92</v>
      </c>
      <c r="AY69" s="32">
        <f t="shared" si="9"/>
        <v>59501.94</v>
      </c>
      <c r="AZ69" s="32">
        <f t="shared" si="9"/>
        <v>2601.23</v>
      </c>
      <c r="BA69" s="32">
        <f t="shared" si="9"/>
        <v>27961.21</v>
      </c>
      <c r="BB69" s="32">
        <f t="shared" si="9"/>
        <v>25398.69</v>
      </c>
      <c r="BC69" s="32">
        <f t="shared" si="9"/>
        <v>0</v>
      </c>
      <c r="BD69" s="32">
        <f t="shared" si="9"/>
        <v>1694763.13</v>
      </c>
      <c r="BE69" s="32">
        <f t="shared" si="9"/>
        <v>375621.52</v>
      </c>
      <c r="BF69" s="32">
        <f t="shared" si="9"/>
        <v>13.89</v>
      </c>
      <c r="BG69" s="32">
        <f t="shared" si="9"/>
        <v>0</v>
      </c>
      <c r="BH69" s="32">
        <f t="shared" si="9"/>
        <v>2317652.11</v>
      </c>
      <c r="BI69" s="32">
        <f t="shared" si="9"/>
        <v>32522.22</v>
      </c>
      <c r="BJ69" s="32">
        <f t="shared" si="9"/>
        <v>78341.08</v>
      </c>
      <c r="BK69" s="32">
        <f t="shared" si="9"/>
        <v>404225.04</v>
      </c>
      <c r="BL69" s="32">
        <f t="shared" si="9"/>
        <v>46778.54</v>
      </c>
      <c r="BM69" s="32">
        <f t="shared" si="9"/>
        <v>0</v>
      </c>
      <c r="BN69" s="32">
        <f t="shared" si="9"/>
        <v>385380.18</v>
      </c>
      <c r="BO69" s="32">
        <f t="shared" ref="BO69:CD69" si="10">SUM(BO70:BO83)</f>
        <v>237362.9</v>
      </c>
      <c r="BP69" s="32">
        <f t="shared" si="10"/>
        <v>271911.12</v>
      </c>
      <c r="BQ69" s="32">
        <f t="shared" si="10"/>
        <v>0</v>
      </c>
      <c r="BR69" s="32">
        <f t="shared" si="10"/>
        <v>842777.94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93287.24</v>
      </c>
      <c r="BW69" s="32">
        <f t="shared" si="10"/>
        <v>2506.2199999999998</v>
      </c>
      <c r="BX69" s="32">
        <f t="shared" si="10"/>
        <v>0</v>
      </c>
      <c r="BY69" s="32">
        <f t="shared" si="10"/>
        <v>2090.19</v>
      </c>
      <c r="BZ69" s="32">
        <f t="shared" si="10"/>
        <v>0</v>
      </c>
      <c r="CA69" s="32">
        <f t="shared" si="10"/>
        <v>51935.31</v>
      </c>
      <c r="CB69" s="32">
        <f t="shared" si="10"/>
        <v>0</v>
      </c>
      <c r="CC69" s="32">
        <f t="shared" si="10"/>
        <v>1984369.64</v>
      </c>
      <c r="CD69" s="32">
        <f t="shared" si="10"/>
        <v>0</v>
      </c>
      <c r="CE69" s="32">
        <f>SUM(CE70:CE84)</f>
        <v>13161094.74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9571.68</v>
      </c>
      <c r="D83" s="24"/>
      <c r="E83" s="30">
        <v>21659.77</v>
      </c>
      <c r="F83" s="30"/>
      <c r="G83" s="24"/>
      <c r="H83" s="24"/>
      <c r="I83" s="30"/>
      <c r="J83" s="30">
        <v>8155.24</v>
      </c>
      <c r="K83" s="30"/>
      <c r="L83" s="30"/>
      <c r="M83" s="24"/>
      <c r="N83" s="24"/>
      <c r="O83" s="24">
        <v>4951.3999999999996</v>
      </c>
      <c r="P83" s="30">
        <v>460371.77</v>
      </c>
      <c r="Q83" s="30">
        <v>938.42</v>
      </c>
      <c r="R83" s="31">
        <v>804.79</v>
      </c>
      <c r="S83" s="30">
        <v>32795.35</v>
      </c>
      <c r="T83" s="24"/>
      <c r="U83" s="30">
        <v>379295.33</v>
      </c>
      <c r="V83" s="30">
        <v>158108.91</v>
      </c>
      <c r="W83" s="24">
        <v>332102.69</v>
      </c>
      <c r="X83" s="30">
        <v>59966.54</v>
      </c>
      <c r="Y83" s="30">
        <v>691866.18</v>
      </c>
      <c r="Z83" s="30">
        <v>383537.03</v>
      </c>
      <c r="AA83" s="30">
        <v>58187.28</v>
      </c>
      <c r="AB83" s="30">
        <v>685670.16</v>
      </c>
      <c r="AC83" s="30">
        <v>13505.15</v>
      </c>
      <c r="AD83" s="30"/>
      <c r="AE83" s="30">
        <v>29426.98</v>
      </c>
      <c r="AF83" s="30"/>
      <c r="AG83" s="30">
        <v>53680.34</v>
      </c>
      <c r="AH83" s="30"/>
      <c r="AI83" s="30">
        <v>6913.47</v>
      </c>
      <c r="AJ83" s="30">
        <v>512153.82</v>
      </c>
      <c r="AK83" s="30"/>
      <c r="AL83" s="30"/>
      <c r="AM83" s="30"/>
      <c r="AN83" s="30"/>
      <c r="AO83" s="24"/>
      <c r="AP83" s="30"/>
      <c r="AQ83" s="24"/>
      <c r="AR83" s="24">
        <v>274256.46999999997</v>
      </c>
      <c r="AS83" s="24"/>
      <c r="AT83" s="24"/>
      <c r="AU83" s="30"/>
      <c r="AV83" s="30">
        <v>46133.71</v>
      </c>
      <c r="AW83" s="30"/>
      <c r="AX83" s="30">
        <v>40.92</v>
      </c>
      <c r="AY83" s="30">
        <v>59501.94</v>
      </c>
      <c r="AZ83" s="30">
        <v>2601.23</v>
      </c>
      <c r="BA83" s="30">
        <v>27961.21</v>
      </c>
      <c r="BB83" s="30">
        <v>25398.69</v>
      </c>
      <c r="BC83" s="30"/>
      <c r="BD83" s="30">
        <v>1694763.13</v>
      </c>
      <c r="BE83" s="30">
        <v>375621.52</v>
      </c>
      <c r="BF83" s="30">
        <v>13.89</v>
      </c>
      <c r="BG83" s="30"/>
      <c r="BH83" s="31">
        <v>2317652.11</v>
      </c>
      <c r="BI83" s="30">
        <v>32522.22</v>
      </c>
      <c r="BJ83" s="30">
        <v>78341.08</v>
      </c>
      <c r="BK83" s="30">
        <v>404225.04</v>
      </c>
      <c r="BL83" s="30">
        <v>46778.54</v>
      </c>
      <c r="BM83" s="30"/>
      <c r="BN83" s="30">
        <v>385380.18</v>
      </c>
      <c r="BO83" s="30">
        <v>237362.9</v>
      </c>
      <c r="BP83" s="30">
        <v>271911.12</v>
      </c>
      <c r="BQ83" s="30"/>
      <c r="BR83" s="30">
        <v>842777.94</v>
      </c>
      <c r="BS83" s="30"/>
      <c r="BT83" s="30"/>
      <c r="BU83" s="30"/>
      <c r="BV83" s="30">
        <v>93287.24</v>
      </c>
      <c r="BW83" s="30">
        <v>2506.2199999999998</v>
      </c>
      <c r="BX83" s="30"/>
      <c r="BY83" s="30">
        <v>2090.19</v>
      </c>
      <c r="BZ83" s="30"/>
      <c r="CA83" s="30">
        <v>51935.31</v>
      </c>
      <c r="CB83" s="30"/>
      <c r="CC83" s="30">
        <v>1984369.64</v>
      </c>
      <c r="CD83" s="35"/>
      <c r="CE83" s="32">
        <f t="shared" si="11"/>
        <v>13161094.74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8378035.5099999998</v>
      </c>
      <c r="D85" s="32">
        <f t="shared" ref="D85:BO85" si="12">SUM(D61:D69)-D84</f>
        <v>0</v>
      </c>
      <c r="E85" s="32">
        <f t="shared" si="12"/>
        <v>12071880.999999998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955896.6100000001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580366.30000000005</v>
      </c>
      <c r="P85" s="32">
        <f t="shared" si="12"/>
        <v>12010106.800000001</v>
      </c>
      <c r="Q85" s="32">
        <f t="shared" si="12"/>
        <v>1011151.4800000001</v>
      </c>
      <c r="R85" s="32">
        <f t="shared" si="12"/>
        <v>2297033.21</v>
      </c>
      <c r="S85" s="32">
        <f t="shared" si="12"/>
        <v>1276077.1500000001</v>
      </c>
      <c r="T85" s="32">
        <f t="shared" si="12"/>
        <v>558008.38</v>
      </c>
      <c r="U85" s="32">
        <f t="shared" si="12"/>
        <v>12374505.92</v>
      </c>
      <c r="V85" s="32">
        <f t="shared" si="12"/>
        <v>4331115.8499999996</v>
      </c>
      <c r="W85" s="32">
        <f t="shared" si="12"/>
        <v>1492193.52</v>
      </c>
      <c r="X85" s="32">
        <f t="shared" si="12"/>
        <v>1640332.96</v>
      </c>
      <c r="Y85" s="32">
        <f t="shared" si="12"/>
        <v>9935349.1099999994</v>
      </c>
      <c r="Z85" s="32">
        <f t="shared" si="12"/>
        <v>5176332.92</v>
      </c>
      <c r="AA85" s="32">
        <f t="shared" si="12"/>
        <v>718342.16</v>
      </c>
      <c r="AB85" s="32">
        <f t="shared" si="12"/>
        <v>26400076.870000001</v>
      </c>
      <c r="AC85" s="32">
        <f t="shared" si="12"/>
        <v>2693945.8</v>
      </c>
      <c r="AD85" s="32">
        <f t="shared" si="12"/>
        <v>0</v>
      </c>
      <c r="AE85" s="32">
        <f t="shared" si="12"/>
        <v>4575191.2200000007</v>
      </c>
      <c r="AF85" s="32">
        <f t="shared" si="12"/>
        <v>0</v>
      </c>
      <c r="AG85" s="32">
        <f t="shared" si="12"/>
        <v>20120040.670000002</v>
      </c>
      <c r="AH85" s="32">
        <f t="shared" si="12"/>
        <v>17840.52</v>
      </c>
      <c r="AI85" s="32">
        <f t="shared" si="12"/>
        <v>3447541.5300000003</v>
      </c>
      <c r="AJ85" s="32">
        <f t="shared" si="12"/>
        <v>50445634.50999999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8477570.5600000005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5261761.68</v>
      </c>
      <c r="AW85" s="32">
        <f t="shared" si="12"/>
        <v>0</v>
      </c>
      <c r="AX85" s="32">
        <f t="shared" si="12"/>
        <v>152811.80000000002</v>
      </c>
      <c r="AY85" s="32">
        <f t="shared" si="12"/>
        <v>3175436.66</v>
      </c>
      <c r="AZ85" s="32">
        <f t="shared" si="12"/>
        <v>334329.31</v>
      </c>
      <c r="BA85" s="32">
        <f t="shared" si="12"/>
        <v>641563.63</v>
      </c>
      <c r="BB85" s="32">
        <f t="shared" si="12"/>
        <v>2884209.47</v>
      </c>
      <c r="BC85" s="32">
        <f t="shared" si="12"/>
        <v>0</v>
      </c>
      <c r="BD85" s="32">
        <f t="shared" si="12"/>
        <v>3860037.8099999996</v>
      </c>
      <c r="BE85" s="32">
        <f t="shared" si="12"/>
        <v>5370677.2799999993</v>
      </c>
      <c r="BF85" s="32">
        <f t="shared" si="12"/>
        <v>3093877.14</v>
      </c>
      <c r="BG85" s="32">
        <f t="shared" si="12"/>
        <v>0</v>
      </c>
      <c r="BH85" s="32">
        <f t="shared" si="12"/>
        <v>9548558.0700000003</v>
      </c>
      <c r="BI85" s="32">
        <f t="shared" si="12"/>
        <v>1555447.6099999999</v>
      </c>
      <c r="BJ85" s="32">
        <f t="shared" si="12"/>
        <v>2106020.75</v>
      </c>
      <c r="BK85" s="32">
        <f t="shared" si="12"/>
        <v>3912176.2399999998</v>
      </c>
      <c r="BL85" s="32">
        <f t="shared" si="12"/>
        <v>4760766.9700000007</v>
      </c>
      <c r="BM85" s="32">
        <f t="shared" si="12"/>
        <v>0</v>
      </c>
      <c r="BN85" s="32">
        <f t="shared" si="12"/>
        <v>1704442.32</v>
      </c>
      <c r="BO85" s="32">
        <f t="shared" si="12"/>
        <v>732228.45</v>
      </c>
      <c r="BP85" s="32">
        <f t="shared" ref="BP85:CD85" si="13">SUM(BP61:BP69)-BP84</f>
        <v>810486.53999999992</v>
      </c>
      <c r="BQ85" s="32">
        <f t="shared" si="13"/>
        <v>0</v>
      </c>
      <c r="BR85" s="32">
        <f t="shared" si="13"/>
        <v>3018494.8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1111278.06</v>
      </c>
      <c r="BW85" s="32">
        <f t="shared" si="13"/>
        <v>281491.44</v>
      </c>
      <c r="BX85" s="32">
        <f t="shared" si="13"/>
        <v>0</v>
      </c>
      <c r="BY85" s="32">
        <f t="shared" si="13"/>
        <v>2117028.9499999997</v>
      </c>
      <c r="BZ85" s="32">
        <f t="shared" si="13"/>
        <v>0</v>
      </c>
      <c r="CA85" s="32">
        <f t="shared" si="13"/>
        <v>764914.92999999993</v>
      </c>
      <c r="CB85" s="32">
        <f t="shared" si="13"/>
        <v>0</v>
      </c>
      <c r="CC85" s="32">
        <f t="shared" si="13"/>
        <v>12358485.600000001</v>
      </c>
      <c r="CD85" s="32">
        <f t="shared" si="13"/>
        <v>0</v>
      </c>
      <c r="CE85" s="32">
        <f t="shared" si="11"/>
        <v>260541096.06999999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-4895209</v>
      </c>
    </row>
    <row r="87" spans="1:84" x14ac:dyDescent="0.35">
      <c r="A87" s="26" t="s">
        <v>272</v>
      </c>
      <c r="B87" s="20"/>
      <c r="C87" s="24">
        <v>17083261.199999999</v>
      </c>
      <c r="D87" s="24"/>
      <c r="E87" s="24">
        <v>24848969.140000001</v>
      </c>
      <c r="F87" s="24"/>
      <c r="G87" s="24"/>
      <c r="H87" s="24"/>
      <c r="I87" s="24"/>
      <c r="J87" s="24">
        <v>1877466.86</v>
      </c>
      <c r="K87" s="24"/>
      <c r="L87" s="24"/>
      <c r="M87" s="24"/>
      <c r="N87" s="24"/>
      <c r="O87" s="24">
        <v>1139890.6000000001</v>
      </c>
      <c r="P87" s="24">
        <v>8625027.9299999997</v>
      </c>
      <c r="Q87" s="24">
        <v>695323.75</v>
      </c>
      <c r="R87" s="24">
        <v>943260</v>
      </c>
      <c r="S87" s="24"/>
      <c r="T87" s="24">
        <v>451325.25</v>
      </c>
      <c r="U87" s="24">
        <v>11075761.550000001</v>
      </c>
      <c r="V87" s="24">
        <v>1800260.76</v>
      </c>
      <c r="W87" s="24">
        <v>1253072.1000000001</v>
      </c>
      <c r="X87" s="24">
        <v>6557473</v>
      </c>
      <c r="Y87" s="24">
        <v>2681857.0299999998</v>
      </c>
      <c r="Z87" s="24">
        <v>60804</v>
      </c>
      <c r="AA87" s="24">
        <v>146044.35999999999</v>
      </c>
      <c r="AB87" s="24">
        <v>12204691.789999999</v>
      </c>
      <c r="AC87" s="24">
        <v>3245273.5</v>
      </c>
      <c r="AD87" s="24"/>
      <c r="AE87" s="24">
        <v>1350471.5</v>
      </c>
      <c r="AF87" s="24"/>
      <c r="AG87" s="24">
        <v>6411721</v>
      </c>
      <c r="AH87" s="24"/>
      <c r="AI87" s="24">
        <v>18183.5</v>
      </c>
      <c r="AJ87" s="24">
        <v>65067.9</v>
      </c>
      <c r="AK87" s="24">
        <v>90.5</v>
      </c>
      <c r="AL87" s="24">
        <v>395</v>
      </c>
      <c r="AM87" s="24"/>
      <c r="AN87" s="24"/>
      <c r="AO87" s="24"/>
      <c r="AP87" s="24"/>
      <c r="AQ87" s="24"/>
      <c r="AR87" s="24"/>
      <c r="AS87" s="24"/>
      <c r="AT87" s="24"/>
      <c r="AU87" s="24"/>
      <c r="AV87" s="24">
        <v>3562095.5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106097787.72</v>
      </c>
    </row>
    <row r="88" spans="1:84" x14ac:dyDescent="0.35">
      <c r="A88" s="26" t="s">
        <v>273</v>
      </c>
      <c r="B88" s="20"/>
      <c r="C88" s="24">
        <v>742375.25</v>
      </c>
      <c r="D88" s="24"/>
      <c r="E88" s="24">
        <v>3590897.89</v>
      </c>
      <c r="F88" s="24"/>
      <c r="G88" s="24"/>
      <c r="H88" s="24"/>
      <c r="I88" s="24"/>
      <c r="J88" s="24">
        <v>288935.78000000003</v>
      </c>
      <c r="K88" s="24"/>
      <c r="L88" s="24"/>
      <c r="M88" s="24"/>
      <c r="N88" s="24"/>
      <c r="O88" s="24">
        <v>175425.3</v>
      </c>
      <c r="P88" s="24">
        <v>36373396.240000002</v>
      </c>
      <c r="Q88" s="24">
        <v>1957430.75</v>
      </c>
      <c r="R88" s="24">
        <v>3805338.75</v>
      </c>
      <c r="S88" s="24"/>
      <c r="T88" s="24">
        <v>167957.5</v>
      </c>
      <c r="U88" s="24">
        <v>44800678.700000003</v>
      </c>
      <c r="V88" s="24">
        <v>16289418.09</v>
      </c>
      <c r="W88" s="24">
        <v>15797181.1</v>
      </c>
      <c r="X88" s="24">
        <v>31241361.34</v>
      </c>
      <c r="Y88" s="24">
        <v>34815300.060000002</v>
      </c>
      <c r="Z88" s="24">
        <v>18112219.75</v>
      </c>
      <c r="AA88" s="24">
        <v>1772942.56</v>
      </c>
      <c r="AB88" s="24">
        <v>65806389.350000001</v>
      </c>
      <c r="AC88" s="24">
        <v>1611690</v>
      </c>
      <c r="AD88" s="24"/>
      <c r="AE88" s="24">
        <v>5251341.5</v>
      </c>
      <c r="AF88" s="24"/>
      <c r="AG88" s="24">
        <v>30829724.43</v>
      </c>
      <c r="AH88" s="24"/>
      <c r="AI88" s="24">
        <v>2862595.45</v>
      </c>
      <c r="AJ88" s="24">
        <v>69441972.680000007</v>
      </c>
      <c r="AK88" s="24">
        <v>1044059</v>
      </c>
      <c r="AL88" s="24">
        <v>820243</v>
      </c>
      <c r="AM88" s="24"/>
      <c r="AN88" s="24"/>
      <c r="AO88" s="24"/>
      <c r="AP88" s="24"/>
      <c r="AQ88" s="24"/>
      <c r="AR88" s="24">
        <v>9066885.3800000008</v>
      </c>
      <c r="AS88" s="24"/>
      <c r="AT88" s="24"/>
      <c r="AU88" s="24"/>
      <c r="AV88" s="24">
        <v>409627.5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397075387.35000002</v>
      </c>
    </row>
    <row r="89" spans="1:84" x14ac:dyDescent="0.35">
      <c r="A89" s="26" t="s">
        <v>274</v>
      </c>
      <c r="B89" s="20"/>
      <c r="C89" s="32">
        <f>C87+C88</f>
        <v>17825636.449999999</v>
      </c>
      <c r="D89" s="32">
        <f t="shared" ref="D89:AV89" si="15">D87+D88</f>
        <v>0</v>
      </c>
      <c r="E89" s="32">
        <f t="shared" si="15"/>
        <v>28439867.030000001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2166402.64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1315315.9000000001</v>
      </c>
      <c r="P89" s="32">
        <f t="shared" si="15"/>
        <v>44998424.170000002</v>
      </c>
      <c r="Q89" s="32">
        <f t="shared" si="15"/>
        <v>2652754.5</v>
      </c>
      <c r="R89" s="32">
        <f t="shared" si="15"/>
        <v>4748598.75</v>
      </c>
      <c r="S89" s="32">
        <f t="shared" si="15"/>
        <v>0</v>
      </c>
      <c r="T89" s="32">
        <f t="shared" si="15"/>
        <v>619282.75</v>
      </c>
      <c r="U89" s="32">
        <f t="shared" si="15"/>
        <v>55876440.25</v>
      </c>
      <c r="V89" s="32">
        <f t="shared" si="15"/>
        <v>18089678.850000001</v>
      </c>
      <c r="W89" s="32">
        <f t="shared" si="15"/>
        <v>17050253.199999999</v>
      </c>
      <c r="X89" s="32">
        <f t="shared" si="15"/>
        <v>37798834.340000004</v>
      </c>
      <c r="Y89" s="32">
        <f t="shared" si="15"/>
        <v>37497157.090000004</v>
      </c>
      <c r="Z89" s="32">
        <f t="shared" si="15"/>
        <v>18173023.75</v>
      </c>
      <c r="AA89" s="32">
        <f t="shared" si="15"/>
        <v>1918986.92</v>
      </c>
      <c r="AB89" s="32">
        <f t="shared" si="15"/>
        <v>78011081.140000001</v>
      </c>
      <c r="AC89" s="32">
        <f t="shared" si="15"/>
        <v>4856963.5</v>
      </c>
      <c r="AD89" s="32">
        <f t="shared" si="15"/>
        <v>0</v>
      </c>
      <c r="AE89" s="32">
        <f t="shared" si="15"/>
        <v>6601813</v>
      </c>
      <c r="AF89" s="32">
        <f t="shared" si="15"/>
        <v>0</v>
      </c>
      <c r="AG89" s="32">
        <f t="shared" si="15"/>
        <v>37241445.43</v>
      </c>
      <c r="AH89" s="32">
        <f t="shared" si="15"/>
        <v>0</v>
      </c>
      <c r="AI89" s="32">
        <f t="shared" si="15"/>
        <v>2880778.95</v>
      </c>
      <c r="AJ89" s="32">
        <f t="shared" si="15"/>
        <v>69507040.580000013</v>
      </c>
      <c r="AK89" s="32">
        <f t="shared" si="15"/>
        <v>1044149.5</v>
      </c>
      <c r="AL89" s="32">
        <f t="shared" si="15"/>
        <v>820638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9066885.3800000008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3971723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503173175.06999993</v>
      </c>
    </row>
    <row r="90" spans="1:84" x14ac:dyDescent="0.35">
      <c r="A90" s="39" t="s">
        <v>275</v>
      </c>
      <c r="B90" s="32"/>
      <c r="C90" s="24">
        <v>6300.62</v>
      </c>
      <c r="D90" s="24"/>
      <c r="E90" s="24">
        <v>16024.35</v>
      </c>
      <c r="F90" s="24"/>
      <c r="G90" s="24"/>
      <c r="H90" s="24"/>
      <c r="I90" s="24"/>
      <c r="J90" s="24">
        <v>1838.22</v>
      </c>
      <c r="K90" s="24"/>
      <c r="L90" s="24"/>
      <c r="M90" s="24"/>
      <c r="N90" s="24"/>
      <c r="O90" s="24">
        <v>1116.06</v>
      </c>
      <c r="P90" s="24">
        <v>7841.97</v>
      </c>
      <c r="Q90" s="24">
        <v>1720.47</v>
      </c>
      <c r="R90" s="24">
        <v>500.56</v>
      </c>
      <c r="S90" s="24">
        <v>3093.06</v>
      </c>
      <c r="T90" s="24"/>
      <c r="U90" s="24">
        <v>8720.26</v>
      </c>
      <c r="V90" s="24">
        <v>9062.01</v>
      </c>
      <c r="W90" s="24">
        <v>1197.6600000000001</v>
      </c>
      <c r="X90" s="24">
        <v>1261.94</v>
      </c>
      <c r="Y90" s="24">
        <v>18896.240000000002</v>
      </c>
      <c r="Z90" s="24">
        <v>6046.97</v>
      </c>
      <c r="AA90" s="24">
        <v>599.78</v>
      </c>
      <c r="AB90" s="24">
        <v>2337.7600000000002</v>
      </c>
      <c r="AC90" s="24">
        <v>2844.88</v>
      </c>
      <c r="AD90" s="24"/>
      <c r="AE90" s="24">
        <v>9733.8799999999992</v>
      </c>
      <c r="AF90" s="24"/>
      <c r="AG90" s="24">
        <v>6022.48</v>
      </c>
      <c r="AH90" s="24">
        <v>97.77</v>
      </c>
      <c r="AI90" s="24">
        <v>5193.58</v>
      </c>
      <c r="AJ90" s="24">
        <v>51071.11</v>
      </c>
      <c r="AK90" s="24"/>
      <c r="AL90" s="24"/>
      <c r="AM90" s="24"/>
      <c r="AN90" s="24"/>
      <c r="AO90" s="24"/>
      <c r="AP90" s="24"/>
      <c r="AQ90" s="24"/>
      <c r="AR90" s="24">
        <v>4731.8500000000004</v>
      </c>
      <c r="AS90" s="24"/>
      <c r="AT90" s="24"/>
      <c r="AU90" s="24"/>
      <c r="AV90" s="24">
        <v>2417.65</v>
      </c>
      <c r="AW90" s="24"/>
      <c r="AX90" s="24">
        <v>1020.73</v>
      </c>
      <c r="AY90" s="24">
        <v>6739.93</v>
      </c>
      <c r="AZ90" s="24">
        <v>1129.03</v>
      </c>
      <c r="BA90" s="24">
        <v>3169.97</v>
      </c>
      <c r="BB90" s="24">
        <v>751.78</v>
      </c>
      <c r="BC90" s="24"/>
      <c r="BD90" s="24">
        <v>10922.31</v>
      </c>
      <c r="BE90" s="24">
        <v>26879.279999999999</v>
      </c>
      <c r="BF90" s="24">
        <v>2050.0500000000002</v>
      </c>
      <c r="BG90" s="24"/>
      <c r="BH90" s="24">
        <v>14635.82</v>
      </c>
      <c r="BI90" s="24">
        <v>3788.29</v>
      </c>
      <c r="BJ90" s="24">
        <v>1565.08</v>
      </c>
      <c r="BK90" s="24">
        <v>4617.05</v>
      </c>
      <c r="BL90" s="24">
        <v>5480.68</v>
      </c>
      <c r="BM90" s="24"/>
      <c r="BN90" s="24">
        <v>1916.88</v>
      </c>
      <c r="BO90" s="24">
        <v>122.76</v>
      </c>
      <c r="BP90" s="24">
        <v>1590.75</v>
      </c>
      <c r="BQ90" s="24"/>
      <c r="BR90" s="24">
        <v>2942.39</v>
      </c>
      <c r="BS90" s="24"/>
      <c r="BT90" s="24"/>
      <c r="BU90" s="24"/>
      <c r="BV90" s="24">
        <v>10331.67</v>
      </c>
      <c r="BW90" s="24">
        <v>331.03</v>
      </c>
      <c r="BX90" s="24"/>
      <c r="BY90" s="24">
        <v>807.15</v>
      </c>
      <c r="BZ90" s="24"/>
      <c r="CA90" s="24">
        <v>5334.4</v>
      </c>
      <c r="CB90" s="24"/>
      <c r="CC90" s="24">
        <v>165416.85999999999</v>
      </c>
      <c r="CD90" s="264" t="s">
        <v>233</v>
      </c>
      <c r="CE90" s="32">
        <f t="shared" si="14"/>
        <v>440215.02000000008</v>
      </c>
      <c r="CF90" s="32">
        <f>BE59-CE90</f>
        <v>-2.0000000076834112E-2</v>
      </c>
    </row>
    <row r="91" spans="1:84" x14ac:dyDescent="0.35">
      <c r="A91" s="26" t="s">
        <v>276</v>
      </c>
      <c r="B91" s="20"/>
      <c r="C91" s="24">
        <v>10507</v>
      </c>
      <c r="D91" s="24"/>
      <c r="E91" s="24">
        <v>37498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48005</v>
      </c>
      <c r="CF91" s="32">
        <f>AY59-CE91</f>
        <v>-48005</v>
      </c>
    </row>
    <row r="92" spans="1:84" x14ac:dyDescent="0.35">
      <c r="A92" s="26" t="s">
        <v>277</v>
      </c>
      <c r="B92" s="20"/>
      <c r="C92" s="24">
        <v>1433.16</v>
      </c>
      <c r="D92" s="24"/>
      <c r="E92" s="24">
        <v>3644.95</v>
      </c>
      <c r="F92" s="24"/>
      <c r="G92" s="24"/>
      <c r="H92" s="24"/>
      <c r="I92" s="24"/>
      <c r="J92" s="24">
        <v>418.13</v>
      </c>
      <c r="K92" s="24"/>
      <c r="L92" s="24"/>
      <c r="M92" s="24"/>
      <c r="N92" s="24"/>
      <c r="O92" s="24">
        <v>253.86</v>
      </c>
      <c r="P92" s="24">
        <v>1783.76</v>
      </c>
      <c r="Q92" s="24">
        <v>391.34</v>
      </c>
      <c r="R92" s="24">
        <v>113.86</v>
      </c>
      <c r="S92" s="24">
        <v>703.56</v>
      </c>
      <c r="T92" s="24"/>
      <c r="U92" s="24">
        <v>1903.84</v>
      </c>
      <c r="V92" s="24">
        <v>1754.64</v>
      </c>
      <c r="W92" s="24">
        <v>272.42</v>
      </c>
      <c r="X92" s="24">
        <v>287.04000000000002</v>
      </c>
      <c r="Y92" s="24">
        <v>3963.74</v>
      </c>
      <c r="Z92" s="24">
        <v>1375.46</v>
      </c>
      <c r="AA92" s="24">
        <v>136.43</v>
      </c>
      <c r="AB92" s="24">
        <v>531.75</v>
      </c>
      <c r="AC92" s="24">
        <v>647.11</v>
      </c>
      <c r="AD92" s="24"/>
      <c r="AE92" s="24">
        <v>2214.1</v>
      </c>
      <c r="AF92" s="24"/>
      <c r="AG92" s="24">
        <v>1369.89</v>
      </c>
      <c r="AH92" s="24">
        <v>22.24</v>
      </c>
      <c r="AI92" s="24">
        <v>1181.3499999999999</v>
      </c>
      <c r="AJ92" s="24">
        <v>8055.25</v>
      </c>
      <c r="AK92" s="24"/>
      <c r="AL92" s="24"/>
      <c r="AM92" s="24"/>
      <c r="AN92" s="24"/>
      <c r="AO92" s="24"/>
      <c r="AP92" s="24"/>
      <c r="AQ92" s="24"/>
      <c r="AR92" s="24">
        <v>642.91</v>
      </c>
      <c r="AS92" s="24"/>
      <c r="AT92" s="24"/>
      <c r="AU92" s="24"/>
      <c r="AV92" s="24">
        <v>254.15</v>
      </c>
      <c r="AW92" s="24"/>
      <c r="AX92" s="321" t="s">
        <v>233</v>
      </c>
      <c r="AY92" s="321" t="s">
        <v>233</v>
      </c>
      <c r="AZ92" s="29" t="s">
        <v>233</v>
      </c>
      <c r="BA92" s="24">
        <v>721.05</v>
      </c>
      <c r="BB92" s="24">
        <v>171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3192.77</v>
      </c>
      <c r="BI92" s="24">
        <v>43782.879999999997</v>
      </c>
      <c r="BJ92" s="29" t="s">
        <v>233</v>
      </c>
      <c r="BK92" s="24"/>
      <c r="BL92" s="24">
        <v>1125.73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2062.56</v>
      </c>
      <c r="BW92" s="24">
        <v>75.3</v>
      </c>
      <c r="BX92" s="24"/>
      <c r="BY92" s="24">
        <v>183.6</v>
      </c>
      <c r="BZ92" s="24"/>
      <c r="CA92" s="24">
        <v>1213.3800000000001</v>
      </c>
      <c r="CB92" s="24"/>
      <c r="CC92" s="29" t="s">
        <v>233</v>
      </c>
      <c r="CD92" s="29" t="s">
        <v>233</v>
      </c>
      <c r="CE92" s="32">
        <f t="shared" si="14"/>
        <v>85883.21</v>
      </c>
      <c r="CF92" s="20"/>
    </row>
    <row r="93" spans="1:84" x14ac:dyDescent="0.35">
      <c r="A93" s="26" t="s">
        <v>278</v>
      </c>
      <c r="B93" s="20"/>
      <c r="C93" s="24">
        <v>120998</v>
      </c>
      <c r="D93" s="24"/>
      <c r="E93" s="24">
        <v>199437</v>
      </c>
      <c r="F93" s="24"/>
      <c r="G93" s="24"/>
      <c r="H93" s="24"/>
      <c r="I93" s="24"/>
      <c r="J93" s="24">
        <v>9931</v>
      </c>
      <c r="K93" s="24"/>
      <c r="L93" s="24"/>
      <c r="M93" s="24"/>
      <c r="N93" s="24"/>
      <c r="O93" s="24">
        <v>42736</v>
      </c>
      <c r="P93" s="24">
        <v>124917</v>
      </c>
      <c r="Q93" s="24">
        <v>26415</v>
      </c>
      <c r="R93" s="24"/>
      <c r="S93" s="24">
        <v>15707</v>
      </c>
      <c r="T93" s="24"/>
      <c r="U93" s="24">
        <v>1556</v>
      </c>
      <c r="V93" s="24"/>
      <c r="W93" s="24"/>
      <c r="X93" s="24"/>
      <c r="Y93" s="24">
        <v>113482</v>
      </c>
      <c r="Z93" s="24">
        <v>16257</v>
      </c>
      <c r="AA93" s="24"/>
      <c r="AB93" s="24">
        <v>225</v>
      </c>
      <c r="AC93" s="24">
        <v>50</v>
      </c>
      <c r="AD93" s="24"/>
      <c r="AE93" s="24">
        <v>18905</v>
      </c>
      <c r="AF93" s="24"/>
      <c r="AG93" s="24">
        <v>275550</v>
      </c>
      <c r="AH93" s="24"/>
      <c r="AI93" s="24">
        <v>73055</v>
      </c>
      <c r="AJ93" s="24">
        <v>42364</v>
      </c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>
        <v>4192</v>
      </c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>
        <v>68316</v>
      </c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1154093</v>
      </c>
      <c r="CF93" s="32">
        <f>BA59</f>
        <v>0</v>
      </c>
    </row>
    <row r="94" spans="1:84" x14ac:dyDescent="0.35">
      <c r="A94" s="26" t="s">
        <v>279</v>
      </c>
      <c r="B94" s="20"/>
      <c r="C94" s="315">
        <v>29.08</v>
      </c>
      <c r="D94" s="315"/>
      <c r="E94" s="315">
        <v>45.06</v>
      </c>
      <c r="F94" s="315"/>
      <c r="G94" s="315"/>
      <c r="H94" s="315"/>
      <c r="I94" s="315"/>
      <c r="J94" s="315">
        <v>4.3499999999999996</v>
      </c>
      <c r="K94" s="315"/>
      <c r="L94" s="315"/>
      <c r="M94" s="315"/>
      <c r="N94" s="315"/>
      <c r="O94" s="315">
        <v>2.64</v>
      </c>
      <c r="P94" s="316">
        <v>13.71</v>
      </c>
      <c r="Q94" s="316">
        <v>6.19</v>
      </c>
      <c r="R94" s="316">
        <v>1.9</v>
      </c>
      <c r="S94" s="317"/>
      <c r="T94" s="317">
        <v>0.81</v>
      </c>
      <c r="U94" s="318"/>
      <c r="V94" s="316">
        <v>2.35</v>
      </c>
      <c r="W94" s="316"/>
      <c r="X94" s="316"/>
      <c r="Y94" s="316">
        <v>3.06</v>
      </c>
      <c r="Z94" s="316">
        <v>2.09</v>
      </c>
      <c r="AA94" s="316"/>
      <c r="AB94" s="317"/>
      <c r="AC94" s="316"/>
      <c r="AD94" s="316"/>
      <c r="AE94" s="316"/>
      <c r="AF94" s="316"/>
      <c r="AG94" s="316">
        <v>38.729999999999997</v>
      </c>
      <c r="AH94" s="316"/>
      <c r="AI94" s="316">
        <v>17.3</v>
      </c>
      <c r="AJ94" s="316">
        <v>39.119999999999997</v>
      </c>
      <c r="AK94" s="316"/>
      <c r="AL94" s="316"/>
      <c r="AM94" s="316"/>
      <c r="AN94" s="316"/>
      <c r="AO94" s="316"/>
      <c r="AP94" s="316"/>
      <c r="AQ94" s="316"/>
      <c r="AR94" s="316">
        <v>19.309999999999999</v>
      </c>
      <c r="AS94" s="316"/>
      <c r="AT94" s="316"/>
      <c r="AU94" s="316"/>
      <c r="AV94" s="317">
        <v>2.5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228.20000000000002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1364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4" t="s">
        <v>1382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1381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1369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98362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1374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1371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1372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1375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>
        <v>3604177000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>
        <v>3604177445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1383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8" t="s">
        <v>1384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3550</v>
      </c>
      <c r="D127" s="50">
        <v>12565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338</v>
      </c>
      <c r="D130" s="50">
        <v>594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10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9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39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0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9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0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0</v>
      </c>
      <c r="D139" s="20"/>
      <c r="E139" s="20"/>
    </row>
    <row r="140" spans="1:5" x14ac:dyDescent="0.35">
      <c r="A140" s="20" t="s">
        <v>322</v>
      </c>
      <c r="B140" s="46"/>
      <c r="C140" s="47">
        <v>0</v>
      </c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0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0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67</v>
      </c>
    </row>
    <row r="144" spans="1:5" x14ac:dyDescent="0.35">
      <c r="A144" s="20" t="s">
        <v>325</v>
      </c>
      <c r="B144" s="46" t="s">
        <v>284</v>
      </c>
      <c r="C144" s="47">
        <v>126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11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0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2173</v>
      </c>
      <c r="C154" s="50">
        <v>645</v>
      </c>
      <c r="D154" s="50">
        <v>732</v>
      </c>
      <c r="E154" s="32">
        <f>SUM(B154:D154)</f>
        <v>3550</v>
      </c>
    </row>
    <row r="155" spans="1:6" x14ac:dyDescent="0.35">
      <c r="A155" s="20" t="s">
        <v>227</v>
      </c>
      <c r="B155" s="50">
        <v>8342</v>
      </c>
      <c r="C155" s="50">
        <v>2074</v>
      </c>
      <c r="D155" s="50">
        <v>2149</v>
      </c>
      <c r="E155" s="32">
        <f>SUM(B155:D155)</f>
        <v>12565</v>
      </c>
    </row>
    <row r="156" spans="1:6" x14ac:dyDescent="0.35">
      <c r="A156" s="20" t="s">
        <v>332</v>
      </c>
      <c r="B156" s="50">
        <v>302342.48</v>
      </c>
      <c r="C156" s="50">
        <v>74477.78</v>
      </c>
      <c r="D156" s="50">
        <v>145032.74</v>
      </c>
      <c r="E156" s="32">
        <f>SUM(B156:D156)</f>
        <v>521853</v>
      </c>
    </row>
    <row r="157" spans="1:6" x14ac:dyDescent="0.35">
      <c r="A157" s="20" t="s">
        <v>272</v>
      </c>
      <c r="B157" s="50">
        <v>67060877.159999996</v>
      </c>
      <c r="C157" s="50">
        <v>19257851.57</v>
      </c>
      <c r="D157" s="50">
        <v>19779058.989999998</v>
      </c>
      <c r="E157" s="32">
        <f>SUM(B157:D157)</f>
        <v>106097787.71999998</v>
      </c>
      <c r="F157" s="18"/>
    </row>
    <row r="158" spans="1:6" x14ac:dyDescent="0.35">
      <c r="A158" s="20" t="s">
        <v>273</v>
      </c>
      <c r="B158" s="50">
        <v>230050907.06999999</v>
      </c>
      <c r="C158" s="50">
        <v>56669779.200000003</v>
      </c>
      <c r="D158" s="50">
        <v>110354701.06999999</v>
      </c>
      <c r="E158" s="32">
        <f>SUM(B158:D158)</f>
        <v>397075387.33999997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8257079.1900000004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1488698.62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18456645.07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93769.600000000006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5108426.82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165142.38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521920.22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34091681.900000006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29748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162064.53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191812.53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2127071.87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2127071.87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29023.09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1759514.54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1788537.6300000001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1813025.63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1813025.63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11439754</v>
      </c>
      <c r="C211" s="47">
        <v>534000</v>
      </c>
      <c r="D211" s="50"/>
      <c r="E211" s="32">
        <f t="shared" ref="E211:E219" si="16">SUM(B211:C211)-D211</f>
        <v>11973754</v>
      </c>
    </row>
    <row r="212" spans="1:5" x14ac:dyDescent="0.35">
      <c r="A212" s="20" t="s">
        <v>367</v>
      </c>
      <c r="B212" s="50">
        <v>9546920</v>
      </c>
      <c r="C212" s="47">
        <v>14913</v>
      </c>
      <c r="D212" s="50"/>
      <c r="E212" s="32">
        <f t="shared" si="16"/>
        <v>9561833</v>
      </c>
    </row>
    <row r="213" spans="1:5" x14ac:dyDescent="0.35">
      <c r="A213" s="20" t="s">
        <v>368</v>
      </c>
      <c r="B213" s="50">
        <v>126575298</v>
      </c>
      <c r="C213" s="47">
        <v>2217063</v>
      </c>
      <c r="D213" s="50">
        <v>10380</v>
      </c>
      <c r="E213" s="32">
        <f t="shared" si="16"/>
        <v>128781981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35350187</v>
      </c>
      <c r="C215" s="47">
        <v>1287668</v>
      </c>
      <c r="D215" s="50">
        <v>90578</v>
      </c>
      <c r="E215" s="32">
        <f t="shared" si="16"/>
        <v>36547277</v>
      </c>
    </row>
    <row r="216" spans="1:5" x14ac:dyDescent="0.35">
      <c r="A216" s="20" t="s">
        <v>371</v>
      </c>
      <c r="B216" s="50">
        <v>71227944</v>
      </c>
      <c r="C216" s="47">
        <v>6564712</v>
      </c>
      <c r="D216" s="50">
        <v>2896103</v>
      </c>
      <c r="E216" s="32">
        <f t="shared" si="16"/>
        <v>74896553</v>
      </c>
    </row>
    <row r="217" spans="1:5" x14ac:dyDescent="0.35">
      <c r="A217" s="20" t="s">
        <v>372</v>
      </c>
      <c r="B217" s="50">
        <v>3039256</v>
      </c>
      <c r="C217" s="47"/>
      <c r="D217" s="50">
        <v>22550</v>
      </c>
      <c r="E217" s="32">
        <f t="shared" si="16"/>
        <v>3016706</v>
      </c>
    </row>
    <row r="218" spans="1:5" x14ac:dyDescent="0.35">
      <c r="A218" s="20" t="s">
        <v>373</v>
      </c>
      <c r="B218" s="50">
        <v>362736</v>
      </c>
      <c r="C218" s="47"/>
      <c r="D218" s="50"/>
      <c r="E218" s="32">
        <f t="shared" si="16"/>
        <v>362736</v>
      </c>
    </row>
    <row r="219" spans="1:5" x14ac:dyDescent="0.35">
      <c r="A219" s="20" t="s">
        <v>374</v>
      </c>
      <c r="B219" s="50">
        <v>6280262</v>
      </c>
      <c r="C219" s="47">
        <v>-14433</v>
      </c>
      <c r="D219" s="50"/>
      <c r="E219" s="32">
        <f t="shared" si="16"/>
        <v>6265829</v>
      </c>
    </row>
    <row r="220" spans="1:5" x14ac:dyDescent="0.35">
      <c r="A220" s="20" t="s">
        <v>215</v>
      </c>
      <c r="B220" s="32">
        <f>SUM(B211:B219)</f>
        <v>263822357</v>
      </c>
      <c r="C220" s="266">
        <f>SUM(C211:C219)</f>
        <v>10603923</v>
      </c>
      <c r="D220" s="32">
        <f>SUM(D211:D219)</f>
        <v>3019611</v>
      </c>
      <c r="E220" s="32">
        <f>SUM(E211:E219)</f>
        <v>271406669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4800214</v>
      </c>
      <c r="C225" s="47">
        <v>505026</v>
      </c>
      <c r="D225" s="50"/>
      <c r="E225" s="32">
        <f t="shared" ref="E225:E232" si="17">SUM(B225:C225)-D225</f>
        <v>5305240</v>
      </c>
    </row>
    <row r="226" spans="1:5" x14ac:dyDescent="0.35">
      <c r="A226" s="20" t="s">
        <v>368</v>
      </c>
      <c r="B226" s="50">
        <v>62812301</v>
      </c>
      <c r="C226" s="47">
        <v>4117513</v>
      </c>
      <c r="D226" s="50">
        <v>692</v>
      </c>
      <c r="E226" s="32">
        <f t="shared" si="17"/>
        <v>66929122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22826177</v>
      </c>
      <c r="C228" s="47">
        <v>1324235</v>
      </c>
      <c r="D228" s="50">
        <v>74805</v>
      </c>
      <c r="E228" s="32">
        <f t="shared" si="17"/>
        <v>24075607</v>
      </c>
    </row>
    <row r="229" spans="1:5" x14ac:dyDescent="0.35">
      <c r="A229" s="20" t="s">
        <v>371</v>
      </c>
      <c r="B229" s="50">
        <v>49440421</v>
      </c>
      <c r="C229" s="47">
        <v>5791570</v>
      </c>
      <c r="D229" s="50">
        <v>3713674</v>
      </c>
      <c r="E229" s="32">
        <f t="shared" si="17"/>
        <v>51518317</v>
      </c>
    </row>
    <row r="230" spans="1:5" x14ac:dyDescent="0.35">
      <c r="A230" s="20" t="s">
        <v>372</v>
      </c>
      <c r="B230" s="50">
        <v>2445272</v>
      </c>
      <c r="C230" s="47">
        <v>183825</v>
      </c>
      <c r="D230" s="50">
        <v>32333</v>
      </c>
      <c r="E230" s="32">
        <f t="shared" si="17"/>
        <v>2596764</v>
      </c>
    </row>
    <row r="231" spans="1:5" x14ac:dyDescent="0.35">
      <c r="A231" s="20" t="s">
        <v>373</v>
      </c>
      <c r="B231" s="50">
        <v>220099</v>
      </c>
      <c r="C231" s="47">
        <v>43634</v>
      </c>
      <c r="D231" s="50"/>
      <c r="E231" s="32">
        <f t="shared" si="17"/>
        <v>263733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142544484</v>
      </c>
      <c r="C233" s="266">
        <f>SUM(C224:C232)</f>
        <v>11965803</v>
      </c>
      <c r="D233" s="32">
        <f>SUM(D224:D232)</f>
        <v>3821504</v>
      </c>
      <c r="E233" s="32">
        <f>SUM(E224:E232)</f>
        <v>150688783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7" t="s">
        <v>377</v>
      </c>
      <c r="C236" s="347"/>
      <c r="D236" s="38"/>
      <c r="E236" s="38"/>
    </row>
    <row r="237" spans="1:5" x14ac:dyDescent="0.35">
      <c r="A237" s="56" t="s">
        <v>377</v>
      </c>
      <c r="B237" s="38"/>
      <c r="C237" s="47">
        <v>2853688.79</v>
      </c>
      <c r="D237" s="40">
        <f>C237</f>
        <v>2853688.79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186867301.22999999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43934775.549999997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1988865.33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17220736.870000001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11533258.24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505.65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261545442.87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659723.37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1524673.25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2184396.62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1591347.54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1591347.54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268174875.81999999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15075795.710000001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7209583.7300000004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49576606.399999999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26073028.84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744922.48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2989329.81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3165110.79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52688320.079999998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533520.18999999994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39267693.630000003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39801213.82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11973754.43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9561833.3499999996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129144717.63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36547277.390000001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77913258.560000002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6265829.2199999997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271406670.58000004</v>
      </c>
      <c r="E291" s="20"/>
    </row>
    <row r="292" spans="1:5" x14ac:dyDescent="0.35">
      <c r="A292" s="20" t="s">
        <v>416</v>
      </c>
      <c r="B292" s="46" t="s">
        <v>284</v>
      </c>
      <c r="C292" s="47">
        <v>150688782.41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120717888.17000005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2898322.97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2898322.97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216105745.04000005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16513104.57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13545715.130000001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43351.82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>
        <v>0</v>
      </c>
      <c r="D320" s="20"/>
      <c r="E320" s="20"/>
    </row>
    <row r="321" spans="1:5" x14ac:dyDescent="0.35">
      <c r="A321" s="20" t="s">
        <v>439</v>
      </c>
      <c r="B321" s="46" t="s">
        <v>284</v>
      </c>
      <c r="C321" s="47">
        <v>0</v>
      </c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726822.44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2162071.86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32991065.820000004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48602932.32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1742746.24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50345678.560000002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2162071.86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48183606.700000003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134931072.52000001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216105745.04000002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216105745.04000005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106097787.72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397075387.33999997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503173175.05999994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2853688.79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263136790.41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2184396.62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268174875.81999999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234998299.23999995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4592940.4800000004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4592940.4800000004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4895208.7300000004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9488149.2100000009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244486448.44999996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117825078.3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34091681.899999999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13991525.949999999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41977908.149999999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0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25354951.539999999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11299063.4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191812.53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2127071.87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1759514.54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13565060.84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13565060.84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262183669.01999998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-17697220.570000023</v>
      </c>
      <c r="E417" s="32"/>
    </row>
    <row r="418" spans="1:13" x14ac:dyDescent="0.35">
      <c r="A418" s="32" t="s">
        <v>508</v>
      </c>
      <c r="B418" s="20"/>
      <c r="C418" s="236">
        <v>1634776.55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1634776.55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-16062444.020000022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-16062444.020000022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413335.74000000011</v>
      </c>
      <c r="E612" s="258">
        <f>SUM(C624:D647)+SUM(C668:D713)</f>
        <v>241180330.2498531</v>
      </c>
      <c r="F612" s="258">
        <f>CE64-(AX64+BD64+BE64+BG64+BJ64+BN64+BP64+BQ64+CB64+CC64+CD64)</f>
        <v>40038634.300000027</v>
      </c>
      <c r="G612" s="256">
        <f>CE91-(AX91+AY91+BD91+BE91+BG91+BJ91+BN91+BP91+BQ91+CB91+CC91+CD91)</f>
        <v>48005</v>
      </c>
      <c r="H612" s="261">
        <f>CE60-(AX60+AY60+AZ60+BD60+BE60+BG60+BJ60+BN60+BO60+BP60+BQ60+BR60+CB60+CC60+CD60)</f>
        <v>1195.7100000000005</v>
      </c>
      <c r="I612" s="256">
        <f>CE92-(AX92+AY92+AZ92+BD92+BE92+BF92+BG92+BJ92+BN92+BO92+BP92+BQ92+BR92+CB92+CC92+CD92)</f>
        <v>85883.21</v>
      </c>
      <c r="J612" s="256">
        <f>CE93-(AX93+AY93+AZ93+BA93+BD93+BE93+BF93+BG93+BJ93+BN93+BO93+BP93+BQ93+BR93+CB93+CC93+CD93)</f>
        <v>1154093</v>
      </c>
      <c r="K612" s="256">
        <f>CE89-(AW89+AX89+AY89+AZ89+BA89+BB89+BC89+BD89+BE89+BF89+BG89+BH89+BI89+BJ89+BK89+BL89+BM89+BN89+BO89+BP89+BQ89+BR89+BS89+BT89+BU89+BV89+BW89+BX89+CB89+CC89+CD89)</f>
        <v>503173175.06999993</v>
      </c>
      <c r="L612" s="262">
        <f>CE94-(AW94+AX94+AY94+AZ94+BA94+BB94+BC94+BD94+BE94+BF94+BG94+BH94+BI94+BJ94+BK94+BL94+BM94+BN94+BO94+BP94+BQ94+BR94+BS94+BT94+BU94+BV94+BW94+BX94+BY94+BZ94+CA94+CB94+CC94+CD94)</f>
        <v>228.20000000000002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5370677.2799999993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5370677.2799999993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152811.80000000002</v>
      </c>
      <c r="D616" s="256">
        <f>(D615/D612)*AX90</f>
        <v>13262.853630838692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2106020.75</v>
      </c>
      <c r="D617" s="256">
        <f>(D615/D612)*BJ90</f>
        <v>20335.864489681913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1704442.32</v>
      </c>
      <c r="D619" s="256">
        <f>(D615/D612)*BN90</f>
        <v>24906.977229906119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12358485.600000001</v>
      </c>
      <c r="D620" s="256">
        <f>(D615/D612)*CC90</f>
        <v>2149343.707202625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810486.53999999992</v>
      </c>
      <c r="D621" s="256">
        <f>(D615/D612)*BP90</f>
        <v>20669.407593836422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19360765.820146888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3860037.8099999996</v>
      </c>
      <c r="D624" s="256">
        <f>(D615/D612)*BD90</f>
        <v>141919.01760568001</v>
      </c>
      <c r="E624" s="258">
        <f>(E623/E612)*SUM(C624:D624)</f>
        <v>321257.33007059229</v>
      </c>
      <c r="F624" s="258">
        <f>SUM(C624:E624)</f>
        <v>4323214.1576762721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3175436.66</v>
      </c>
      <c r="D625" s="256">
        <f>(D615/D612)*AY90</f>
        <v>87575.269730583634</v>
      </c>
      <c r="E625" s="258">
        <f>(E623/E612)*SUM(C625:D625)</f>
        <v>261938.48301979387</v>
      </c>
      <c r="F625" s="258">
        <f>(F624/F612)*AY64</f>
        <v>96358.045069913947</v>
      </c>
      <c r="G625" s="256">
        <f>SUM(C625:F625)</f>
        <v>3621308.4578202916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3018494.8</v>
      </c>
      <c r="D626" s="256">
        <f>(D615/D612)*BR90</f>
        <v>38231.939783138987</v>
      </c>
      <c r="E626" s="258">
        <f>(E623/E612)*SUM(C626:D626)</f>
        <v>245378.92673010996</v>
      </c>
      <c r="F626" s="258">
        <f>(F624/F612)*BR64</f>
        <v>2571.0072730181478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732228.45</v>
      </c>
      <c r="D627" s="256">
        <f>(D615/D612)*BO90</f>
        <v>1595.0818646672067</v>
      </c>
      <c r="E627" s="258">
        <f>(E623/E612)*SUM(C627:D627)</f>
        <v>58907.729079840967</v>
      </c>
      <c r="F627" s="258">
        <f>(F624/F612)*BO64</f>
        <v>6009.1908350883941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334329.31</v>
      </c>
      <c r="D628" s="256">
        <f>(D615/D612)*AZ90</f>
        <v>14670.049508514307</v>
      </c>
      <c r="E628" s="258">
        <f>(E623/E612)*SUM(C628:D628)</f>
        <v>28015.945014362191</v>
      </c>
      <c r="F628" s="258">
        <f>(F624/F612)*AZ64</f>
        <v>209.61717319917855</v>
      </c>
      <c r="G628" s="256">
        <f>(G625/G612)*AZ91</f>
        <v>0</v>
      </c>
      <c r="H628" s="258">
        <f>SUM(C626:G628)</f>
        <v>4480642.0472619394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3093877.14</v>
      </c>
      <c r="D629" s="256">
        <f>(D615/D612)*BF90</f>
        <v>26637.321413009184</v>
      </c>
      <c r="E629" s="258">
        <f>(E623/E612)*SUM(C629:D629)</f>
        <v>250499.49000074336</v>
      </c>
      <c r="F629" s="258">
        <f>(F624/F612)*BF64</f>
        <v>36643.151344467668</v>
      </c>
      <c r="G629" s="256">
        <f>(G625/G612)*BF91</f>
        <v>0</v>
      </c>
      <c r="H629" s="258">
        <f>(H628/H612)*BF60</f>
        <v>154724.56543095349</v>
      </c>
      <c r="I629" s="256">
        <f>SUM(C629:H629)</f>
        <v>3562381.668189174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641563.63</v>
      </c>
      <c r="D630" s="256">
        <f>(D615/D612)*BA90</f>
        <v>41189.0001510191</v>
      </c>
      <c r="E630" s="258">
        <f>(E623/E612)*SUM(C630:D630)</f>
        <v>54808.009308840767</v>
      </c>
      <c r="F630" s="258">
        <f>(F624/F612)*BA64</f>
        <v>19471.831189814151</v>
      </c>
      <c r="G630" s="256">
        <f>(G625/G612)*BA91</f>
        <v>0</v>
      </c>
      <c r="H630" s="258">
        <f>(H628/H612)*BA60</f>
        <v>27017.779529115396</v>
      </c>
      <c r="I630" s="256">
        <f>(I629/I612)*BA92</f>
        <v>29908.701617554856</v>
      </c>
      <c r="J630" s="256">
        <f>SUM(C630:I630)</f>
        <v>813958.95179634425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2884209.47</v>
      </c>
      <c r="D632" s="256">
        <f>(D615/D612)*BB90</f>
        <v>9768.2522337855371</v>
      </c>
      <c r="E632" s="258">
        <f>(E623/E612)*SUM(C632:D632)</f>
        <v>232314.23935296046</v>
      </c>
      <c r="F632" s="258">
        <f>(F624/F612)*BB64</f>
        <v>578.59190087788397</v>
      </c>
      <c r="G632" s="256">
        <f>(G625/G612)*BB91</f>
        <v>0</v>
      </c>
      <c r="H632" s="258">
        <f>(H628/H612)*BB60</f>
        <v>55984.136777390289</v>
      </c>
      <c r="I632" s="256">
        <f>(I629/I612)*BB92</f>
        <v>7092.9727156256586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1555447.6099999999</v>
      </c>
      <c r="D634" s="256">
        <f>(D615/D612)*BI90</f>
        <v>49223.140087163018</v>
      </c>
      <c r="E634" s="258">
        <f>(E623/E612)*SUM(C634:D634)</f>
        <v>128815.0429958039</v>
      </c>
      <c r="F634" s="258">
        <f>(F624/F612)*BI64</f>
        <v>1678.8744761896658</v>
      </c>
      <c r="G634" s="256">
        <f>(G625/G612)*BI91</f>
        <v>0</v>
      </c>
      <c r="H634" s="258">
        <f>(H628/H612)*BI60</f>
        <v>61380.198153524296</v>
      </c>
      <c r="I634" s="256">
        <f>(I629/I612)*BI92</f>
        <v>1816086.3932836978</v>
      </c>
      <c r="J634" s="256">
        <f>(J630/J612)*BI93</f>
        <v>48181.922731460159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3912176.2399999998</v>
      </c>
      <c r="D635" s="256">
        <f>(D615/D612)*BK90</f>
        <v>59991.631828459816</v>
      </c>
      <c r="E635" s="258">
        <f>(E623/E612)*SUM(C635:D635)</f>
        <v>318866.01981642691</v>
      </c>
      <c r="F635" s="258">
        <f>(F624/F612)*BK64</f>
        <v>2722.2882178767968</v>
      </c>
      <c r="G635" s="256">
        <f>(G625/G612)*BK91</f>
        <v>0</v>
      </c>
      <c r="H635" s="258">
        <f>(H628/H612)*BK60</f>
        <v>180056.07578002702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9548558.0700000003</v>
      </c>
      <c r="D636" s="256">
        <f>(D615/D612)*BH90</f>
        <v>190170.50388183119</v>
      </c>
      <c r="E636" s="258">
        <f>(E623/E612)*SUM(C636:D636)</f>
        <v>781777.03426133376</v>
      </c>
      <c r="F636" s="258">
        <f>(F624/F612)*BH64</f>
        <v>37448.336415397593</v>
      </c>
      <c r="G636" s="256">
        <f>(G625/G612)*BH91</f>
        <v>0</v>
      </c>
      <c r="H636" s="258">
        <f>(H628/H612)*BH60</f>
        <v>112417.94533612509</v>
      </c>
      <c r="I636" s="256">
        <f>(I629/I612)*BH92</f>
        <v>132434.09647525224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4760766.9700000007</v>
      </c>
      <c r="D637" s="256">
        <f>(D615/D612)*BL90</f>
        <v>71213.206859272294</v>
      </c>
      <c r="E637" s="258">
        <f>(E623/E612)*SUM(C637:D637)</f>
        <v>387887.50539834413</v>
      </c>
      <c r="F637" s="258">
        <f>(F624/F612)*BL64</f>
        <v>4955.1014999090685</v>
      </c>
      <c r="G637" s="256">
        <f>(G625/G612)*BL91</f>
        <v>0</v>
      </c>
      <c r="H637" s="258">
        <f>(H628/H612)*BL60</f>
        <v>314545.411050478</v>
      </c>
      <c r="I637" s="256">
        <f>(I629/I612)*BL92</f>
        <v>46694.574123750128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1111278.06</v>
      </c>
      <c r="D642" s="256">
        <f>(D615/D612)*BV90</f>
        <v>134244.53770549234</v>
      </c>
      <c r="E642" s="258">
        <f>(E623/E612)*SUM(C642:D642)</f>
        <v>99984.403010376685</v>
      </c>
      <c r="F642" s="258">
        <f>(F624/F612)*BV64</f>
        <v>842.45624885686152</v>
      </c>
      <c r="G642" s="256">
        <f>(G625/G612)*BV91</f>
        <v>0</v>
      </c>
      <c r="H642" s="258">
        <f>(H628/H612)*BV60</f>
        <v>47365.427634954038</v>
      </c>
      <c r="I642" s="256">
        <f>(I629/I612)*BV92</f>
        <v>85553.694762227242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281491.44</v>
      </c>
      <c r="D643" s="256">
        <f>(D615/D612)*BW90</f>
        <v>4301.2377782729336</v>
      </c>
      <c r="E643" s="258">
        <f>(E623/E612)*SUM(C643:D643)</f>
        <v>22942.024757349423</v>
      </c>
      <c r="F643" s="258">
        <f>(F624/F612)*BW64</f>
        <v>1142.7895126039066</v>
      </c>
      <c r="G643" s="256">
        <f>(G625/G612)*BW91</f>
        <v>0</v>
      </c>
      <c r="H643" s="258">
        <f>(H628/H612)*BW60</f>
        <v>8431.3459002093823</v>
      </c>
      <c r="I643" s="256">
        <f>(I629/I612)*BW92</f>
        <v>3123.3967572316492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29514142.669720531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2117028.9499999997</v>
      </c>
      <c r="D645" s="256">
        <f>(D615/D612)*BY90</f>
        <v>10487.702240682111</v>
      </c>
      <c r="E645" s="258">
        <f>(E623/E612)*SUM(C645:D645)</f>
        <v>170786.52989579699</v>
      </c>
      <c r="F645" s="258">
        <f>(F624/F612)*BY64</f>
        <v>445.85908437049653</v>
      </c>
      <c r="G645" s="256">
        <f>(G625/G612)*BY91</f>
        <v>0</v>
      </c>
      <c r="H645" s="258">
        <f>(H628/H612)*BY60</f>
        <v>52124.453987516667</v>
      </c>
      <c r="I645" s="256">
        <f>(I629/I612)*BY92</f>
        <v>7615.6128104612326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764914.92999999993</v>
      </c>
      <c r="D647" s="256">
        <f>(D615/D612)*CA90</f>
        <v>69312.517912029536</v>
      </c>
      <c r="E647" s="258">
        <f>(E623/E612)*SUM(C647:D647)</f>
        <v>66967.659605704626</v>
      </c>
      <c r="F647" s="258">
        <f>(F624/F612)*CA64</f>
        <v>596.94459255249069</v>
      </c>
      <c r="G647" s="256">
        <f>(G625/G612)*CA91</f>
        <v>0</v>
      </c>
      <c r="H647" s="258">
        <f>(H628/H612)*CA60</f>
        <v>15288.840565713013</v>
      </c>
      <c r="I647" s="256">
        <f>(I629/I612)*CA92</f>
        <v>50330.241132665862</v>
      </c>
      <c r="J647" s="256">
        <f>(J630/J612)*CA93</f>
        <v>0</v>
      </c>
      <c r="K647" s="258">
        <v>0</v>
      </c>
      <c r="L647" s="258">
        <f>SUM(C645:K647)</f>
        <v>3325900.2418274931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64294763.830000006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8378035.5099999998</v>
      </c>
      <c r="D668" s="256">
        <f>(D615/D612)*C90</f>
        <v>81867.09594460325</v>
      </c>
      <c r="E668" s="258">
        <f>(E623/E612)*SUM(C668:D668)</f>
        <v>679119.2011606578</v>
      </c>
      <c r="F668" s="258">
        <f>(F624/F612)*C64</f>
        <v>47985.760496240073</v>
      </c>
      <c r="G668" s="256">
        <f>(G625/G612)*C91</f>
        <v>792606.76942647237</v>
      </c>
      <c r="H668" s="258">
        <f>(H628/H612)*C60</f>
        <v>171737.14782515375</v>
      </c>
      <c r="I668" s="256">
        <f>(I629/I612)*C92</f>
        <v>59446.577644012097</v>
      </c>
      <c r="J668" s="256">
        <f>(J630/J612)*C93</f>
        <v>85337.494681497992</v>
      </c>
      <c r="K668" s="256">
        <f>(K644/K612)*C89</f>
        <v>1045581.1307720845</v>
      </c>
      <c r="L668" s="256">
        <f>(L647/L612)*C94</f>
        <v>423826.37612771027</v>
      </c>
      <c r="M668" s="231">
        <f t="shared" ref="M668:M713" si="18">ROUND(SUM(D668:L668),0)</f>
        <v>3387508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12071880.999999998</v>
      </c>
      <c r="D670" s="256">
        <f>(D615/D612)*E90</f>
        <v>208212.36622743527</v>
      </c>
      <c r="E670" s="258">
        <f>(E623/E612)*SUM(C670:D670)</f>
        <v>985785.24901581777</v>
      </c>
      <c r="F670" s="258">
        <f>(F624/F612)*E64</f>
        <v>53791.967127768461</v>
      </c>
      <c r="G670" s="256">
        <f>(G625/G612)*E91</f>
        <v>2828701.6883938196</v>
      </c>
      <c r="H670" s="258">
        <f>(H628/H612)*E60</f>
        <v>265905.91336838121</v>
      </c>
      <c r="I670" s="256">
        <f>(I629/I612)*E92</f>
        <v>151190.2391802324</v>
      </c>
      <c r="J670" s="256">
        <f>(J630/J612)*E93</f>
        <v>140658.96896472597</v>
      </c>
      <c r="K670" s="256">
        <f>(K644/K612)*E89</f>
        <v>1668169.7964414128</v>
      </c>
      <c r="L670" s="256">
        <f>(L647/L612)*E94</f>
        <v>656726.84003832971</v>
      </c>
      <c r="M670" s="231">
        <f t="shared" si="18"/>
        <v>6959143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955896.6100000001</v>
      </c>
      <c r="D675" s="256">
        <f>(D615/D612)*J90</f>
        <v>23884.908645068041</v>
      </c>
      <c r="E675" s="258">
        <f>(E623/E612)*SUM(C675:D675)</f>
        <v>78652.021571342877</v>
      </c>
      <c r="F675" s="258">
        <f>(F624/F612)*J64</f>
        <v>4285.3443280552056</v>
      </c>
      <c r="G675" s="256">
        <f>(G625/G612)*J91</f>
        <v>0</v>
      </c>
      <c r="H675" s="258">
        <f>(H628/H612)*J60</f>
        <v>19598.195136931143</v>
      </c>
      <c r="I675" s="256">
        <f>(I629/I612)*J92</f>
        <v>17343.770067745943</v>
      </c>
      <c r="J675" s="256">
        <f>(J630/J612)*J93</f>
        <v>7004.1377517145447</v>
      </c>
      <c r="K675" s="256">
        <f>(K644/K612)*J89</f>
        <v>127072.58606964519</v>
      </c>
      <c r="L675" s="256">
        <f>(L647/L612)*J94</f>
        <v>63399.062453766841</v>
      </c>
      <c r="M675" s="231">
        <f t="shared" si="18"/>
        <v>341240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580366.30000000005</v>
      </c>
      <c r="D680" s="256">
        <f>(D615/D612)*O90</f>
        <v>14501.523834151862</v>
      </c>
      <c r="E680" s="258">
        <f>(E623/E612)*SUM(C680:D680)</f>
        <v>47753.051085310981</v>
      </c>
      <c r="F680" s="258">
        <f>(F624/F612)*O64</f>
        <v>2601.816083487734</v>
      </c>
      <c r="G680" s="256">
        <f>(G625/G612)*O91</f>
        <v>0</v>
      </c>
      <c r="H680" s="258">
        <f>(H628/H612)*O60</f>
        <v>11878.829557183884</v>
      </c>
      <c r="I680" s="256">
        <f>(I629/I612)*O92</f>
        <v>10529.953529758654</v>
      </c>
      <c r="J680" s="256">
        <f>(J630/J612)*O93</f>
        <v>30140.854995194117</v>
      </c>
      <c r="K680" s="256">
        <f>(K644/K612)*O89</f>
        <v>77151.213641210677</v>
      </c>
      <c r="L680" s="256">
        <f>(L647/L612)*O94</f>
        <v>38476.67238573436</v>
      </c>
      <c r="M680" s="231">
        <f t="shared" si="18"/>
        <v>233034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12010106.800000001</v>
      </c>
      <c r="D681" s="256">
        <f>(D615/D612)*P90</f>
        <v>101894.62471704379</v>
      </c>
      <c r="E681" s="258">
        <f>(E623/E612)*SUM(C681:D681)</f>
        <v>972291.65808962146</v>
      </c>
      <c r="F681" s="258">
        <f>(F624/F612)*P64</f>
        <v>706760.96541311615</v>
      </c>
      <c r="G681" s="256">
        <f>(G625/G612)*P91</f>
        <v>0</v>
      </c>
      <c r="H681" s="258">
        <f>(H628/H612)*P60</f>
        <v>134039.66348910649</v>
      </c>
      <c r="I681" s="256">
        <f>(I629/I612)*P92</f>
        <v>73989.24567967499</v>
      </c>
      <c r="J681" s="256">
        <f>(J630/J612)*P93</f>
        <v>88101.487819043978</v>
      </c>
      <c r="K681" s="256">
        <f>(K644/K612)*P89</f>
        <v>2639429.0806166702</v>
      </c>
      <c r="L681" s="256">
        <f>(L647/L612)*P94</f>
        <v>199816.35545773414</v>
      </c>
      <c r="M681" s="231">
        <f t="shared" si="18"/>
        <v>4916323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1011151.4800000001</v>
      </c>
      <c r="D682" s="256">
        <f>(D615/D612)*Q90</f>
        <v>22354.924207429041</v>
      </c>
      <c r="E682" s="258">
        <f>(E623/E612)*SUM(C682:D682)</f>
        <v>82964.790058762665</v>
      </c>
      <c r="F682" s="258">
        <f>(F624/F612)*Q64</f>
        <v>3340.2838239545058</v>
      </c>
      <c r="G682" s="256">
        <f>(G625/G612)*Q91</f>
        <v>0</v>
      </c>
      <c r="H682" s="258">
        <f>(H628/H612)*Q60</f>
        <v>23270.514684577895</v>
      </c>
      <c r="I682" s="256">
        <f>(I629/I612)*Q92</f>
        <v>16232.537675631256</v>
      </c>
      <c r="J682" s="256">
        <f>(J630/J612)*Q93</f>
        <v>18629.976710456118</v>
      </c>
      <c r="K682" s="256">
        <f>(K644/K612)*Q89</f>
        <v>155600.05711721646</v>
      </c>
      <c r="L682" s="256">
        <f>(L647/L612)*Q94</f>
        <v>90216.137146854438</v>
      </c>
      <c r="M682" s="231">
        <f t="shared" si="18"/>
        <v>412609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2297033.21</v>
      </c>
      <c r="D683" s="256">
        <f>(D615/D612)*R90</f>
        <v>6504.0255635208287</v>
      </c>
      <c r="E683" s="258">
        <f>(E623/E612)*SUM(C683:D683)</f>
        <v>184916.59303033492</v>
      </c>
      <c r="F683" s="258">
        <f>(F624/F612)*R64</f>
        <v>23134.802562138833</v>
      </c>
      <c r="G683" s="256">
        <f>(G625/G612)*R91</f>
        <v>0</v>
      </c>
      <c r="H683" s="258">
        <f>(H628/H612)*R60</f>
        <v>10604.759510041134</v>
      </c>
      <c r="I683" s="256">
        <f>(I629/I612)*R92</f>
        <v>4722.8413649189324</v>
      </c>
      <c r="J683" s="256">
        <f>(J630/J612)*R93</f>
        <v>0</v>
      </c>
      <c r="K683" s="256">
        <f>(K644/K612)*R89</f>
        <v>278533.9678913909</v>
      </c>
      <c r="L683" s="256">
        <f>(L647/L612)*R94</f>
        <v>27691.544520036092</v>
      </c>
      <c r="M683" s="231">
        <f t="shared" si="18"/>
        <v>536109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1276077.1500000001</v>
      </c>
      <c r="D684" s="256">
        <f>(D615/D612)*S90</f>
        <v>40189.670188396463</v>
      </c>
      <c r="E684" s="258">
        <f>(E623/E612)*SUM(C684:D684)</f>
        <v>105663.39981414159</v>
      </c>
      <c r="F684" s="258">
        <f>(F624/F612)*S64</f>
        <v>20864.941612633043</v>
      </c>
      <c r="G684" s="256">
        <f>(G625/G612)*S91</f>
        <v>0</v>
      </c>
      <c r="H684" s="258">
        <f>(H628/H612)*S60</f>
        <v>42756.291876172909</v>
      </c>
      <c r="I684" s="256">
        <f>(I629/I612)*S92</f>
        <v>29183.227390675951</v>
      </c>
      <c r="J684" s="256">
        <f>(J630/J612)*S93</f>
        <v>11077.836236650926</v>
      </c>
      <c r="K684" s="256">
        <f>(K644/K612)*S89</f>
        <v>0</v>
      </c>
      <c r="L684" s="256">
        <f>(L647/L612)*S94</f>
        <v>0</v>
      </c>
      <c r="M684" s="231">
        <f t="shared" si="18"/>
        <v>249735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558008.38</v>
      </c>
      <c r="D685" s="256">
        <f>(D615/D612)*T90</f>
        <v>0</v>
      </c>
      <c r="E685" s="258">
        <f>(E623/E612)*SUM(C685:D685)</f>
        <v>44794.156968221985</v>
      </c>
      <c r="F685" s="258">
        <f>(F624/F612)*T64</f>
        <v>9419.2012824222857</v>
      </c>
      <c r="G685" s="256">
        <f>(G625/G612)*T91</f>
        <v>0</v>
      </c>
      <c r="H685" s="258">
        <f>(H628/H612)*T60</f>
        <v>3035.2845240753777</v>
      </c>
      <c r="I685" s="256">
        <f>(I629/I612)*T92</f>
        <v>0</v>
      </c>
      <c r="J685" s="256">
        <f>(J630/J612)*T93</f>
        <v>0</v>
      </c>
      <c r="K685" s="256">
        <f>(K644/K612)*T89</f>
        <v>36324.669799526069</v>
      </c>
      <c r="L685" s="256">
        <f>(L647/L612)*T94</f>
        <v>11805.342663804862</v>
      </c>
      <c r="M685" s="231">
        <f t="shared" si="18"/>
        <v>105379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12374505.92</v>
      </c>
      <c r="D686" s="256">
        <f>(D615/D612)*U90</f>
        <v>113306.68443452961</v>
      </c>
      <c r="E686" s="258">
        <f>(E623/E612)*SUM(C686:D686)</f>
        <v>1002459.9236176009</v>
      </c>
      <c r="F686" s="258">
        <f>(F624/F612)*U64</f>
        <v>238163.73719132392</v>
      </c>
      <c r="G686" s="256">
        <f>(G625/G612)*U91</f>
        <v>0</v>
      </c>
      <c r="H686" s="258">
        <f>(H628/H612)*U60</f>
        <v>268678.88935333898</v>
      </c>
      <c r="I686" s="256">
        <f>(I629/I612)*U92</f>
        <v>78970.088742203239</v>
      </c>
      <c r="J686" s="256">
        <f>(J630/J612)*U93</f>
        <v>1097.4160045985129</v>
      </c>
      <c r="K686" s="256">
        <f>(K644/K612)*U89</f>
        <v>3277490.3574404391</v>
      </c>
      <c r="L686" s="256">
        <f>(L647/L612)*U94</f>
        <v>0</v>
      </c>
      <c r="M686" s="231">
        <f t="shared" si="18"/>
        <v>4980167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4331115.8499999996</v>
      </c>
      <c r="D687" s="256">
        <f>(D615/D612)*V90</f>
        <v>117747.21251574514</v>
      </c>
      <c r="E687" s="258">
        <f>(E623/E612)*SUM(C687:D687)</f>
        <v>357132.75551964837</v>
      </c>
      <c r="F687" s="258">
        <f>(F624/F612)*V64</f>
        <v>37353.762340066925</v>
      </c>
      <c r="G687" s="256">
        <f>(G625/G612)*V91</f>
        <v>0</v>
      </c>
      <c r="H687" s="258">
        <f>(H628/H612)*V60</f>
        <v>111218.82058587309</v>
      </c>
      <c r="I687" s="256">
        <f>(I629/I612)*V92</f>
        <v>72781.366349388336</v>
      </c>
      <c r="J687" s="256">
        <f>(J630/J612)*V93</f>
        <v>0</v>
      </c>
      <c r="K687" s="256">
        <f>(K644/K612)*V89</f>
        <v>1061068.8106615606</v>
      </c>
      <c r="L687" s="256">
        <f>(L647/L612)*V94</f>
        <v>34250.068222149908</v>
      </c>
      <c r="M687" s="231">
        <f t="shared" si="18"/>
        <v>1791553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1492193.52</v>
      </c>
      <c r="D688" s="256">
        <f>(D615/D612)*W90</f>
        <v>15561.793304311885</v>
      </c>
      <c r="E688" s="258">
        <f>(E623/E612)*SUM(C688:D688)</f>
        <v>121035.15035710405</v>
      </c>
      <c r="F688" s="258">
        <f>(F624/F612)*W64</f>
        <v>5727.6777993750256</v>
      </c>
      <c r="G688" s="256">
        <f>(G625/G612)*W91</f>
        <v>0</v>
      </c>
      <c r="H688" s="258">
        <f>(H628/H612)*W60</f>
        <v>28591.630763821147</v>
      </c>
      <c r="I688" s="256">
        <f>(I629/I612)*W92</f>
        <v>11299.810685325976</v>
      </c>
      <c r="J688" s="256">
        <f>(J630/J612)*W93</f>
        <v>0</v>
      </c>
      <c r="K688" s="256">
        <f>(K644/K612)*W89</f>
        <v>1000100.2247976594</v>
      </c>
      <c r="L688" s="256">
        <f>(L647/L612)*W94</f>
        <v>0</v>
      </c>
      <c r="M688" s="231">
        <f t="shared" si="18"/>
        <v>1182316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1640332.96</v>
      </c>
      <c r="D689" s="256">
        <f>(D615/D612)*X90</f>
        <v>16397.015382031077</v>
      </c>
      <c r="E689" s="258">
        <f>(E623/E612)*SUM(C689:D689)</f>
        <v>132994.10050297316</v>
      </c>
      <c r="F689" s="258">
        <f>(F624/F612)*X64</f>
        <v>31789.710388999138</v>
      </c>
      <c r="G689" s="256">
        <f>(G625/G612)*X91</f>
        <v>0</v>
      </c>
      <c r="H689" s="258">
        <f>(H628/H612)*X60</f>
        <v>41032.550047685654</v>
      </c>
      <c r="I689" s="256">
        <f>(I629/I612)*X92</f>
        <v>11906.239112825668</v>
      </c>
      <c r="J689" s="256">
        <f>(J630/J612)*X93</f>
        <v>0</v>
      </c>
      <c r="K689" s="256">
        <f>(K644/K612)*X89</f>
        <v>2217129.697553318</v>
      </c>
      <c r="L689" s="256">
        <f>(L647/L612)*X94</f>
        <v>0</v>
      </c>
      <c r="M689" s="231">
        <f t="shared" si="18"/>
        <v>2451249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9935349.1099999994</v>
      </c>
      <c r="D690" s="256">
        <f>(D615/D612)*Y90</f>
        <v>245528.26437275219</v>
      </c>
      <c r="E690" s="258">
        <f>(E623/E612)*SUM(C690:D690)</f>
        <v>817270.55637026939</v>
      </c>
      <c r="F690" s="258">
        <f>(F624/F612)*Y64</f>
        <v>41436.548970016702</v>
      </c>
      <c r="G690" s="256">
        <f>(G625/G612)*Y91</f>
        <v>0</v>
      </c>
      <c r="H690" s="258">
        <f>(H628/H612)*Y60</f>
        <v>262233.59382073447</v>
      </c>
      <c r="I690" s="256">
        <f>(I629/I612)*Y92</f>
        <v>164413.44837329851</v>
      </c>
      <c r="J690" s="256">
        <f>(J630/J612)*Y93</f>
        <v>80036.608633578697</v>
      </c>
      <c r="K690" s="256">
        <f>(K644/K612)*Y89</f>
        <v>2199434.5066372477</v>
      </c>
      <c r="L690" s="256">
        <f>(L647/L612)*Y94</f>
        <v>44597.961174373922</v>
      </c>
      <c r="M690" s="231">
        <f t="shared" si="18"/>
        <v>3854951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5176332.92</v>
      </c>
      <c r="D691" s="256">
        <f>(D615/D612)*Z90</f>
        <v>78571.29507320511</v>
      </c>
      <c r="E691" s="258">
        <f>(E623/E612)*SUM(C691:D691)</f>
        <v>421837.75853502494</v>
      </c>
      <c r="F691" s="258">
        <f>(F624/F612)*Z64</f>
        <v>7110.3652926925351</v>
      </c>
      <c r="G691" s="256">
        <f>(G625/G612)*Z91</f>
        <v>0</v>
      </c>
      <c r="H691" s="258">
        <f>(H628/H612)*Z60</f>
        <v>71385.395288439438</v>
      </c>
      <c r="I691" s="256">
        <f>(I629/I612)*Z92</f>
        <v>57053.217844646009</v>
      </c>
      <c r="J691" s="256">
        <f>(J630/J612)*Z93</f>
        <v>11465.740351386905</v>
      </c>
      <c r="K691" s="256">
        <f>(K644/K612)*Z89</f>
        <v>1065957.4919173755</v>
      </c>
      <c r="L691" s="256">
        <f>(L647/L612)*Z94</f>
        <v>30460.6989720397</v>
      </c>
      <c r="M691" s="231">
        <f t="shared" si="18"/>
        <v>1743842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718342.16</v>
      </c>
      <c r="D692" s="256">
        <f>(D615/D612)*AA90</f>
        <v>7793.2404756443239</v>
      </c>
      <c r="E692" s="258">
        <f>(E623/E612)*SUM(C692:D692)</f>
        <v>58290.563860508235</v>
      </c>
      <c r="F692" s="258">
        <f>(F624/F612)*AA64</f>
        <v>52567.065057432083</v>
      </c>
      <c r="G692" s="256">
        <f>(G625/G612)*AA91</f>
        <v>0</v>
      </c>
      <c r="H692" s="258">
        <f>(H628/H612)*AA60</f>
        <v>4196.9366258820037</v>
      </c>
      <c r="I692" s="256">
        <f>(I629/I612)*AA92</f>
        <v>5659.0308046363079</v>
      </c>
      <c r="J692" s="256">
        <f>(J630/J612)*AA93</f>
        <v>0</v>
      </c>
      <c r="K692" s="256">
        <f>(K644/K612)*AA89</f>
        <v>112560.16128111037</v>
      </c>
      <c r="L692" s="256">
        <f>(L647/L612)*AA94</f>
        <v>0</v>
      </c>
      <c r="M692" s="231">
        <f t="shared" si="18"/>
        <v>241067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26400076.870000001</v>
      </c>
      <c r="D693" s="256">
        <f>(D615/D612)*AB90</f>
        <v>30375.680840211873</v>
      </c>
      <c r="E693" s="258">
        <f>(E623/E612)*SUM(C693:D693)</f>
        <v>2121706.2014435688</v>
      </c>
      <c r="F693" s="258">
        <f>(F624/F612)*AB64</f>
        <v>2346557.0412911298</v>
      </c>
      <c r="G693" s="256">
        <f>(G625/G612)*AB91</f>
        <v>0</v>
      </c>
      <c r="H693" s="258">
        <f>(H628/H612)*AB60</f>
        <v>86899.071744824701</v>
      </c>
      <c r="I693" s="256">
        <f>(I629/I612)*AB92</f>
        <v>22056.656383239439</v>
      </c>
      <c r="J693" s="256">
        <f>(J630/J612)*AB93</f>
        <v>158.68804693744565</v>
      </c>
      <c r="K693" s="256">
        <f>(K644/K612)*AB89</f>
        <v>4575820.597480773</v>
      </c>
      <c r="L693" s="256">
        <f>(L647/L612)*AB94</f>
        <v>0</v>
      </c>
      <c r="M693" s="231">
        <f t="shared" si="18"/>
        <v>9183574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2693945.8</v>
      </c>
      <c r="D694" s="256">
        <f>(D615/D612)*AC90</f>
        <v>36964.943753294581</v>
      </c>
      <c r="E694" s="258">
        <f>(E623/E612)*SUM(C694:D694)</f>
        <v>219224.02764253991</v>
      </c>
      <c r="F694" s="258">
        <f>(F624/F612)*AC64</f>
        <v>19357.520169662617</v>
      </c>
      <c r="G694" s="256">
        <f>(G625/G612)*AC91</f>
        <v>0</v>
      </c>
      <c r="H694" s="258">
        <f>(H628/H612)*AC60</f>
        <v>36123.633101341533</v>
      </c>
      <c r="I694" s="256">
        <f>(I629/I612)*AC92</f>
        <v>26841.716807067369</v>
      </c>
      <c r="J694" s="256">
        <f>(J630/J612)*AC93</f>
        <v>35.264010430543472</v>
      </c>
      <c r="K694" s="256">
        <f>(K644/K612)*AC89</f>
        <v>284890.21430978086</v>
      </c>
      <c r="L694" s="256">
        <f>(L647/L612)*AC94</f>
        <v>0</v>
      </c>
      <c r="M694" s="231">
        <f t="shared" si="18"/>
        <v>623437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4575191.2200000007</v>
      </c>
      <c r="D696" s="256">
        <f>(D615/D612)*AE90</f>
        <v>126477.15429168157</v>
      </c>
      <c r="E696" s="258">
        <f>(E623/E612)*SUM(C696:D696)</f>
        <v>377426.71744561737</v>
      </c>
      <c r="F696" s="258">
        <f>(F624/F612)*AE64</f>
        <v>6838.0453391064593</v>
      </c>
      <c r="G696" s="256">
        <f>(G625/G612)*AE91</f>
        <v>0</v>
      </c>
      <c r="H696" s="258">
        <f>(H628/H612)*AE60</f>
        <v>148241.79724990364</v>
      </c>
      <c r="I696" s="256">
        <f>(I629/I612)*AE92</f>
        <v>91839.478886940167</v>
      </c>
      <c r="J696" s="256">
        <f>(J630/J612)*AE93</f>
        <v>13333.322343788488</v>
      </c>
      <c r="K696" s="256">
        <f>(K644/K612)*AE89</f>
        <v>387236.16523020965</v>
      </c>
      <c r="L696" s="256">
        <f>(L647/L612)*AE94</f>
        <v>0</v>
      </c>
      <c r="M696" s="231">
        <f t="shared" si="18"/>
        <v>1151393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20120040.670000002</v>
      </c>
      <c r="D698" s="256">
        <f>(D615/D612)*AG90</f>
        <v>78253.084297173002</v>
      </c>
      <c r="E698" s="258">
        <f>(E623/E612)*SUM(C698:D698)</f>
        <v>1621419.2713741062</v>
      </c>
      <c r="F698" s="258">
        <f>(F624/F612)*AG64</f>
        <v>86111.570053057134</v>
      </c>
      <c r="G698" s="256">
        <f>(G625/G612)*AG91</f>
        <v>0</v>
      </c>
      <c r="H698" s="258">
        <f>(H628/H612)*AG60</f>
        <v>228733.04611056918</v>
      </c>
      <c r="I698" s="256">
        <f>(I629/I612)*AG92</f>
        <v>56822.17773923061</v>
      </c>
      <c r="J698" s="256">
        <f>(J630/J612)*AG93</f>
        <v>194339.96148272508</v>
      </c>
      <c r="K698" s="256">
        <f>(K644/K612)*AG89</f>
        <v>2184435.4749132269</v>
      </c>
      <c r="L698" s="256">
        <f>(L647/L612)*AG94</f>
        <v>564470.27329526201</v>
      </c>
      <c r="M698" s="231">
        <f t="shared" si="18"/>
        <v>5014585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17840.52</v>
      </c>
      <c r="D699" s="256">
        <f>(D615/D612)*AH90</f>
        <v>1270.3743394307005</v>
      </c>
      <c r="E699" s="258">
        <f>(E623/E612)*SUM(C699:D699)</f>
        <v>1534.128216575464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922.50124675739551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3727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3447541.5300000003</v>
      </c>
      <c r="D700" s="256">
        <f>(D615/D612)*AI90</f>
        <v>67482.773466098981</v>
      </c>
      <c r="E700" s="258">
        <f>(E623/E612)*SUM(C700:D700)</f>
        <v>282168.79179587873</v>
      </c>
      <c r="F700" s="258">
        <f>(F624/F612)*AI64</f>
        <v>29591.78093410881</v>
      </c>
      <c r="G700" s="256">
        <f>(G625/G612)*AI91</f>
        <v>0</v>
      </c>
      <c r="H700" s="258">
        <f>(H628/H612)*AI60</f>
        <v>86112.146127471817</v>
      </c>
      <c r="I700" s="256">
        <f>(I629/I612)*AI92</f>
        <v>49001.656828095736</v>
      </c>
      <c r="J700" s="256">
        <f>(J630/J612)*AI93</f>
        <v>51524.245640067071</v>
      </c>
      <c r="K700" s="256">
        <f>(K644/K612)*AI89</f>
        <v>168975.06692084583</v>
      </c>
      <c r="L700" s="256">
        <f>(L647/L612)*AI94</f>
        <v>252138.80010348654</v>
      </c>
      <c r="M700" s="231">
        <f t="shared" si="18"/>
        <v>986995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50445634.50999999</v>
      </c>
      <c r="D701" s="256">
        <f>(D615/D612)*AJ90</f>
        <v>663592.38652186398</v>
      </c>
      <c r="E701" s="258">
        <f>(E623/E612)*SUM(C701:D701)</f>
        <v>4102796.32740869</v>
      </c>
      <c r="F701" s="258">
        <f>(F624/F612)*AJ64</f>
        <v>302997.28700078395</v>
      </c>
      <c r="G701" s="256">
        <f>(G625/G612)*AJ91</f>
        <v>0</v>
      </c>
      <c r="H701" s="258">
        <f>(H628/H612)*AJ60</f>
        <v>1097461.4550196985</v>
      </c>
      <c r="I701" s="256">
        <f>(I629/I612)*AJ92</f>
        <v>334126.71618446539</v>
      </c>
      <c r="J701" s="256">
        <f>(J630/J612)*AJ93</f>
        <v>29878.490757590876</v>
      </c>
      <c r="K701" s="256">
        <f>(K644/K612)*AJ89</f>
        <v>4077007.3085529343</v>
      </c>
      <c r="L701" s="256">
        <f>(L647/L612)*AJ94</f>
        <v>570154.32717042731</v>
      </c>
      <c r="M701" s="231">
        <f t="shared" si="18"/>
        <v>11178014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61245.668168280565</v>
      </c>
      <c r="L702" s="256">
        <f>(L647/L612)*AK94</f>
        <v>0</v>
      </c>
      <c r="M702" s="231">
        <f t="shared" si="18"/>
        <v>61246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48135.370111541903</v>
      </c>
      <c r="L703" s="256">
        <f>(L647/L612)*AL94</f>
        <v>0</v>
      </c>
      <c r="M703" s="231">
        <f t="shared" si="18"/>
        <v>48135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8477570.5600000005</v>
      </c>
      <c r="D709" s="256">
        <f>(D615/D612)*AR90</f>
        <v>61483.28544579279</v>
      </c>
      <c r="E709" s="258">
        <f>(E623/E612)*SUM(C709:D709)</f>
        <v>685473.07177178666</v>
      </c>
      <c r="F709" s="258">
        <f>(F624/F612)*AR64</f>
        <v>29704.137587493791</v>
      </c>
      <c r="G709" s="256">
        <f>(G625/G612)*AR91</f>
        <v>0</v>
      </c>
      <c r="H709" s="258">
        <f>(H628/H612)*AR60</f>
        <v>237201.86465922394</v>
      </c>
      <c r="I709" s="256">
        <f>(I629/I612)*AR92</f>
        <v>26667.503442122175</v>
      </c>
      <c r="J709" s="256">
        <f>(J630/J612)*AR93</f>
        <v>0</v>
      </c>
      <c r="K709" s="256">
        <f>(K644/K612)*AR89</f>
        <v>531827.53360827593</v>
      </c>
      <c r="L709" s="256">
        <f>(L647/L612)*AR94</f>
        <v>281433.53930626152</v>
      </c>
      <c r="M709" s="231">
        <f t="shared" si="18"/>
        <v>1853791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5261761.68</v>
      </c>
      <c r="D713" s="256">
        <f>(D615/D612)*AV90</f>
        <v>31413.7314280928</v>
      </c>
      <c r="E713" s="258">
        <f>(E623/E612)*SUM(C713:D713)</f>
        <v>424909.98117240268</v>
      </c>
      <c r="F713" s="258">
        <f>(F624/F612)*AV64</f>
        <v>4048.7406970679785</v>
      </c>
      <c r="G713" s="256">
        <f>(G625/G612)*AV91</f>
        <v>0</v>
      </c>
      <c r="H713" s="258">
        <f>(H628/H612)*AV60</f>
        <v>60368.436645499169</v>
      </c>
      <c r="I713" s="256">
        <f>(I629/I612)*AV92</f>
        <v>10541.982547814392</v>
      </c>
      <c r="J713" s="256">
        <f>(J630/J612)*AV93</f>
        <v>2956.5346344967647</v>
      </c>
      <c r="K713" s="256">
        <f>(K644/K612)*AV89</f>
        <v>232965.51778679946</v>
      </c>
      <c r="L713" s="256">
        <f>(L647/L612)*AV94</f>
        <v>36436.242789521173</v>
      </c>
      <c r="M713" s="231">
        <f t="shared" si="18"/>
        <v>803641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260541096.07000002</v>
      </c>
      <c r="D715" s="231">
        <f>SUM(D616:D647)+SUM(D668:D713)</f>
        <v>5370677.2799999975</v>
      </c>
      <c r="E715" s="231">
        <f>SUM(E624:E647)+SUM(E668:E713)</f>
        <v>19360765.820146892</v>
      </c>
      <c r="F715" s="231">
        <f>SUM(F625:F648)+SUM(F668:F713)</f>
        <v>4323214.1576762702</v>
      </c>
      <c r="G715" s="231">
        <f>SUM(G626:G647)+SUM(G668:G713)</f>
        <v>3621308.4578202921</v>
      </c>
      <c r="H715" s="231">
        <f>SUM(H629:H647)+SUM(H668:H713)</f>
        <v>4480642.0472619375</v>
      </c>
      <c r="I715" s="231">
        <f>SUM(I630:I647)+SUM(I668:I713)</f>
        <v>3562381.6681891736</v>
      </c>
      <c r="J715" s="231">
        <f>SUM(J631:J647)+SUM(J668:J713)</f>
        <v>813958.95179634425</v>
      </c>
      <c r="K715" s="231">
        <f>SUM(K668:K713)</f>
        <v>29514142.669720542</v>
      </c>
      <c r="L715" s="231">
        <f>SUM(L668:L713)</f>
        <v>3325900.2418274931</v>
      </c>
      <c r="M715" s="231">
        <f>SUM(M668:M713)</f>
        <v>64294763</v>
      </c>
      <c r="N715" s="250" t="s">
        <v>669</v>
      </c>
    </row>
    <row r="716" spans="1:14" s="231" customFormat="1" ht="12.65" customHeight="1" x14ac:dyDescent="0.3">
      <c r="C716" s="253">
        <f>CE85</f>
        <v>260541096.06999999</v>
      </c>
      <c r="D716" s="231">
        <f>D615</f>
        <v>5370677.2799999993</v>
      </c>
      <c r="E716" s="231">
        <f>E623</f>
        <v>19360765.820146888</v>
      </c>
      <c r="F716" s="231">
        <f>F624</f>
        <v>4323214.1576762721</v>
      </c>
      <c r="G716" s="231">
        <f>G625</f>
        <v>3621308.4578202916</v>
      </c>
      <c r="H716" s="231">
        <f>H628</f>
        <v>4480642.0472619394</v>
      </c>
      <c r="I716" s="231">
        <f>I629</f>
        <v>3562381.668189174</v>
      </c>
      <c r="J716" s="231">
        <f>J630</f>
        <v>813958.95179634425</v>
      </c>
      <c r="K716" s="231">
        <f>K644</f>
        <v>29514142.669720531</v>
      </c>
      <c r="L716" s="231">
        <f>L647</f>
        <v>3325900.2418274931</v>
      </c>
      <c r="M716" s="231">
        <f>C648</f>
        <v>64294763.830000006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display="mailto:lili@olympicmedical.org" xr:uid="{0FDF5828-E46A-4E0B-9641-7CE95699CB55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5" workbookViewId="0">
      <selection sqref="A1:C50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Olympic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15075795.710000001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7209583.7300000004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49576606.399999999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26073028.84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744922.48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2989329.81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3165110.79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52688320.079999998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533520.18999999994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39267693.630000003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39801213.82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11973754.43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9561833.3499999996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129144717.63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36547277.390000001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77913258.560000002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6265829.2199999997</v>
      </c>
    </row>
    <row r="33" spans="1:3" ht="20.149999999999999" customHeight="1" x14ac:dyDescent="0.35">
      <c r="A33" s="188">
        <v>29</v>
      </c>
      <c r="B33" s="190" t="s">
        <v>587</v>
      </c>
      <c r="C33" s="190">
        <f>data!D291</f>
        <v>271406670.58000004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150688782.41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120717888.17000005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2898322.97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2898322.97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216105745.04000005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Olympic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16513104.57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13545715.130000001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43351.82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726822.44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2162071.86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32991065.820000004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48602932.32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1742746.24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50345678.560000002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2162071.86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48183606.700000003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134931072.52000001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134931072.52000001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216105745.04000005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Olympic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106097787.72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397075387.33999997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503173175.05999994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2853688.79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263136790.41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2184396.62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268174875.81999999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234998299.23999995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4592940.4800000004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9488149.2100000009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244486448.44999996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117825078.3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34091681.899999999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13991525.949999999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41977908.149999999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0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25354951.539999999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11299063.4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191812.53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2127071.87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1759514.54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13565060.84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262183669.01999998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-17697220.570000023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1634776.55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-16062444.020000022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-16062444.020000022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20" fitToWidth="0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zoomScale="65" workbookViewId="0">
      <selection activeCell="N13" sqref="N13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Olympic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4144</v>
      </c>
      <c r="D9" s="287">
        <f>data!D59</f>
        <v>0</v>
      </c>
      <c r="E9" s="287">
        <f>data!E59</f>
        <v>8594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45.83</v>
      </c>
      <c r="D10" s="294">
        <f>data!D60</f>
        <v>0</v>
      </c>
      <c r="E10" s="294">
        <f>data!E60</f>
        <v>70.959999999999994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4718877.4400000004</v>
      </c>
      <c r="D11" s="287">
        <f>data!D61</f>
        <v>0</v>
      </c>
      <c r="E11" s="287">
        <f>data!E61</f>
        <v>6858965.04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1365367</v>
      </c>
      <c r="D12" s="287">
        <f>data!D62</f>
        <v>0</v>
      </c>
      <c r="E12" s="287">
        <f>data!E62</f>
        <v>1984583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63446.85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444411.09</v>
      </c>
      <c r="D14" s="287">
        <f>data!D64</f>
        <v>0</v>
      </c>
      <c r="E14" s="287">
        <f>data!E64</f>
        <v>498184.18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1777818.75</v>
      </c>
      <c r="D16" s="287">
        <f>data!D66</f>
        <v>0</v>
      </c>
      <c r="E16" s="287">
        <f>data!E66</f>
        <v>2582903.89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59430</v>
      </c>
      <c r="D17" s="287">
        <f>data!D67</f>
        <v>0</v>
      </c>
      <c r="E17" s="287">
        <f>data!E67</f>
        <v>50531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2559.5500000000002</v>
      </c>
      <c r="D18" s="287">
        <f>data!D68</f>
        <v>0</v>
      </c>
      <c r="E18" s="287">
        <f>data!E68</f>
        <v>11607.27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9571.68</v>
      </c>
      <c r="D19" s="287">
        <f>data!D69</f>
        <v>0</v>
      </c>
      <c r="E19" s="287">
        <f>data!E69</f>
        <v>21659.77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8378035.5099999998</v>
      </c>
      <c r="D21" s="287">
        <f>data!D85</f>
        <v>0</v>
      </c>
      <c r="E21" s="287">
        <f>data!E85</f>
        <v>12071880.999999998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3387508</v>
      </c>
      <c r="D23" s="295">
        <f>+data!M669</f>
        <v>0</v>
      </c>
      <c r="E23" s="295">
        <f>+data!M670</f>
        <v>6959143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17083261.199999999</v>
      </c>
      <c r="D24" s="287">
        <f>data!D87</f>
        <v>0</v>
      </c>
      <c r="E24" s="287">
        <f>data!E87</f>
        <v>24848969.140000001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742375.25</v>
      </c>
      <c r="D25" s="287">
        <f>data!D88</f>
        <v>0</v>
      </c>
      <c r="E25" s="287">
        <f>data!E88</f>
        <v>3590897.89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17825636.449999999</v>
      </c>
      <c r="D26" s="287">
        <f>data!D89</f>
        <v>0</v>
      </c>
      <c r="E26" s="287">
        <f>data!E89</f>
        <v>28439867.030000001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6300.62</v>
      </c>
      <c r="D28" s="287">
        <f>data!D90</f>
        <v>0</v>
      </c>
      <c r="E28" s="287">
        <f>data!E90</f>
        <v>16024.35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10507</v>
      </c>
      <c r="D29" s="287">
        <f>data!D91</f>
        <v>0</v>
      </c>
      <c r="E29" s="287">
        <f>data!E91</f>
        <v>37498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1433.16</v>
      </c>
      <c r="D30" s="287">
        <f>data!D92</f>
        <v>0</v>
      </c>
      <c r="E30" s="287">
        <f>data!E92</f>
        <v>3644.95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120998</v>
      </c>
      <c r="D31" s="287">
        <f>data!D93</f>
        <v>0</v>
      </c>
      <c r="E31" s="287">
        <f>data!E93</f>
        <v>199437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29.08</v>
      </c>
      <c r="D32" s="294">
        <f>data!D94</f>
        <v>0</v>
      </c>
      <c r="E32" s="294">
        <f>data!E94</f>
        <v>45.06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Olympic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594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243</v>
      </c>
      <c r="I41" s="287">
        <f>data!P59</f>
        <v>292074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5.23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3.17</v>
      </c>
      <c r="I42" s="294">
        <f>data!P60</f>
        <v>35.770000000000003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605122.66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367395.9</v>
      </c>
      <c r="I43" s="287">
        <f>data!P61</f>
        <v>3054738.04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175087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106303</v>
      </c>
      <c r="I44" s="287">
        <f>data!P62</f>
        <v>883862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39687.910000000003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24096.23</v>
      </c>
      <c r="I46" s="287">
        <f>data!P64</f>
        <v>6545533.6699999999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120496.8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73158.77</v>
      </c>
      <c r="I48" s="287">
        <f>data!P66</f>
        <v>480062.58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7347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4461</v>
      </c>
      <c r="I49" s="287">
        <f>data!P67</f>
        <v>585914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-375.26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8155.24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4951.3999999999996</v>
      </c>
      <c r="I51" s="287">
        <f>data!P69</f>
        <v>460371.77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955896.6100000001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580366.30000000005</v>
      </c>
      <c r="I53" s="287">
        <f>data!P85</f>
        <v>12010106.800000001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341240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233034</v>
      </c>
      <c r="I55" s="295">
        <f>+data!M681</f>
        <v>4916323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1877466.86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1139890.6000000001</v>
      </c>
      <c r="I56" s="287">
        <f>data!P87</f>
        <v>8625027.9299999997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288935.78000000003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175425.3</v>
      </c>
      <c r="I57" s="287">
        <f>data!P88</f>
        <v>36373396.240000002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2166402.64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1315315.9000000001</v>
      </c>
      <c r="I58" s="287">
        <f>data!P89</f>
        <v>44998424.170000002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1838.22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1116.06</v>
      </c>
      <c r="I60" s="287">
        <f>data!P90</f>
        <v>7841.97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418.13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253.86</v>
      </c>
      <c r="I62" s="287">
        <f>data!P92</f>
        <v>1783.76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9931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42736</v>
      </c>
      <c r="I63" s="287">
        <f>data!P93</f>
        <v>124917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4.3499999999999996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2.64</v>
      </c>
      <c r="I64" s="294">
        <f>data!P94</f>
        <v>13.71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Olympic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171477</v>
      </c>
      <c r="D73" s="295">
        <f>data!R59</f>
        <v>401325</v>
      </c>
      <c r="E73" s="299"/>
      <c r="F73" s="299"/>
      <c r="G73" s="287">
        <f>data!U59</f>
        <v>729025</v>
      </c>
      <c r="H73" s="287">
        <f>data!V59</f>
        <v>31065</v>
      </c>
      <c r="I73" s="287">
        <f>data!W59</f>
        <v>6951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6.21</v>
      </c>
      <c r="D74" s="294">
        <f>data!R60</f>
        <v>2.83</v>
      </c>
      <c r="E74" s="294">
        <f>data!S60</f>
        <v>11.41</v>
      </c>
      <c r="F74" s="294">
        <f>data!T60</f>
        <v>0.81</v>
      </c>
      <c r="G74" s="294">
        <f>data!U60</f>
        <v>71.7</v>
      </c>
      <c r="H74" s="294">
        <f>data!V60</f>
        <v>29.68</v>
      </c>
      <c r="I74" s="294">
        <f>data!W60</f>
        <v>7.63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643980.65</v>
      </c>
      <c r="D75" s="287">
        <f>data!R61</f>
        <v>282352.27</v>
      </c>
      <c r="E75" s="287">
        <f>data!S61</f>
        <v>701213.01</v>
      </c>
      <c r="F75" s="287">
        <f>data!T61</f>
        <v>99027.22</v>
      </c>
      <c r="G75" s="287">
        <f>data!U61</f>
        <v>4643398.2</v>
      </c>
      <c r="H75" s="287">
        <f>data!V61</f>
        <v>2392218.0299999998</v>
      </c>
      <c r="I75" s="287">
        <f>data!W61</f>
        <v>739231.62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186330</v>
      </c>
      <c r="D76" s="287">
        <f>data!R62</f>
        <v>81696</v>
      </c>
      <c r="E76" s="287">
        <f>data!S62</f>
        <v>202890</v>
      </c>
      <c r="F76" s="287">
        <f>data!T62</f>
        <v>28653</v>
      </c>
      <c r="G76" s="287">
        <f>data!U62</f>
        <v>1343528</v>
      </c>
      <c r="H76" s="287">
        <f>data!V62</f>
        <v>692168</v>
      </c>
      <c r="I76" s="287">
        <f>data!W62</f>
        <v>213890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1664052.53</v>
      </c>
      <c r="E77" s="287">
        <f>data!S63</f>
        <v>0</v>
      </c>
      <c r="F77" s="287">
        <f>data!T63</f>
        <v>0</v>
      </c>
      <c r="G77" s="287">
        <f>data!U63</f>
        <v>58750</v>
      </c>
      <c r="H77" s="287">
        <f>data!V63</f>
        <v>199715.5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30935.41</v>
      </c>
      <c r="D78" s="287">
        <f>data!R64</f>
        <v>214258.62</v>
      </c>
      <c r="E78" s="287">
        <f>data!S64</f>
        <v>193236.73</v>
      </c>
      <c r="F78" s="287">
        <f>data!T64</f>
        <v>87234.16</v>
      </c>
      <c r="G78" s="287">
        <f>data!U64</f>
        <v>2205708.63</v>
      </c>
      <c r="H78" s="287">
        <f>data!V64</f>
        <v>345944.84</v>
      </c>
      <c r="I78" s="287">
        <f>data!W64</f>
        <v>53045.81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893.1</v>
      </c>
      <c r="H79" s="287">
        <f>data!V65</f>
        <v>2799.25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148518</v>
      </c>
      <c r="D80" s="287">
        <f>data!R66</f>
        <v>0</v>
      </c>
      <c r="E80" s="287">
        <f>data!S66</f>
        <v>467.1</v>
      </c>
      <c r="F80" s="287">
        <f>data!T66</f>
        <v>0</v>
      </c>
      <c r="G80" s="287">
        <f>data!U66</f>
        <v>3742672.86</v>
      </c>
      <c r="H80" s="287">
        <f>data!V66</f>
        <v>267159.76</v>
      </c>
      <c r="I80" s="287">
        <f>data!W66</f>
        <v>6545.4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449</v>
      </c>
      <c r="D81" s="287">
        <f>data!R67</f>
        <v>53869</v>
      </c>
      <c r="E81" s="287">
        <f>data!S67</f>
        <v>145345</v>
      </c>
      <c r="F81" s="287">
        <f>data!T67</f>
        <v>343094</v>
      </c>
      <c r="G81" s="287">
        <f>data!U67</f>
        <v>0</v>
      </c>
      <c r="H81" s="287">
        <f>data!V67</f>
        <v>272664</v>
      </c>
      <c r="I81" s="287">
        <f>data!W67</f>
        <v>147378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129.96</v>
      </c>
      <c r="F82" s="287">
        <f>data!T68</f>
        <v>0</v>
      </c>
      <c r="G82" s="287">
        <f>data!U68</f>
        <v>259.8</v>
      </c>
      <c r="H82" s="287">
        <f>data!V68</f>
        <v>337.56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938.42</v>
      </c>
      <c r="D83" s="287">
        <f>data!R69</f>
        <v>804.79</v>
      </c>
      <c r="E83" s="287">
        <f>data!S69</f>
        <v>32795.35</v>
      </c>
      <c r="F83" s="287">
        <f>data!T69</f>
        <v>0</v>
      </c>
      <c r="G83" s="287">
        <f>data!U69</f>
        <v>379295.33</v>
      </c>
      <c r="H83" s="287">
        <f>data!V69</f>
        <v>158108.91</v>
      </c>
      <c r="I83" s="287">
        <f>data!W69</f>
        <v>332102.69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1011151.4800000001</v>
      </c>
      <c r="D85" s="287">
        <f>data!R85</f>
        <v>2297033.21</v>
      </c>
      <c r="E85" s="287">
        <f>data!S85</f>
        <v>1276077.1500000001</v>
      </c>
      <c r="F85" s="287">
        <f>data!T85</f>
        <v>558008.38</v>
      </c>
      <c r="G85" s="287">
        <f>data!U85</f>
        <v>12374505.92</v>
      </c>
      <c r="H85" s="287">
        <f>data!V85</f>
        <v>4331115.8499999996</v>
      </c>
      <c r="I85" s="287">
        <f>data!W85</f>
        <v>1492193.52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412609</v>
      </c>
      <c r="D87" s="295">
        <f>+data!M683</f>
        <v>536109</v>
      </c>
      <c r="E87" s="295">
        <f>+data!M684</f>
        <v>249735</v>
      </c>
      <c r="F87" s="295">
        <f>+data!M685</f>
        <v>105379</v>
      </c>
      <c r="G87" s="295">
        <f>+data!M686</f>
        <v>4980167</v>
      </c>
      <c r="H87" s="295">
        <f>+data!M687</f>
        <v>1791553</v>
      </c>
      <c r="I87" s="295">
        <f>+data!M688</f>
        <v>1182316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695323.75</v>
      </c>
      <c r="D88" s="287">
        <f>data!R87</f>
        <v>943260</v>
      </c>
      <c r="E88" s="287">
        <f>data!S87</f>
        <v>0</v>
      </c>
      <c r="F88" s="287">
        <f>data!T87</f>
        <v>451325.25</v>
      </c>
      <c r="G88" s="287">
        <f>data!U87</f>
        <v>11075761.550000001</v>
      </c>
      <c r="H88" s="287">
        <f>data!V87</f>
        <v>1800260.76</v>
      </c>
      <c r="I88" s="287">
        <f>data!W87</f>
        <v>1253072.1000000001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1957430.75</v>
      </c>
      <c r="D89" s="287">
        <f>data!R88</f>
        <v>3805338.75</v>
      </c>
      <c r="E89" s="287">
        <f>data!S88</f>
        <v>0</v>
      </c>
      <c r="F89" s="287">
        <f>data!T88</f>
        <v>167957.5</v>
      </c>
      <c r="G89" s="287">
        <f>data!U88</f>
        <v>44800678.700000003</v>
      </c>
      <c r="H89" s="287">
        <f>data!V88</f>
        <v>16289418.09</v>
      </c>
      <c r="I89" s="287">
        <f>data!W88</f>
        <v>15797181.1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2652754.5</v>
      </c>
      <c r="D90" s="287">
        <f>data!R89</f>
        <v>4748598.75</v>
      </c>
      <c r="E90" s="287">
        <f>data!S89</f>
        <v>0</v>
      </c>
      <c r="F90" s="287">
        <f>data!T89</f>
        <v>619282.75</v>
      </c>
      <c r="G90" s="287">
        <f>data!U89</f>
        <v>55876440.25</v>
      </c>
      <c r="H90" s="287">
        <f>data!V89</f>
        <v>18089678.850000001</v>
      </c>
      <c r="I90" s="287">
        <f>data!W89</f>
        <v>17050253.199999999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1720.47</v>
      </c>
      <c r="D92" s="287">
        <f>data!R90</f>
        <v>500.56</v>
      </c>
      <c r="E92" s="287">
        <f>data!S90</f>
        <v>3093.06</v>
      </c>
      <c r="F92" s="287">
        <f>data!T90</f>
        <v>0</v>
      </c>
      <c r="G92" s="287">
        <f>data!U90</f>
        <v>8720.26</v>
      </c>
      <c r="H92" s="287">
        <f>data!V90</f>
        <v>9062.01</v>
      </c>
      <c r="I92" s="287">
        <f>data!W90</f>
        <v>1197.6600000000001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391.34</v>
      </c>
      <c r="D94" s="287">
        <f>data!R92</f>
        <v>113.86</v>
      </c>
      <c r="E94" s="287">
        <f>data!S92</f>
        <v>703.56</v>
      </c>
      <c r="F94" s="287">
        <f>data!T92</f>
        <v>0</v>
      </c>
      <c r="G94" s="287">
        <f>data!U92</f>
        <v>1903.84</v>
      </c>
      <c r="H94" s="287">
        <f>data!V92</f>
        <v>1754.64</v>
      </c>
      <c r="I94" s="287">
        <f>data!W92</f>
        <v>272.42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26415</v>
      </c>
      <c r="D95" s="287">
        <f>data!R93</f>
        <v>0</v>
      </c>
      <c r="E95" s="287">
        <f>data!S93</f>
        <v>15707</v>
      </c>
      <c r="F95" s="287">
        <f>data!T93</f>
        <v>0</v>
      </c>
      <c r="G95" s="287">
        <f>data!U93</f>
        <v>1556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6.19</v>
      </c>
      <c r="D96" s="294">
        <f>data!R94</f>
        <v>1.9</v>
      </c>
      <c r="E96" s="294">
        <f>data!S94</f>
        <v>0</v>
      </c>
      <c r="F96" s="294">
        <f>data!T94</f>
        <v>0.81</v>
      </c>
      <c r="G96" s="294">
        <f>data!U94</f>
        <v>0</v>
      </c>
      <c r="H96" s="294">
        <f>data!V94</f>
        <v>2.35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Olympic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22044</v>
      </c>
      <c r="D105" s="287">
        <f>data!Y59</f>
        <v>78055</v>
      </c>
      <c r="E105" s="287">
        <f>data!Z59</f>
        <v>0</v>
      </c>
      <c r="F105" s="287">
        <f>data!AA59</f>
        <v>707</v>
      </c>
      <c r="G105" s="299"/>
      <c r="H105" s="287">
        <f>data!AC59</f>
        <v>20174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10.95</v>
      </c>
      <c r="D106" s="294">
        <f>data!Y60</f>
        <v>69.98</v>
      </c>
      <c r="E106" s="294">
        <f>data!Z60</f>
        <v>19.05</v>
      </c>
      <c r="F106" s="294">
        <f>data!AA60</f>
        <v>1.1200000000000001</v>
      </c>
      <c r="G106" s="294">
        <f>data!AB60</f>
        <v>23.19</v>
      </c>
      <c r="H106" s="294">
        <f>data!AC60</f>
        <v>9.64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974393</v>
      </c>
      <c r="D107" s="287">
        <f>data!Y61</f>
        <v>5265225.21</v>
      </c>
      <c r="E107" s="287">
        <f>data!Z61</f>
        <v>2659155.86</v>
      </c>
      <c r="F107" s="287">
        <f>data!AA61</f>
        <v>120719.5</v>
      </c>
      <c r="G107" s="287">
        <f>data!AB61</f>
        <v>2572168.34</v>
      </c>
      <c r="H107" s="287">
        <f>data!AC61</f>
        <v>817786.03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281932</v>
      </c>
      <c r="D108" s="287">
        <f>data!Y62</f>
        <v>1523448</v>
      </c>
      <c r="E108" s="287">
        <f>data!Z62</f>
        <v>769404</v>
      </c>
      <c r="F108" s="287">
        <f>data!AA62</f>
        <v>34929</v>
      </c>
      <c r="G108" s="287">
        <f>data!AB62</f>
        <v>744235</v>
      </c>
      <c r="H108" s="287">
        <f>data!AC62</f>
        <v>236619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15800</v>
      </c>
      <c r="E109" s="287">
        <f>data!Z63</f>
        <v>8832</v>
      </c>
      <c r="F109" s="287">
        <f>data!AA63</f>
        <v>0</v>
      </c>
      <c r="G109" s="287">
        <f>data!AB63</f>
        <v>28576.7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294414.42</v>
      </c>
      <c r="D110" s="287">
        <f>data!Y64</f>
        <v>383756.79999999999</v>
      </c>
      <c r="E110" s="287">
        <f>data!Z64</f>
        <v>65851.31</v>
      </c>
      <c r="F110" s="287">
        <f>data!AA64</f>
        <v>486839.98</v>
      </c>
      <c r="G110" s="287">
        <f>data!AB64</f>
        <v>21732196.420000002</v>
      </c>
      <c r="H110" s="287">
        <f>data!AC64</f>
        <v>179276.03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5130</v>
      </c>
      <c r="D112" s="287">
        <f>data!Y66</f>
        <v>1423677.06</v>
      </c>
      <c r="E112" s="287">
        <f>data!Z66</f>
        <v>939821.72</v>
      </c>
      <c r="F112" s="287">
        <f>data!AA66</f>
        <v>2484.4</v>
      </c>
      <c r="G112" s="287">
        <f>data!AB66</f>
        <v>393249.29</v>
      </c>
      <c r="H112" s="287">
        <f>data!AC66</f>
        <v>1392180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24497</v>
      </c>
      <c r="D113" s="287">
        <f>data!Y67</f>
        <v>630937</v>
      </c>
      <c r="E113" s="287">
        <f>data!Z67</f>
        <v>349731</v>
      </c>
      <c r="F113" s="287">
        <f>data!AA67</f>
        <v>15182</v>
      </c>
      <c r="G113" s="287">
        <f>data!AB67</f>
        <v>243851</v>
      </c>
      <c r="H113" s="287">
        <f>data!AC67</f>
        <v>45758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638.86</v>
      </c>
      <c r="E114" s="287">
        <f>data!Z68</f>
        <v>0</v>
      </c>
      <c r="F114" s="287">
        <f>data!AA68</f>
        <v>0</v>
      </c>
      <c r="G114" s="287">
        <f>data!AB68</f>
        <v>129.96</v>
      </c>
      <c r="H114" s="287">
        <f>data!AC68</f>
        <v>8821.59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59966.54</v>
      </c>
      <c r="D115" s="287">
        <f>data!Y69</f>
        <v>691866.18</v>
      </c>
      <c r="E115" s="287">
        <f>data!Z69</f>
        <v>383537.03</v>
      </c>
      <c r="F115" s="287">
        <f>data!AA69</f>
        <v>58187.28</v>
      </c>
      <c r="G115" s="287">
        <f>data!AB69</f>
        <v>685670.16</v>
      </c>
      <c r="H115" s="287">
        <f>data!AC69</f>
        <v>13505.15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1640332.96</v>
      </c>
      <c r="D117" s="287">
        <f>data!Y85</f>
        <v>9935349.1099999994</v>
      </c>
      <c r="E117" s="287">
        <f>data!Z85</f>
        <v>5176332.92</v>
      </c>
      <c r="F117" s="287">
        <f>data!AA85</f>
        <v>718342.16</v>
      </c>
      <c r="G117" s="287">
        <f>data!AB85</f>
        <v>26400076.870000001</v>
      </c>
      <c r="H117" s="287">
        <f>data!AC85</f>
        <v>2693945.8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2451249</v>
      </c>
      <c r="D119" s="295">
        <f>+data!M690</f>
        <v>3854951</v>
      </c>
      <c r="E119" s="295">
        <f>+data!M691</f>
        <v>1743842</v>
      </c>
      <c r="F119" s="295">
        <f>+data!M692</f>
        <v>241067</v>
      </c>
      <c r="G119" s="295">
        <f>+data!M693</f>
        <v>9183574</v>
      </c>
      <c r="H119" s="295">
        <f>+data!M694</f>
        <v>623437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6557473</v>
      </c>
      <c r="D120" s="287">
        <f>data!Y87</f>
        <v>2681857.0299999998</v>
      </c>
      <c r="E120" s="287">
        <f>data!Z87</f>
        <v>60804</v>
      </c>
      <c r="F120" s="287">
        <f>data!AA87</f>
        <v>146044.35999999999</v>
      </c>
      <c r="G120" s="287">
        <f>data!AB87</f>
        <v>12204691.789999999</v>
      </c>
      <c r="H120" s="287">
        <f>data!AC87</f>
        <v>3245273.5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31241361.34</v>
      </c>
      <c r="D121" s="287">
        <f>data!Y88</f>
        <v>34815300.060000002</v>
      </c>
      <c r="E121" s="287">
        <f>data!Z88</f>
        <v>18112219.75</v>
      </c>
      <c r="F121" s="287">
        <f>data!AA88</f>
        <v>1772942.56</v>
      </c>
      <c r="G121" s="287">
        <f>data!AB88</f>
        <v>65806389.350000001</v>
      </c>
      <c r="H121" s="287">
        <f>data!AC88</f>
        <v>1611690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37798834.340000004</v>
      </c>
      <c r="D122" s="287">
        <f>data!Y89</f>
        <v>37497157.090000004</v>
      </c>
      <c r="E122" s="287">
        <f>data!Z89</f>
        <v>18173023.75</v>
      </c>
      <c r="F122" s="287">
        <f>data!AA89</f>
        <v>1918986.92</v>
      </c>
      <c r="G122" s="287">
        <f>data!AB89</f>
        <v>78011081.140000001</v>
      </c>
      <c r="H122" s="287">
        <f>data!AC89</f>
        <v>4856963.5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1261.94</v>
      </c>
      <c r="D124" s="287">
        <f>data!Y90</f>
        <v>18896.240000000002</v>
      </c>
      <c r="E124" s="287">
        <f>data!Z90</f>
        <v>6046.97</v>
      </c>
      <c r="F124" s="287">
        <f>data!AA90</f>
        <v>599.78</v>
      </c>
      <c r="G124" s="287">
        <f>data!AB90</f>
        <v>2337.7600000000002</v>
      </c>
      <c r="H124" s="287">
        <f>data!AC90</f>
        <v>2844.88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287.04000000000002</v>
      </c>
      <c r="D126" s="287">
        <f>data!Y92</f>
        <v>3963.74</v>
      </c>
      <c r="E126" s="287">
        <f>data!Z92</f>
        <v>1375.46</v>
      </c>
      <c r="F126" s="287">
        <f>data!AA92</f>
        <v>136.43</v>
      </c>
      <c r="G126" s="287">
        <f>data!AB92</f>
        <v>531.75</v>
      </c>
      <c r="H126" s="287">
        <f>data!AC92</f>
        <v>647.11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113482</v>
      </c>
      <c r="E127" s="287">
        <f>data!Z93</f>
        <v>16257</v>
      </c>
      <c r="F127" s="287">
        <f>data!AA93</f>
        <v>0</v>
      </c>
      <c r="G127" s="287">
        <f>data!AB93</f>
        <v>225</v>
      </c>
      <c r="H127" s="287">
        <f>data!AC93</f>
        <v>50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3.06</v>
      </c>
      <c r="E128" s="294">
        <f>data!Z94</f>
        <v>2.09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Olympic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74047</v>
      </c>
      <c r="D137" s="287">
        <f>data!AF59</f>
        <v>0</v>
      </c>
      <c r="E137" s="287">
        <f>data!AG59</f>
        <v>25443</v>
      </c>
      <c r="F137" s="287">
        <f>data!AH59</f>
        <v>0</v>
      </c>
      <c r="G137" s="287">
        <f>data!AI59</f>
        <v>6713</v>
      </c>
      <c r="H137" s="287">
        <f>data!AJ59</f>
        <v>170277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39.56</v>
      </c>
      <c r="D138" s="294">
        <f>data!AF60</f>
        <v>0</v>
      </c>
      <c r="E138" s="294">
        <f>data!AG60</f>
        <v>61.04</v>
      </c>
      <c r="F138" s="294">
        <f>data!AH60</f>
        <v>0</v>
      </c>
      <c r="G138" s="294">
        <f>data!AI60</f>
        <v>22.98</v>
      </c>
      <c r="H138" s="294">
        <f>data!AJ60</f>
        <v>292.87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3270558.47</v>
      </c>
      <c r="D139" s="287">
        <f>data!AF61</f>
        <v>0</v>
      </c>
      <c r="E139" s="287">
        <f>data!AG61</f>
        <v>6061314.6900000004</v>
      </c>
      <c r="F139" s="287">
        <f>data!AH61</f>
        <v>0</v>
      </c>
      <c r="G139" s="287">
        <f>data!AI61</f>
        <v>2427412.35</v>
      </c>
      <c r="H139" s="287">
        <f>data!AJ61</f>
        <v>31823759.739999998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946308</v>
      </c>
      <c r="D140" s="287">
        <f>data!AF62</f>
        <v>0</v>
      </c>
      <c r="E140" s="287">
        <f>data!AG62</f>
        <v>1753790</v>
      </c>
      <c r="F140" s="287">
        <f>data!AH62</f>
        <v>0</v>
      </c>
      <c r="G140" s="287">
        <f>data!AI62</f>
        <v>702351</v>
      </c>
      <c r="H140" s="287">
        <f>data!AJ62</f>
        <v>9207934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8105172.6299999999</v>
      </c>
      <c r="F141" s="287">
        <f>data!AH63</f>
        <v>0</v>
      </c>
      <c r="G141" s="287">
        <f>data!AI63</f>
        <v>0</v>
      </c>
      <c r="H141" s="287">
        <f>data!AJ63</f>
        <v>2750857.98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63329.27</v>
      </c>
      <c r="D142" s="287">
        <f>data!AF64</f>
        <v>0</v>
      </c>
      <c r="E142" s="287">
        <f>data!AG64</f>
        <v>797506.1</v>
      </c>
      <c r="F142" s="287">
        <f>data!AH64</f>
        <v>0</v>
      </c>
      <c r="G142" s="287">
        <f>data!AI64</f>
        <v>274058.71000000002</v>
      </c>
      <c r="H142" s="287">
        <f>data!AJ64</f>
        <v>2806152.35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252764.31</v>
      </c>
      <c r="D144" s="287">
        <f>data!AF66</f>
        <v>0</v>
      </c>
      <c r="E144" s="287">
        <f>data!AG66</f>
        <v>3236092.95</v>
      </c>
      <c r="F144" s="287">
        <f>data!AH66</f>
        <v>17840.52</v>
      </c>
      <c r="G144" s="287">
        <f>data!AI66</f>
        <v>0</v>
      </c>
      <c r="H144" s="287">
        <f>data!AJ66</f>
        <v>2469196.5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10827</v>
      </c>
      <c r="D145" s="287">
        <f>data!AF67</f>
        <v>0</v>
      </c>
      <c r="E145" s="287">
        <f>data!AG67</f>
        <v>112354</v>
      </c>
      <c r="F145" s="287">
        <f>data!AH67</f>
        <v>0</v>
      </c>
      <c r="G145" s="287">
        <f>data!AI67</f>
        <v>36806</v>
      </c>
      <c r="H145" s="287">
        <f>data!AJ67</f>
        <v>874203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1977.19</v>
      </c>
      <c r="D146" s="287">
        <f>data!AF68</f>
        <v>0</v>
      </c>
      <c r="E146" s="287">
        <f>data!AG68</f>
        <v>129.96</v>
      </c>
      <c r="F146" s="287">
        <f>data!AH68</f>
        <v>0</v>
      </c>
      <c r="G146" s="287">
        <f>data!AI68</f>
        <v>0</v>
      </c>
      <c r="H146" s="287">
        <f>data!AJ68</f>
        <v>1377.12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29426.98</v>
      </c>
      <c r="D147" s="287">
        <f>data!AF69</f>
        <v>0</v>
      </c>
      <c r="E147" s="287">
        <f>data!AG69</f>
        <v>53680.34</v>
      </c>
      <c r="F147" s="287">
        <f>data!AH69</f>
        <v>0</v>
      </c>
      <c r="G147" s="287">
        <f>data!AI69</f>
        <v>6913.47</v>
      </c>
      <c r="H147" s="287">
        <f>data!AJ69</f>
        <v>512153.82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4575191.2200000007</v>
      </c>
      <c r="D149" s="287">
        <f>data!AF85</f>
        <v>0</v>
      </c>
      <c r="E149" s="287">
        <f>data!AG85</f>
        <v>20120040.670000002</v>
      </c>
      <c r="F149" s="287">
        <f>data!AH85</f>
        <v>17840.52</v>
      </c>
      <c r="G149" s="287">
        <f>data!AI85</f>
        <v>3447541.5300000003</v>
      </c>
      <c r="H149" s="287">
        <f>data!AJ85</f>
        <v>50445634.50999999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1151393</v>
      </c>
      <c r="D151" s="295">
        <f>+data!M697</f>
        <v>0</v>
      </c>
      <c r="E151" s="295">
        <f>+data!M698</f>
        <v>5014585</v>
      </c>
      <c r="F151" s="295">
        <f>+data!M699</f>
        <v>3727</v>
      </c>
      <c r="G151" s="295">
        <f>+data!M700</f>
        <v>986995</v>
      </c>
      <c r="H151" s="295">
        <f>+data!M701</f>
        <v>11178014</v>
      </c>
      <c r="I151" s="295">
        <f>+data!M702</f>
        <v>61246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1350471.5</v>
      </c>
      <c r="D152" s="287">
        <f>data!AF87</f>
        <v>0</v>
      </c>
      <c r="E152" s="287">
        <f>data!AG87</f>
        <v>6411721</v>
      </c>
      <c r="F152" s="287">
        <f>data!AH87</f>
        <v>0</v>
      </c>
      <c r="G152" s="287">
        <f>data!AI87</f>
        <v>18183.5</v>
      </c>
      <c r="H152" s="287">
        <f>data!AJ87</f>
        <v>65067.9</v>
      </c>
      <c r="I152" s="287">
        <f>data!AK87</f>
        <v>90.5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5251341.5</v>
      </c>
      <c r="D153" s="287">
        <f>data!AF88</f>
        <v>0</v>
      </c>
      <c r="E153" s="287">
        <f>data!AG88</f>
        <v>30829724.43</v>
      </c>
      <c r="F153" s="287">
        <f>data!AH88</f>
        <v>0</v>
      </c>
      <c r="G153" s="287">
        <f>data!AI88</f>
        <v>2862595.45</v>
      </c>
      <c r="H153" s="287">
        <f>data!AJ88</f>
        <v>69441972.680000007</v>
      </c>
      <c r="I153" s="287">
        <f>data!AK88</f>
        <v>1044059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6601813</v>
      </c>
      <c r="D154" s="287">
        <f>data!AF89</f>
        <v>0</v>
      </c>
      <c r="E154" s="287">
        <f>data!AG89</f>
        <v>37241445.43</v>
      </c>
      <c r="F154" s="287">
        <f>data!AH89</f>
        <v>0</v>
      </c>
      <c r="G154" s="287">
        <f>data!AI89</f>
        <v>2880778.95</v>
      </c>
      <c r="H154" s="287">
        <f>data!AJ89</f>
        <v>69507040.580000013</v>
      </c>
      <c r="I154" s="287">
        <f>data!AK89</f>
        <v>1044149.5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9733.8799999999992</v>
      </c>
      <c r="D156" s="287">
        <f>data!AF90</f>
        <v>0</v>
      </c>
      <c r="E156" s="287">
        <f>data!AG90</f>
        <v>6022.48</v>
      </c>
      <c r="F156" s="287">
        <f>data!AH90</f>
        <v>97.77</v>
      </c>
      <c r="G156" s="287">
        <f>data!AI90</f>
        <v>5193.58</v>
      </c>
      <c r="H156" s="287">
        <f>data!AJ90</f>
        <v>51071.11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2214.1</v>
      </c>
      <c r="D158" s="287">
        <f>data!AF92</f>
        <v>0</v>
      </c>
      <c r="E158" s="287">
        <f>data!AG92</f>
        <v>1369.89</v>
      </c>
      <c r="F158" s="287">
        <f>data!AH92</f>
        <v>22.24</v>
      </c>
      <c r="G158" s="287">
        <f>data!AI92</f>
        <v>1181.3499999999999</v>
      </c>
      <c r="H158" s="287">
        <f>data!AJ92</f>
        <v>8055.25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18905</v>
      </c>
      <c r="D159" s="287">
        <f>data!AF93</f>
        <v>0</v>
      </c>
      <c r="E159" s="287">
        <f>data!AG93</f>
        <v>275550</v>
      </c>
      <c r="F159" s="287">
        <f>data!AH93</f>
        <v>0</v>
      </c>
      <c r="G159" s="287">
        <f>data!AI93</f>
        <v>73055</v>
      </c>
      <c r="H159" s="287">
        <f>data!AJ93</f>
        <v>42364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38.729999999999997</v>
      </c>
      <c r="F160" s="294">
        <f>data!AH94</f>
        <v>0</v>
      </c>
      <c r="G160" s="294">
        <f>data!AI94</f>
        <v>17.3</v>
      </c>
      <c r="H160" s="294">
        <f>data!AJ94</f>
        <v>39.119999999999997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Olympic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46870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63.3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5258321.9800000004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1521451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281.25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275099.28000000003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25480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1110833.6200000001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11717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129.96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274256.46999999997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8477570.5600000005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48135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1853791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395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820243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9066885.3800000008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820638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9066885.3800000008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4731.8500000000004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642.91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19.309999999999999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Olympic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16.11</v>
      </c>
      <c r="G202" s="294">
        <f>data!AW60</f>
        <v>0</v>
      </c>
      <c r="H202" s="294">
        <f>data!AX60</f>
        <v>1</v>
      </c>
      <c r="I202" s="294">
        <f>data!AY60</f>
        <v>35.53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3969782.55</v>
      </c>
      <c r="G203" s="287">
        <f>data!AW61</f>
        <v>0</v>
      </c>
      <c r="H203" s="287">
        <f>data!AX61</f>
        <v>60991.46</v>
      </c>
      <c r="I203" s="287">
        <f>data!AY61</f>
        <v>1690208.16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1148623</v>
      </c>
      <c r="G204" s="287">
        <f>data!AW62</f>
        <v>0</v>
      </c>
      <c r="H204" s="287">
        <f>data!AX62</f>
        <v>17647</v>
      </c>
      <c r="I204" s="287">
        <f>data!AY62</f>
        <v>489047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956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37496.65</v>
      </c>
      <c r="G206" s="287">
        <f>data!AW64</f>
        <v>0</v>
      </c>
      <c r="H206" s="287">
        <f>data!AX64</f>
        <v>70582.789999999994</v>
      </c>
      <c r="I206" s="287">
        <f>data!AY64</f>
        <v>892401.9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1080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847.85</v>
      </c>
      <c r="G208" s="287">
        <f>data!AW66</f>
        <v>0</v>
      </c>
      <c r="H208" s="287">
        <f>data!AX66</f>
        <v>1136.67</v>
      </c>
      <c r="I208" s="287">
        <f>data!AY66</f>
        <v>128.66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56582</v>
      </c>
      <c r="G209" s="287">
        <f>data!AW67</f>
        <v>0</v>
      </c>
      <c r="H209" s="287">
        <f>data!AX67</f>
        <v>2283</v>
      </c>
      <c r="I209" s="287">
        <f>data!AY67</f>
        <v>44149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259.92</v>
      </c>
      <c r="G210" s="287">
        <f>data!AW68</f>
        <v>0</v>
      </c>
      <c r="H210" s="287">
        <f>data!AX68</f>
        <v>129.96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46133.71</v>
      </c>
      <c r="G211" s="287">
        <f>data!AW69</f>
        <v>0</v>
      </c>
      <c r="H211" s="287">
        <f>data!AX69</f>
        <v>40.92</v>
      </c>
      <c r="I211" s="287">
        <f>data!AY69</f>
        <v>59501.94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5261761.68</v>
      </c>
      <c r="G213" s="287">
        <f>data!AW85</f>
        <v>0</v>
      </c>
      <c r="H213" s="287">
        <f>data!AX85</f>
        <v>152811.80000000002</v>
      </c>
      <c r="I213" s="287">
        <f>data!AY85</f>
        <v>3175436.66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803641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3562095.5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409627.5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3971723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2417.65</v>
      </c>
      <c r="G220" s="287">
        <f>data!AW90</f>
        <v>0</v>
      </c>
      <c r="H220" s="287">
        <f>data!AX90</f>
        <v>1020.73</v>
      </c>
      <c r="I220" s="287">
        <f>data!AY90</f>
        <v>6739.93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254.15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4192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2.5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Olympic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440215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3.88</v>
      </c>
      <c r="D234" s="294">
        <f>data!BA60</f>
        <v>7.21</v>
      </c>
      <c r="E234" s="294">
        <f>data!BB60</f>
        <v>14.94</v>
      </c>
      <c r="F234" s="294">
        <f>data!BC60</f>
        <v>0</v>
      </c>
      <c r="G234" s="294">
        <f>data!BD60</f>
        <v>25.53</v>
      </c>
      <c r="H234" s="294">
        <f>data!BE60</f>
        <v>19.88</v>
      </c>
      <c r="I234" s="294">
        <f>data!BF60</f>
        <v>41.29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253665.75</v>
      </c>
      <c r="D235" s="287">
        <f>data!BA61</f>
        <v>310493.46000000002</v>
      </c>
      <c r="E235" s="287">
        <f>data!BB61</f>
        <v>1545675.81</v>
      </c>
      <c r="F235" s="287">
        <f>data!BC61</f>
        <v>0</v>
      </c>
      <c r="G235" s="287">
        <f>data!BD61</f>
        <v>1448557.46</v>
      </c>
      <c r="H235" s="287">
        <f>data!BE61</f>
        <v>1259219.02</v>
      </c>
      <c r="I235" s="287">
        <f>data!BF61</f>
        <v>2106718.7000000002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73396</v>
      </c>
      <c r="D236" s="287">
        <f>data!BA62</f>
        <v>89839</v>
      </c>
      <c r="E236" s="287">
        <f>data!BB62</f>
        <v>447228</v>
      </c>
      <c r="F236" s="287">
        <f>data!BC62</f>
        <v>0</v>
      </c>
      <c r="G236" s="287">
        <f>data!BD62</f>
        <v>419128</v>
      </c>
      <c r="H236" s="287">
        <f>data!BE62</f>
        <v>364344</v>
      </c>
      <c r="I236" s="287">
        <f>data!BF62</f>
        <v>609561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1349.12</v>
      </c>
      <c r="H237" s="287">
        <f>data!BE63</f>
        <v>477212.69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1941.33</v>
      </c>
      <c r="D238" s="287">
        <f>data!BA64</f>
        <v>180334.7</v>
      </c>
      <c r="E238" s="287">
        <f>data!BB64</f>
        <v>5358.52</v>
      </c>
      <c r="F238" s="287">
        <f>data!BC64</f>
        <v>0</v>
      </c>
      <c r="G238" s="287">
        <f>data!BD64</f>
        <v>184802.17</v>
      </c>
      <c r="H238" s="287">
        <f>data!BE64</f>
        <v>355285.21</v>
      </c>
      <c r="I238" s="287">
        <f>data!BF64</f>
        <v>339363.65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360</v>
      </c>
      <c r="F239" s="287">
        <f>data!BC65</f>
        <v>0</v>
      </c>
      <c r="G239" s="287">
        <f>data!BD65</f>
        <v>0</v>
      </c>
      <c r="H239" s="287">
        <f>data!BE65</f>
        <v>1908099.8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190.3</v>
      </c>
      <c r="E240" s="287">
        <f>data!BB66</f>
        <v>859513.45</v>
      </c>
      <c r="F240" s="287">
        <f>data!BC66</f>
        <v>0</v>
      </c>
      <c r="G240" s="287">
        <f>data!BD66</f>
        <v>93358.05</v>
      </c>
      <c r="H240" s="287">
        <f>data!BE66</f>
        <v>398484.94</v>
      </c>
      <c r="I240" s="287">
        <f>data!BF66</f>
        <v>35371.94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2725</v>
      </c>
      <c r="D241" s="287">
        <f>data!BA67</f>
        <v>32615</v>
      </c>
      <c r="E241" s="287">
        <f>data!BB67</f>
        <v>675</v>
      </c>
      <c r="F241" s="287">
        <f>data!BC67</f>
        <v>0</v>
      </c>
      <c r="G241" s="287">
        <f>data!BD67</f>
        <v>15955</v>
      </c>
      <c r="H241" s="287">
        <f>data!BE67</f>
        <v>102957</v>
      </c>
      <c r="I241" s="287">
        <f>data!BF67</f>
        <v>2718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129.96</v>
      </c>
      <c r="E242" s="287">
        <f>data!BB68</f>
        <v>0</v>
      </c>
      <c r="F242" s="287">
        <f>data!BC68</f>
        <v>0</v>
      </c>
      <c r="G242" s="287">
        <f>data!BD68</f>
        <v>2124.88</v>
      </c>
      <c r="H242" s="287">
        <f>data!BE68</f>
        <v>129453.1</v>
      </c>
      <c r="I242" s="287">
        <f>data!BF68</f>
        <v>129.96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2601.23</v>
      </c>
      <c r="D243" s="287">
        <f>data!BA69</f>
        <v>27961.21</v>
      </c>
      <c r="E243" s="287">
        <f>data!BB69</f>
        <v>25398.69</v>
      </c>
      <c r="F243" s="287">
        <f>data!BC69</f>
        <v>0</v>
      </c>
      <c r="G243" s="287">
        <f>data!BD69</f>
        <v>1694763.13</v>
      </c>
      <c r="H243" s="287">
        <f>data!BE69</f>
        <v>375621.52</v>
      </c>
      <c r="I243" s="287">
        <f>data!BF69</f>
        <v>13.89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334329.31</v>
      </c>
      <c r="D245" s="287">
        <f>data!BA85</f>
        <v>641563.63</v>
      </c>
      <c r="E245" s="287">
        <f>data!BB85</f>
        <v>2884209.47</v>
      </c>
      <c r="F245" s="287">
        <f>data!BC85</f>
        <v>0</v>
      </c>
      <c r="G245" s="287">
        <f>data!BD85</f>
        <v>3860037.8099999996</v>
      </c>
      <c r="H245" s="287">
        <f>data!BE85</f>
        <v>5370677.2799999993</v>
      </c>
      <c r="I245" s="287">
        <f>data!BF85</f>
        <v>3093877.14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1129.03</v>
      </c>
      <c r="D252" s="303">
        <f>data!BA90</f>
        <v>3169.97</v>
      </c>
      <c r="E252" s="303">
        <f>data!BB90</f>
        <v>751.78</v>
      </c>
      <c r="F252" s="303">
        <f>data!BC90</f>
        <v>0</v>
      </c>
      <c r="G252" s="303">
        <f>data!BD90</f>
        <v>10922.31</v>
      </c>
      <c r="H252" s="303">
        <f>data!BE90</f>
        <v>26879.279999999999</v>
      </c>
      <c r="I252" s="303">
        <f>data!BF90</f>
        <v>2050.0500000000002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721.05</v>
      </c>
      <c r="E254" s="303">
        <f>data!BB92</f>
        <v>171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Olympic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30</v>
      </c>
      <c r="E266" s="294">
        <f>data!BI60</f>
        <v>16.38</v>
      </c>
      <c r="F266" s="294">
        <f>data!BJ60</f>
        <v>16.510000000000002</v>
      </c>
      <c r="G266" s="294">
        <f>data!BK60</f>
        <v>48.05</v>
      </c>
      <c r="H266" s="294">
        <f>data!BL60</f>
        <v>83.94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2525560.88</v>
      </c>
      <c r="E267" s="287">
        <f>data!BI61</f>
        <v>970735.4</v>
      </c>
      <c r="F267" s="287">
        <f>data!BJ61</f>
        <v>1211483.03</v>
      </c>
      <c r="G267" s="287">
        <f>data!BK61</f>
        <v>2428294.4</v>
      </c>
      <c r="H267" s="287">
        <f>data!BL61</f>
        <v>3574921.98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730750</v>
      </c>
      <c r="E268" s="287">
        <f>data!BI62</f>
        <v>280874</v>
      </c>
      <c r="F268" s="287">
        <f>data!BJ62</f>
        <v>350532</v>
      </c>
      <c r="G268" s="287">
        <f>data!BK62</f>
        <v>702606</v>
      </c>
      <c r="H268" s="287">
        <f>data!BL62</f>
        <v>1034373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150587.97</v>
      </c>
      <c r="E269" s="287">
        <f>data!BI63</f>
        <v>0</v>
      </c>
      <c r="F269" s="287">
        <f>data!BJ63</f>
        <v>152687.39000000001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346820.72</v>
      </c>
      <c r="E270" s="287">
        <f>data!BI64</f>
        <v>15548.58</v>
      </c>
      <c r="F270" s="287">
        <f>data!BJ64</f>
        <v>10713.45</v>
      </c>
      <c r="G270" s="287">
        <f>data!BK64</f>
        <v>25211.96</v>
      </c>
      <c r="H270" s="287">
        <f>data!BL64</f>
        <v>45890.74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708008.7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1127768.97</v>
      </c>
      <c r="E272" s="287">
        <f>data!BI66</f>
        <v>174940.92</v>
      </c>
      <c r="F272" s="287">
        <f>data!BJ66</f>
        <v>291677.8</v>
      </c>
      <c r="G272" s="287">
        <f>data!BK66</f>
        <v>350122.28</v>
      </c>
      <c r="H272" s="287">
        <f>data!BL66</f>
        <v>54941.75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1640889</v>
      </c>
      <c r="E273" s="287">
        <f>data!BI67</f>
        <v>80794</v>
      </c>
      <c r="F273" s="287">
        <f>data!BJ67</f>
        <v>10586</v>
      </c>
      <c r="G273" s="287">
        <f>data!BK67</f>
        <v>1223</v>
      </c>
      <c r="H273" s="287">
        <f>data!BL67</f>
        <v>3731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519.72</v>
      </c>
      <c r="E274" s="287">
        <f>data!BI68</f>
        <v>32.49</v>
      </c>
      <c r="F274" s="287">
        <f>data!BJ68</f>
        <v>0</v>
      </c>
      <c r="G274" s="287">
        <f>data!BK68</f>
        <v>493.56</v>
      </c>
      <c r="H274" s="287">
        <f>data!BL68</f>
        <v>129.96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2317652.11</v>
      </c>
      <c r="E275" s="287">
        <f>data!BI69</f>
        <v>32522.22</v>
      </c>
      <c r="F275" s="287">
        <f>data!BJ69</f>
        <v>78341.08</v>
      </c>
      <c r="G275" s="287">
        <f>data!BK69</f>
        <v>404225.04</v>
      </c>
      <c r="H275" s="287">
        <f>data!BL69</f>
        <v>46778.54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9548558.0700000003</v>
      </c>
      <c r="E277" s="287">
        <f>data!BI85</f>
        <v>1555447.6099999999</v>
      </c>
      <c r="F277" s="287">
        <f>data!BJ85</f>
        <v>2106020.75</v>
      </c>
      <c r="G277" s="287">
        <f>data!BK85</f>
        <v>3912176.2399999998</v>
      </c>
      <c r="H277" s="287">
        <f>data!BL85</f>
        <v>4760766.9700000007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14635.82</v>
      </c>
      <c r="E284" s="303">
        <f>data!BI90</f>
        <v>3788.29</v>
      </c>
      <c r="F284" s="303">
        <f>data!BJ90</f>
        <v>1565.08</v>
      </c>
      <c r="G284" s="303">
        <f>data!BK90</f>
        <v>4617.05</v>
      </c>
      <c r="H284" s="303">
        <f>data!BL90</f>
        <v>5480.68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3192.77</v>
      </c>
      <c r="E286" s="303">
        <f>data!BI92</f>
        <v>43782.879999999997</v>
      </c>
      <c r="F286" s="302" t="str">
        <f>IF(data!BJ78&gt;0,data!BJ78,"")</f>
        <v/>
      </c>
      <c r="G286" s="303">
        <f>data!BK92</f>
        <v>0</v>
      </c>
      <c r="H286" s="303">
        <f>data!BL92</f>
        <v>1125.73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68316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Olympic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4.66</v>
      </c>
      <c r="D298" s="294">
        <f>data!BO60</f>
        <v>5.46</v>
      </c>
      <c r="E298" s="294">
        <f>data!BP60</f>
        <v>3.91</v>
      </c>
      <c r="F298" s="294">
        <f>data!BQ60</f>
        <v>0</v>
      </c>
      <c r="G298" s="294">
        <f>data!BR60</f>
        <v>17.12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914889.1</v>
      </c>
      <c r="D299" s="287">
        <f>data!BO61</f>
        <v>339278.92</v>
      </c>
      <c r="E299" s="287">
        <f>data!BP61</f>
        <v>342827.55</v>
      </c>
      <c r="F299" s="287">
        <f>data!BQ61</f>
        <v>0</v>
      </c>
      <c r="G299" s="287">
        <f>data!BR61</f>
        <v>1490646.22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264715</v>
      </c>
      <c r="D300" s="287">
        <f>data!BO62</f>
        <v>98167</v>
      </c>
      <c r="E300" s="287">
        <f>data!BP62</f>
        <v>99194</v>
      </c>
      <c r="F300" s="287">
        <f>data!BQ62</f>
        <v>0</v>
      </c>
      <c r="G300" s="287">
        <f>data!BR62</f>
        <v>431306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61022.83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83333.3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10649.67</v>
      </c>
      <c r="D302" s="287">
        <f>data!BO64</f>
        <v>55652.99</v>
      </c>
      <c r="E302" s="287">
        <f>data!BP64</f>
        <v>423.67</v>
      </c>
      <c r="F302" s="287">
        <f>data!BQ64</f>
        <v>0</v>
      </c>
      <c r="G302" s="287">
        <f>data!BR64</f>
        <v>23810.9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1260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57057.78</v>
      </c>
      <c r="D304" s="287">
        <f>data!BO66</f>
        <v>215.49</v>
      </c>
      <c r="E304" s="287">
        <f>data!BP66</f>
        <v>94187.24</v>
      </c>
      <c r="F304" s="287">
        <f>data!BQ66</f>
        <v>0</v>
      </c>
      <c r="G304" s="287">
        <f>data!BR66</f>
        <v>132834.44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9234</v>
      </c>
      <c r="D305" s="287">
        <f>data!BO67</f>
        <v>1497</v>
      </c>
      <c r="E305" s="287">
        <f>data!BP67</f>
        <v>1813</v>
      </c>
      <c r="F305" s="287">
        <f>data!BQ67</f>
        <v>0</v>
      </c>
      <c r="G305" s="287">
        <f>data!BR67</f>
        <v>13786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233.76</v>
      </c>
      <c r="D306" s="287">
        <f>data!BO68</f>
        <v>54.15</v>
      </c>
      <c r="E306" s="287">
        <f>data!BP68</f>
        <v>129.96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385380.18</v>
      </c>
      <c r="D307" s="287">
        <f>data!BO69</f>
        <v>237362.9</v>
      </c>
      <c r="E307" s="287">
        <f>data!BP69</f>
        <v>271911.12</v>
      </c>
      <c r="F307" s="287">
        <f>data!BQ69</f>
        <v>0</v>
      </c>
      <c r="G307" s="287">
        <f>data!BR69</f>
        <v>842777.94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1704442.32</v>
      </c>
      <c r="D309" s="287">
        <f>data!BO85</f>
        <v>732228.45</v>
      </c>
      <c r="E309" s="287">
        <f>data!BP85</f>
        <v>810486.53999999992</v>
      </c>
      <c r="F309" s="287">
        <f>data!BQ85</f>
        <v>0</v>
      </c>
      <c r="G309" s="287">
        <f>data!BR85</f>
        <v>3018494.8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1916.88</v>
      </c>
      <c r="D316" s="303">
        <f>data!BO90</f>
        <v>122.76</v>
      </c>
      <c r="E316" s="303">
        <f>data!BP90</f>
        <v>1590.75</v>
      </c>
      <c r="F316" s="303">
        <f>data!BQ90</f>
        <v>0</v>
      </c>
      <c r="G316" s="303">
        <f>data!BR90</f>
        <v>2942.39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Olympic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12.64</v>
      </c>
      <c r="E330" s="294">
        <f>data!BW60</f>
        <v>2.25</v>
      </c>
      <c r="F330" s="294">
        <f>data!BX60</f>
        <v>0</v>
      </c>
      <c r="G330" s="294">
        <f>data!BY60</f>
        <v>13.91</v>
      </c>
      <c r="H330" s="294">
        <f>data!BZ60</f>
        <v>0</v>
      </c>
      <c r="I330" s="294">
        <f>data!CA60</f>
        <v>4.08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700102.6</v>
      </c>
      <c r="E331" s="306">
        <f>data!BW61</f>
        <v>152605.6</v>
      </c>
      <c r="F331" s="306">
        <f>data!BX61</f>
        <v>0</v>
      </c>
      <c r="G331" s="306">
        <f>data!BY61</f>
        <v>1408748.77</v>
      </c>
      <c r="H331" s="306">
        <f>data!BZ61</f>
        <v>0</v>
      </c>
      <c r="I331" s="306">
        <f>data!CA61</f>
        <v>332013.49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202569</v>
      </c>
      <c r="E332" s="306">
        <f>data!BW62</f>
        <v>44155</v>
      </c>
      <c r="F332" s="306">
        <f>data!BX62</f>
        <v>0</v>
      </c>
      <c r="G332" s="306">
        <f>data!BY62</f>
        <v>407609</v>
      </c>
      <c r="H332" s="306">
        <f>data!BZ62</f>
        <v>0</v>
      </c>
      <c r="I332" s="306">
        <f>data!CA62</f>
        <v>96065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22500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7802.25</v>
      </c>
      <c r="E334" s="306">
        <f>data!BW64</f>
        <v>10583.73</v>
      </c>
      <c r="F334" s="306">
        <f>data!BX64</f>
        <v>0</v>
      </c>
      <c r="G334" s="306">
        <f>data!BY64</f>
        <v>4129.24</v>
      </c>
      <c r="H334" s="306">
        <f>data!BZ64</f>
        <v>0</v>
      </c>
      <c r="I334" s="306">
        <f>data!CA64</f>
        <v>5528.49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104957.06</v>
      </c>
      <c r="E336" s="306">
        <f>data!BW66</f>
        <v>45148.89</v>
      </c>
      <c r="F336" s="306">
        <f>data!BX66</f>
        <v>0</v>
      </c>
      <c r="G336" s="306">
        <f>data!BY66</f>
        <v>291114.75</v>
      </c>
      <c r="H336" s="306">
        <f>data!BZ66</f>
        <v>0</v>
      </c>
      <c r="I336" s="306">
        <f>data!CA66</f>
        <v>269155.64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2404</v>
      </c>
      <c r="E337" s="306">
        <f>data!BW67</f>
        <v>3992</v>
      </c>
      <c r="F337" s="306">
        <f>data!BX67</f>
        <v>0</v>
      </c>
      <c r="G337" s="306">
        <f>data!BY67</f>
        <v>3337</v>
      </c>
      <c r="H337" s="306">
        <f>data!BZ67</f>
        <v>0</v>
      </c>
      <c r="I337" s="306">
        <f>data!CA67</f>
        <v>10217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155.91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93287.24</v>
      </c>
      <c r="E339" s="306">
        <f>data!BW69</f>
        <v>2506.2199999999998</v>
      </c>
      <c r="F339" s="306">
        <f>data!BX69</f>
        <v>0</v>
      </c>
      <c r="G339" s="306">
        <f>data!BY69</f>
        <v>2090.19</v>
      </c>
      <c r="H339" s="306">
        <f>data!BZ69</f>
        <v>0</v>
      </c>
      <c r="I339" s="306">
        <f>data!CA69</f>
        <v>51935.31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1111278.06</v>
      </c>
      <c r="E341" s="287">
        <f>data!BW85</f>
        <v>281491.44</v>
      </c>
      <c r="F341" s="287">
        <f>data!BX85</f>
        <v>0</v>
      </c>
      <c r="G341" s="287">
        <f>data!BY85</f>
        <v>2117028.9499999997</v>
      </c>
      <c r="H341" s="287">
        <f>data!BZ85</f>
        <v>0</v>
      </c>
      <c r="I341" s="287">
        <f>data!CA85</f>
        <v>764914.92999999993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10331.67</v>
      </c>
      <c r="E348" s="303">
        <f>data!BW90</f>
        <v>331.03</v>
      </c>
      <c r="F348" s="303">
        <f>data!BX90</f>
        <v>0</v>
      </c>
      <c r="G348" s="303">
        <f>data!BY90</f>
        <v>807.15</v>
      </c>
      <c r="H348" s="303">
        <f>data!BZ90</f>
        <v>0</v>
      </c>
      <c r="I348" s="303">
        <f>data!CA90</f>
        <v>5334.4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2062.56</v>
      </c>
      <c r="E350" s="303">
        <f>data!BW92</f>
        <v>75.3</v>
      </c>
      <c r="F350" s="303">
        <f>data!BX92</f>
        <v>0</v>
      </c>
      <c r="G350" s="303">
        <f>data!BY92</f>
        <v>183.6</v>
      </c>
      <c r="H350" s="303">
        <f>data!BZ92</f>
        <v>0</v>
      </c>
      <c r="I350" s="303">
        <f>data!CA92</f>
        <v>1213.3800000000001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Olympic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29.63</v>
      </c>
      <c r="E362" s="309"/>
      <c r="F362" s="297"/>
      <c r="G362" s="297"/>
      <c r="H362" s="297"/>
      <c r="I362" s="310">
        <f>data!CE60</f>
        <v>1358.8200000000004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2430322.7400000002</v>
      </c>
      <c r="E363" s="311"/>
      <c r="F363" s="311"/>
      <c r="G363" s="311"/>
      <c r="H363" s="311"/>
      <c r="I363" s="306">
        <f>data!CE61</f>
        <v>117825078.29999997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703193</v>
      </c>
      <c r="E364" s="311"/>
      <c r="F364" s="311"/>
      <c r="G364" s="311"/>
      <c r="H364" s="311"/>
      <c r="I364" s="306">
        <f>data!CE62</f>
        <v>34091679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146391.21</v>
      </c>
      <c r="E365" s="311"/>
      <c r="F365" s="311"/>
      <c r="G365" s="311"/>
      <c r="H365" s="311"/>
      <c r="I365" s="306">
        <f>data!CE63</f>
        <v>13991525.950000003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1306816.8899999999</v>
      </c>
      <c r="E366" s="311"/>
      <c r="F366" s="311"/>
      <c r="G366" s="311"/>
      <c r="H366" s="311"/>
      <c r="I366" s="306">
        <f>data!CE64</f>
        <v>41977908.150000028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2647980.85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528722.4</v>
      </c>
      <c r="E368" s="311"/>
      <c r="F368" s="311"/>
      <c r="G368" s="311"/>
      <c r="H368" s="311"/>
      <c r="I368" s="306">
        <f>data!CE66</f>
        <v>25354951.550000008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5228558</v>
      </c>
      <c r="E369" s="311"/>
      <c r="F369" s="311"/>
      <c r="G369" s="311"/>
      <c r="H369" s="311"/>
      <c r="I369" s="306">
        <f>data!CE67</f>
        <v>11299065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30111.72</v>
      </c>
      <c r="E370" s="311"/>
      <c r="F370" s="311"/>
      <c r="G370" s="311"/>
      <c r="H370" s="311"/>
      <c r="I370" s="306">
        <f>data!CE68</f>
        <v>191812.52999999997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1984369.64</v>
      </c>
      <c r="E371" s="306">
        <f>data!CD69</f>
        <v>0</v>
      </c>
      <c r="F371" s="311"/>
      <c r="G371" s="311"/>
      <c r="H371" s="311"/>
      <c r="I371" s="306">
        <f>data!CE69</f>
        <v>13161094.74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12358485.600000001</v>
      </c>
      <c r="E373" s="306">
        <f>data!CD85</f>
        <v>0</v>
      </c>
      <c r="F373" s="311"/>
      <c r="G373" s="311"/>
      <c r="H373" s="311"/>
      <c r="I373" s="287">
        <f>data!CE85</f>
        <v>260541096.06999999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-4895209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106097787.72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397075387.35000002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503173175.06999993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165416.85999999999</v>
      </c>
      <c r="E380" s="297"/>
      <c r="F380" s="297"/>
      <c r="G380" s="297"/>
      <c r="H380" s="297"/>
      <c r="I380" s="287">
        <f>data!CE90</f>
        <v>440215.02000000008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48005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85883.21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1154093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228.20000000000002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52" transitionEvaluation="1" transitionEntry="1" codeName="Sheet12">
    <tabColor rgb="FF92D050"/>
    <pageSetUpPr autoPageBreaks="0" fitToPage="1"/>
  </sheetPr>
  <dimension ref="A1:CF717"/>
  <sheetViews>
    <sheetView topLeftCell="A52" zoomScaleNormal="100" workbookViewId="0">
      <selection activeCell="A67" sqref="A67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31071532</v>
      </c>
      <c r="C49" s="270">
        <f>IF($B$49,(ROUND((($B$49/$CE$62)*C62),0)))</f>
        <v>1209321</v>
      </c>
      <c r="D49" s="270">
        <f t="shared" ref="D49:BO49" si="0">IF($B$49,(ROUND((($B$49/$CE$62)*D62),0)))</f>
        <v>0</v>
      </c>
      <c r="E49" s="270">
        <f t="shared" si="0"/>
        <v>1913557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154396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93741</v>
      </c>
      <c r="P49" s="270">
        <f t="shared" si="0"/>
        <v>748048</v>
      </c>
      <c r="Q49" s="270">
        <f t="shared" si="0"/>
        <v>161187</v>
      </c>
      <c r="R49" s="270">
        <f t="shared" si="0"/>
        <v>69972</v>
      </c>
      <c r="S49" s="270">
        <f t="shared" si="0"/>
        <v>139067</v>
      </c>
      <c r="T49" s="270">
        <f t="shared" si="0"/>
        <v>19085</v>
      </c>
      <c r="U49" s="270">
        <f t="shared" si="0"/>
        <v>1198391</v>
      </c>
      <c r="V49" s="270">
        <f t="shared" si="0"/>
        <v>657463</v>
      </c>
      <c r="W49" s="270">
        <f t="shared" si="0"/>
        <v>188231</v>
      </c>
      <c r="X49" s="270">
        <f t="shared" si="0"/>
        <v>256050</v>
      </c>
      <c r="Y49" s="270">
        <f t="shared" si="0"/>
        <v>1309236</v>
      </c>
      <c r="Z49" s="270">
        <f t="shared" si="0"/>
        <v>719501</v>
      </c>
      <c r="AA49" s="270">
        <f t="shared" si="0"/>
        <v>25030</v>
      </c>
      <c r="AB49" s="270">
        <f t="shared" si="0"/>
        <v>676948</v>
      </c>
      <c r="AC49" s="270">
        <f t="shared" si="0"/>
        <v>250986</v>
      </c>
      <c r="AD49" s="270">
        <f t="shared" si="0"/>
        <v>0</v>
      </c>
      <c r="AE49" s="270">
        <f t="shared" si="0"/>
        <v>943719</v>
      </c>
      <c r="AF49" s="270">
        <f t="shared" si="0"/>
        <v>0</v>
      </c>
      <c r="AG49" s="270">
        <f t="shared" si="0"/>
        <v>1418659</v>
      </c>
      <c r="AH49" s="270">
        <f t="shared" si="0"/>
        <v>0</v>
      </c>
      <c r="AI49" s="270">
        <f t="shared" si="0"/>
        <v>570532</v>
      </c>
      <c r="AJ49" s="270">
        <f t="shared" si="0"/>
        <v>8552270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1458558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1025784</v>
      </c>
      <c r="AW49" s="270">
        <f t="shared" si="0"/>
        <v>0</v>
      </c>
      <c r="AX49" s="270">
        <f t="shared" si="0"/>
        <v>14468</v>
      </c>
      <c r="AY49" s="270">
        <f t="shared" si="0"/>
        <v>397597</v>
      </c>
      <c r="AZ49" s="270">
        <f t="shared" si="0"/>
        <v>59736</v>
      </c>
      <c r="BA49" s="270">
        <f t="shared" si="0"/>
        <v>87770</v>
      </c>
      <c r="BB49" s="270">
        <f t="shared" si="0"/>
        <v>329897</v>
      </c>
      <c r="BC49" s="270">
        <f t="shared" si="0"/>
        <v>0</v>
      </c>
      <c r="BD49" s="270">
        <f t="shared" si="0"/>
        <v>328936</v>
      </c>
      <c r="BE49" s="270">
        <f t="shared" si="0"/>
        <v>294581</v>
      </c>
      <c r="BF49" s="270">
        <f t="shared" si="0"/>
        <v>473905</v>
      </c>
      <c r="BG49" s="270">
        <f t="shared" si="0"/>
        <v>0</v>
      </c>
      <c r="BH49" s="270">
        <f t="shared" si="0"/>
        <v>628778</v>
      </c>
      <c r="BI49" s="270">
        <f t="shared" si="0"/>
        <v>225655</v>
      </c>
      <c r="BJ49" s="270">
        <f t="shared" si="0"/>
        <v>303377</v>
      </c>
      <c r="BK49" s="270">
        <f t="shared" si="0"/>
        <v>495856</v>
      </c>
      <c r="BL49" s="270">
        <f t="shared" si="0"/>
        <v>1092391</v>
      </c>
      <c r="BM49" s="270">
        <f t="shared" si="0"/>
        <v>0</v>
      </c>
      <c r="BN49" s="270">
        <f t="shared" si="0"/>
        <v>209421</v>
      </c>
      <c r="BO49" s="270">
        <f t="shared" si="0"/>
        <v>93913</v>
      </c>
      <c r="BP49" s="270">
        <f t="shared" ref="BP49:CD49" si="1">IF($B$49,(ROUND((($B$49/$CE$62)*BP62),0)))</f>
        <v>84060</v>
      </c>
      <c r="BQ49" s="270">
        <f t="shared" si="1"/>
        <v>0</v>
      </c>
      <c r="BR49" s="270">
        <f t="shared" si="1"/>
        <v>304951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192399</v>
      </c>
      <c r="BW49" s="270">
        <f t="shared" si="1"/>
        <v>47893</v>
      </c>
      <c r="BX49" s="270">
        <f t="shared" si="1"/>
        <v>0</v>
      </c>
      <c r="BY49" s="270">
        <f t="shared" si="1"/>
        <v>301480</v>
      </c>
      <c r="BZ49" s="270">
        <f t="shared" si="1"/>
        <v>0</v>
      </c>
      <c r="CA49" s="270">
        <f t="shared" si="1"/>
        <v>108199</v>
      </c>
      <c r="CB49" s="270">
        <f t="shared" si="1"/>
        <v>0</v>
      </c>
      <c r="CC49" s="270">
        <f t="shared" si="1"/>
        <v>1236538</v>
      </c>
      <c r="CD49" s="270">
        <f t="shared" si="1"/>
        <v>0</v>
      </c>
      <c r="CE49" s="32">
        <f>SUM(C49:CD49)</f>
        <v>31071533</v>
      </c>
    </row>
    <row r="50" spans="1:83" x14ac:dyDescent="0.35">
      <c r="A50" s="20" t="s">
        <v>218</v>
      </c>
      <c r="B50" s="270">
        <f>B48+B49</f>
        <v>31071532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64303.9</v>
      </c>
      <c r="D52" s="213"/>
      <c r="E52" s="213">
        <v>52997.43</v>
      </c>
      <c r="F52" s="213"/>
      <c r="G52" s="213"/>
      <c r="H52" s="213"/>
      <c r="I52" s="213"/>
      <c r="J52" s="213">
        <v>7695.78</v>
      </c>
      <c r="K52" s="213"/>
      <c r="L52" s="213"/>
      <c r="M52" s="213"/>
      <c r="N52" s="213"/>
      <c r="O52" s="213">
        <v>4672.4399999999996</v>
      </c>
      <c r="P52" s="213">
        <v>563604.03</v>
      </c>
      <c r="Q52" s="213">
        <v>448.69</v>
      </c>
      <c r="R52" s="213">
        <v>52381.83</v>
      </c>
      <c r="S52" s="213">
        <v>143946.31</v>
      </c>
      <c r="T52" s="213"/>
      <c r="U52" s="213">
        <v>297276.74</v>
      </c>
      <c r="V52" s="213">
        <v>213709.52</v>
      </c>
      <c r="W52" s="213">
        <v>218818.67</v>
      </c>
      <c r="X52" s="213">
        <v>73659.399999999994</v>
      </c>
      <c r="Y52" s="213">
        <v>594494.85</v>
      </c>
      <c r="Z52" s="213">
        <v>359523.36</v>
      </c>
      <c r="AA52" s="213">
        <v>13026.04</v>
      </c>
      <c r="AB52" s="213">
        <v>203546.12</v>
      </c>
      <c r="AC52" s="213">
        <v>51587.88</v>
      </c>
      <c r="AD52" s="213"/>
      <c r="AE52" s="213">
        <v>9487.34</v>
      </c>
      <c r="AF52" s="213"/>
      <c r="AG52" s="213">
        <v>113786</v>
      </c>
      <c r="AH52" s="213"/>
      <c r="AI52" s="213">
        <v>35919.97</v>
      </c>
      <c r="AJ52" s="213">
        <v>836014.59</v>
      </c>
      <c r="AK52" s="213"/>
      <c r="AL52" s="213"/>
      <c r="AM52" s="213"/>
      <c r="AN52" s="213"/>
      <c r="AO52" s="213"/>
      <c r="AP52" s="213"/>
      <c r="AQ52" s="213"/>
      <c r="AR52" s="213">
        <v>7391.37</v>
      </c>
      <c r="AS52" s="213"/>
      <c r="AT52" s="213"/>
      <c r="AU52" s="213"/>
      <c r="AV52" s="213">
        <v>1413.13</v>
      </c>
      <c r="AW52" s="213"/>
      <c r="AX52" s="213">
        <v>10669.14</v>
      </c>
      <c r="AY52" s="213">
        <v>60037.71</v>
      </c>
      <c r="AZ52" s="213">
        <v>2725.27</v>
      </c>
      <c r="BA52" s="213">
        <v>31494.400000000001</v>
      </c>
      <c r="BB52" s="213">
        <v>675.15</v>
      </c>
      <c r="BC52" s="213"/>
      <c r="BD52" s="213">
        <v>11508.26</v>
      </c>
      <c r="BE52" s="213">
        <v>95007.679999999993</v>
      </c>
      <c r="BF52" s="213">
        <v>2999.59</v>
      </c>
      <c r="BG52" s="213"/>
      <c r="BH52" s="213">
        <v>1758153.08</v>
      </c>
      <c r="BI52" s="213">
        <v>76048.429999999993</v>
      </c>
      <c r="BJ52" s="213">
        <v>14464.16</v>
      </c>
      <c r="BK52" s="213">
        <v>1222.6400000000001</v>
      </c>
      <c r="BL52" s="213">
        <v>3712.55</v>
      </c>
      <c r="BM52" s="213"/>
      <c r="BN52" s="213">
        <v>9116.24</v>
      </c>
      <c r="BO52" s="213">
        <v>465.53</v>
      </c>
      <c r="BP52" s="213">
        <v>1554.88</v>
      </c>
      <c r="BQ52" s="213"/>
      <c r="BR52" s="213">
        <v>13785.79</v>
      </c>
      <c r="BS52" s="213"/>
      <c r="BT52" s="213"/>
      <c r="BU52" s="213"/>
      <c r="BV52" s="213">
        <v>2404.39</v>
      </c>
      <c r="BW52" s="213">
        <v>3991.83</v>
      </c>
      <c r="BX52" s="213"/>
      <c r="BY52" s="213">
        <v>3336.82</v>
      </c>
      <c r="BZ52" s="213"/>
      <c r="CA52" s="213">
        <v>13778.62</v>
      </c>
      <c r="CB52" s="213"/>
      <c r="CC52" s="213">
        <v>5367028.78</v>
      </c>
      <c r="CD52" s="20"/>
      <c r="CE52" s="32">
        <f>SUM(C52:CD52)</f>
        <v>11403886.33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4227</v>
      </c>
      <c r="D60" s="213"/>
      <c r="E60" s="213">
        <v>10245</v>
      </c>
      <c r="F60" s="213"/>
      <c r="G60" s="213"/>
      <c r="H60" s="213"/>
      <c r="I60" s="213"/>
      <c r="J60" s="213">
        <v>794</v>
      </c>
      <c r="K60" s="213"/>
      <c r="L60" s="213"/>
      <c r="M60" s="213"/>
      <c r="N60" s="213"/>
      <c r="O60" s="213">
        <v>322</v>
      </c>
      <c r="P60" s="214">
        <v>297602</v>
      </c>
      <c r="Q60" s="214">
        <v>188405</v>
      </c>
      <c r="R60" s="214">
        <v>413977</v>
      </c>
      <c r="S60" s="263"/>
      <c r="T60" s="263"/>
      <c r="U60" s="227">
        <v>748874</v>
      </c>
      <c r="V60" s="214">
        <v>30977</v>
      </c>
      <c r="W60" s="214">
        <v>7355</v>
      </c>
      <c r="X60" s="214">
        <v>22178</v>
      </c>
      <c r="Y60" s="214">
        <v>77488</v>
      </c>
      <c r="Z60" s="214"/>
      <c r="AA60" s="214">
        <v>695</v>
      </c>
      <c r="AB60" s="263"/>
      <c r="AC60" s="214">
        <v>18650</v>
      </c>
      <c r="AD60" s="214"/>
      <c r="AE60" s="214">
        <v>89937</v>
      </c>
      <c r="AF60" s="214"/>
      <c r="AG60" s="214">
        <v>25003</v>
      </c>
      <c r="AH60" s="214"/>
      <c r="AI60" s="214">
        <v>6732</v>
      </c>
      <c r="AJ60" s="214">
        <v>182822</v>
      </c>
      <c r="AK60" s="214"/>
      <c r="AL60" s="214"/>
      <c r="AM60" s="214"/>
      <c r="AN60" s="214"/>
      <c r="AO60" s="214"/>
      <c r="AP60" s="214"/>
      <c r="AQ60" s="214"/>
      <c r="AR60" s="214">
        <v>49870</v>
      </c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>
        <v>439385.0500000001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48.99</v>
      </c>
      <c r="D61" s="243"/>
      <c r="E61" s="243">
        <v>83.72</v>
      </c>
      <c r="F61" s="243"/>
      <c r="G61" s="243"/>
      <c r="H61" s="243"/>
      <c r="I61" s="243"/>
      <c r="J61" s="243">
        <v>5.34</v>
      </c>
      <c r="K61" s="243"/>
      <c r="L61" s="243"/>
      <c r="M61" s="243"/>
      <c r="N61" s="243"/>
      <c r="O61" s="243">
        <v>3.24</v>
      </c>
      <c r="P61" s="244">
        <v>36.97</v>
      </c>
      <c r="Q61" s="244">
        <v>6.48</v>
      </c>
      <c r="R61" s="244">
        <v>2.8</v>
      </c>
      <c r="S61" s="245">
        <v>11.37</v>
      </c>
      <c r="T61" s="245">
        <v>0.61</v>
      </c>
      <c r="U61" s="246">
        <v>70.38</v>
      </c>
      <c r="V61" s="244">
        <v>31.51</v>
      </c>
      <c r="W61" s="244">
        <v>7.61</v>
      </c>
      <c r="X61" s="244">
        <v>11.2</v>
      </c>
      <c r="Y61" s="244">
        <v>67.45</v>
      </c>
      <c r="Z61" s="244">
        <v>22.31</v>
      </c>
      <c r="AA61" s="244">
        <v>0.94</v>
      </c>
      <c r="AB61" s="245">
        <v>22.95</v>
      </c>
      <c r="AC61" s="244">
        <v>10.69</v>
      </c>
      <c r="AD61" s="244"/>
      <c r="AE61" s="244">
        <v>43.05</v>
      </c>
      <c r="AF61" s="244"/>
      <c r="AG61" s="244">
        <v>59.27</v>
      </c>
      <c r="AH61" s="244"/>
      <c r="AI61" s="244">
        <v>23.73</v>
      </c>
      <c r="AJ61" s="244">
        <v>292.11</v>
      </c>
      <c r="AK61" s="244"/>
      <c r="AL61" s="244"/>
      <c r="AM61" s="244"/>
      <c r="AN61" s="244"/>
      <c r="AO61" s="244"/>
      <c r="AP61" s="244"/>
      <c r="AQ61" s="244"/>
      <c r="AR61" s="244">
        <v>68.5</v>
      </c>
      <c r="AS61" s="244"/>
      <c r="AT61" s="244"/>
      <c r="AU61" s="244"/>
      <c r="AV61" s="245">
        <v>18.53</v>
      </c>
      <c r="AW61" s="245"/>
      <c r="AX61" s="245">
        <v>1.01</v>
      </c>
      <c r="AY61" s="244">
        <v>3.67</v>
      </c>
      <c r="AZ61" s="244">
        <v>36.04</v>
      </c>
      <c r="BA61" s="245">
        <v>8.11</v>
      </c>
      <c r="BB61" s="245">
        <v>14.15</v>
      </c>
      <c r="BC61" s="245"/>
      <c r="BD61" s="245">
        <v>25.58</v>
      </c>
      <c r="BE61" s="244">
        <v>20.54</v>
      </c>
      <c r="BF61" s="245">
        <v>45.61</v>
      </c>
      <c r="BG61" s="245"/>
      <c r="BH61" s="245">
        <v>29.45</v>
      </c>
      <c r="BI61" s="245">
        <v>17.39</v>
      </c>
      <c r="BJ61" s="245">
        <v>16.7</v>
      </c>
      <c r="BK61" s="245">
        <v>36.97</v>
      </c>
      <c r="BL61" s="245">
        <v>102.88</v>
      </c>
      <c r="BM61" s="245"/>
      <c r="BN61" s="245">
        <v>4.1399999999999997</v>
      </c>
      <c r="BO61" s="245">
        <v>4.3099999999999996</v>
      </c>
      <c r="BP61" s="245">
        <v>3.89</v>
      </c>
      <c r="BQ61" s="245"/>
      <c r="BR61" s="245">
        <v>17.8</v>
      </c>
      <c r="BS61" s="245"/>
      <c r="BT61" s="245"/>
      <c r="BU61" s="245"/>
      <c r="BV61" s="245">
        <v>13.95</v>
      </c>
      <c r="BW61" s="245">
        <v>1.99</v>
      </c>
      <c r="BX61" s="245"/>
      <c r="BY61" s="245">
        <v>13.77</v>
      </c>
      <c r="BZ61" s="245"/>
      <c r="CA61" s="245">
        <v>4.99</v>
      </c>
      <c r="CB61" s="245"/>
      <c r="CC61" s="245">
        <v>37.630000000000003</v>
      </c>
      <c r="CD61" s="247" t="s">
        <v>233</v>
      </c>
      <c r="CE61" s="268">
        <f t="shared" ref="CE61:CE69" si="4">SUM(C61:CD61)</f>
        <v>1410.3200000000002</v>
      </c>
    </row>
    <row r="62" spans="1:83" x14ac:dyDescent="0.35">
      <c r="A62" s="39" t="s">
        <v>248</v>
      </c>
      <c r="B62" s="20"/>
      <c r="C62" s="213">
        <v>4517937.28</v>
      </c>
      <c r="D62" s="213"/>
      <c r="E62" s="213">
        <v>7148912.9800000004</v>
      </c>
      <c r="F62" s="213"/>
      <c r="G62" s="213"/>
      <c r="H62" s="213"/>
      <c r="I62" s="213"/>
      <c r="J62" s="213">
        <v>576813.85</v>
      </c>
      <c r="K62" s="213"/>
      <c r="L62" s="213"/>
      <c r="M62" s="213"/>
      <c r="N62" s="213"/>
      <c r="O62" s="213">
        <v>350208.41</v>
      </c>
      <c r="P62" s="214">
        <v>2794653.01</v>
      </c>
      <c r="Q62" s="214">
        <v>602184.88</v>
      </c>
      <c r="R62" s="214">
        <v>261410.48</v>
      </c>
      <c r="S62" s="228">
        <v>519545.46</v>
      </c>
      <c r="T62" s="228">
        <v>71300.92</v>
      </c>
      <c r="U62" s="227">
        <v>4477102.83</v>
      </c>
      <c r="V62" s="214">
        <v>2456234.29</v>
      </c>
      <c r="W62" s="214">
        <v>703217.24</v>
      </c>
      <c r="X62" s="214">
        <v>956585.57</v>
      </c>
      <c r="Y62" s="214">
        <v>4891213.29</v>
      </c>
      <c r="Z62" s="214">
        <v>2688005.54</v>
      </c>
      <c r="AA62" s="214">
        <v>93509.4</v>
      </c>
      <c r="AB62" s="240">
        <v>2529030.75</v>
      </c>
      <c r="AC62" s="214">
        <v>937665.17</v>
      </c>
      <c r="AD62" s="214"/>
      <c r="AE62" s="214">
        <v>3525667.47</v>
      </c>
      <c r="AF62" s="214"/>
      <c r="AG62" s="214">
        <v>5300010.75</v>
      </c>
      <c r="AH62" s="214"/>
      <c r="AI62" s="214">
        <v>2131467.1800000002</v>
      </c>
      <c r="AJ62" s="214">
        <v>31950676.800000001</v>
      </c>
      <c r="AK62" s="214"/>
      <c r="AL62" s="214"/>
      <c r="AM62" s="214"/>
      <c r="AN62" s="214"/>
      <c r="AO62" s="214"/>
      <c r="AP62" s="214"/>
      <c r="AQ62" s="214"/>
      <c r="AR62" s="214">
        <v>5449069.4100000001</v>
      </c>
      <c r="AS62" s="214"/>
      <c r="AT62" s="214"/>
      <c r="AU62" s="214"/>
      <c r="AV62" s="228">
        <v>3832255.55</v>
      </c>
      <c r="AW62" s="228"/>
      <c r="AX62" s="228">
        <v>54050.98</v>
      </c>
      <c r="AY62" s="214">
        <v>1485393.53</v>
      </c>
      <c r="AZ62" s="214">
        <v>223169.66</v>
      </c>
      <c r="BA62" s="228">
        <v>327903.93</v>
      </c>
      <c r="BB62" s="228">
        <v>1232471.47</v>
      </c>
      <c r="BC62" s="228"/>
      <c r="BD62" s="228">
        <v>1228882.44</v>
      </c>
      <c r="BE62" s="214">
        <v>1100535.08</v>
      </c>
      <c r="BF62" s="228">
        <v>1770475.6</v>
      </c>
      <c r="BG62" s="228"/>
      <c r="BH62" s="228">
        <v>2349068.75</v>
      </c>
      <c r="BI62" s="228">
        <v>843031.98</v>
      </c>
      <c r="BJ62" s="228">
        <v>1133395.8400000001</v>
      </c>
      <c r="BK62" s="228">
        <v>1852483.05</v>
      </c>
      <c r="BL62" s="228">
        <v>4081094.2</v>
      </c>
      <c r="BM62" s="228"/>
      <c r="BN62" s="228">
        <v>782383.67</v>
      </c>
      <c r="BO62" s="228">
        <v>350853.1</v>
      </c>
      <c r="BP62" s="228">
        <v>314042.83</v>
      </c>
      <c r="BQ62" s="228"/>
      <c r="BR62" s="228">
        <v>1139274.81</v>
      </c>
      <c r="BS62" s="228"/>
      <c r="BT62" s="228"/>
      <c r="BU62" s="228"/>
      <c r="BV62" s="228">
        <v>718790.75</v>
      </c>
      <c r="BW62" s="228">
        <v>178924.08</v>
      </c>
      <c r="BX62" s="228"/>
      <c r="BY62" s="228">
        <v>1126309.0900000001</v>
      </c>
      <c r="BZ62" s="228"/>
      <c r="CA62" s="228">
        <v>404223.14</v>
      </c>
      <c r="CB62" s="228"/>
      <c r="CC62" s="228">
        <v>4619618.3099999996</v>
      </c>
      <c r="CD62" s="29" t="s">
        <v>233</v>
      </c>
      <c r="CE62" s="32">
        <f t="shared" si="4"/>
        <v>116081054.8</v>
      </c>
    </row>
    <row r="63" spans="1:83" x14ac:dyDescent="0.35">
      <c r="A63" s="39" t="s">
        <v>9</v>
      </c>
      <c r="B63" s="20"/>
      <c r="C63" s="269">
        <f>ROUND(C48+C49,0)</f>
        <v>1209321</v>
      </c>
      <c r="D63" s="269">
        <f t="shared" ref="D63:BO63" si="5">ROUND(D48+D49,0)</f>
        <v>0</v>
      </c>
      <c r="E63" s="269">
        <f t="shared" si="5"/>
        <v>1913557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154396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93741</v>
      </c>
      <c r="P63" s="269">
        <f t="shared" si="5"/>
        <v>748048</v>
      </c>
      <c r="Q63" s="269">
        <f t="shared" si="5"/>
        <v>161187</v>
      </c>
      <c r="R63" s="269">
        <f t="shared" si="5"/>
        <v>69972</v>
      </c>
      <c r="S63" s="269">
        <f t="shared" si="5"/>
        <v>139067</v>
      </c>
      <c r="T63" s="269">
        <f t="shared" si="5"/>
        <v>19085</v>
      </c>
      <c r="U63" s="269">
        <f t="shared" si="5"/>
        <v>1198391</v>
      </c>
      <c r="V63" s="269">
        <f t="shared" si="5"/>
        <v>657463</v>
      </c>
      <c r="W63" s="269">
        <f t="shared" si="5"/>
        <v>188231</v>
      </c>
      <c r="X63" s="269">
        <f t="shared" si="5"/>
        <v>256050</v>
      </c>
      <c r="Y63" s="269">
        <f t="shared" si="5"/>
        <v>1309236</v>
      </c>
      <c r="Z63" s="269">
        <f t="shared" si="5"/>
        <v>719501</v>
      </c>
      <c r="AA63" s="269">
        <f t="shared" si="5"/>
        <v>25030</v>
      </c>
      <c r="AB63" s="269">
        <f t="shared" si="5"/>
        <v>676948</v>
      </c>
      <c r="AC63" s="269">
        <f t="shared" si="5"/>
        <v>250986</v>
      </c>
      <c r="AD63" s="269">
        <f t="shared" si="5"/>
        <v>0</v>
      </c>
      <c r="AE63" s="269">
        <f t="shared" si="5"/>
        <v>943719</v>
      </c>
      <c r="AF63" s="269">
        <f t="shared" si="5"/>
        <v>0</v>
      </c>
      <c r="AG63" s="269">
        <f t="shared" si="5"/>
        <v>1418659</v>
      </c>
      <c r="AH63" s="269">
        <f t="shared" si="5"/>
        <v>0</v>
      </c>
      <c r="AI63" s="269">
        <f t="shared" si="5"/>
        <v>570532</v>
      </c>
      <c r="AJ63" s="269">
        <f t="shared" si="5"/>
        <v>8552270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1458558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1025784</v>
      </c>
      <c r="AW63" s="269">
        <f t="shared" si="5"/>
        <v>0</v>
      </c>
      <c r="AX63" s="269">
        <f t="shared" si="5"/>
        <v>14468</v>
      </c>
      <c r="AY63" s="269">
        <f t="shared" si="5"/>
        <v>397597</v>
      </c>
      <c r="AZ63" s="269">
        <f t="shared" si="5"/>
        <v>59736</v>
      </c>
      <c r="BA63" s="269">
        <f t="shared" si="5"/>
        <v>87770</v>
      </c>
      <c r="BB63" s="269">
        <f t="shared" si="5"/>
        <v>329897</v>
      </c>
      <c r="BC63" s="269">
        <f t="shared" si="5"/>
        <v>0</v>
      </c>
      <c r="BD63" s="269">
        <f t="shared" si="5"/>
        <v>328936</v>
      </c>
      <c r="BE63" s="269">
        <f t="shared" si="5"/>
        <v>294581</v>
      </c>
      <c r="BF63" s="269">
        <f t="shared" si="5"/>
        <v>473905</v>
      </c>
      <c r="BG63" s="269">
        <f t="shared" si="5"/>
        <v>0</v>
      </c>
      <c r="BH63" s="269">
        <f t="shared" si="5"/>
        <v>628778</v>
      </c>
      <c r="BI63" s="269">
        <f t="shared" si="5"/>
        <v>225655</v>
      </c>
      <c r="BJ63" s="269">
        <f t="shared" si="5"/>
        <v>303377</v>
      </c>
      <c r="BK63" s="269">
        <f t="shared" si="5"/>
        <v>495856</v>
      </c>
      <c r="BL63" s="269">
        <f t="shared" si="5"/>
        <v>1092391</v>
      </c>
      <c r="BM63" s="269">
        <f t="shared" si="5"/>
        <v>0</v>
      </c>
      <c r="BN63" s="269">
        <f t="shared" si="5"/>
        <v>209421</v>
      </c>
      <c r="BO63" s="269">
        <f t="shared" si="5"/>
        <v>93913</v>
      </c>
      <c r="BP63" s="269">
        <f t="shared" ref="BP63:CC63" si="6">ROUND(BP48+BP49,0)</f>
        <v>84060</v>
      </c>
      <c r="BQ63" s="269">
        <f t="shared" si="6"/>
        <v>0</v>
      </c>
      <c r="BR63" s="269">
        <f t="shared" si="6"/>
        <v>304951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192399</v>
      </c>
      <c r="BW63" s="269">
        <f t="shared" si="6"/>
        <v>47893</v>
      </c>
      <c r="BX63" s="269">
        <f t="shared" si="6"/>
        <v>0</v>
      </c>
      <c r="BY63" s="269">
        <f t="shared" si="6"/>
        <v>301480</v>
      </c>
      <c r="BZ63" s="269">
        <f t="shared" si="6"/>
        <v>0</v>
      </c>
      <c r="CA63" s="269">
        <f t="shared" si="6"/>
        <v>108199</v>
      </c>
      <c r="CB63" s="269">
        <f t="shared" si="6"/>
        <v>0</v>
      </c>
      <c r="CC63" s="269">
        <f t="shared" si="6"/>
        <v>1236538</v>
      </c>
      <c r="CD63" s="29" t="s">
        <v>233</v>
      </c>
      <c r="CE63" s="32">
        <f t="shared" si="4"/>
        <v>31071533</v>
      </c>
    </row>
    <row r="64" spans="1:83" x14ac:dyDescent="0.35">
      <c r="A64" s="39" t="s">
        <v>249</v>
      </c>
      <c r="B64" s="20"/>
      <c r="C64" s="213"/>
      <c r="D64" s="213"/>
      <c r="E64" s="213">
        <v>68194.64</v>
      </c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>
        <v>1029393</v>
      </c>
      <c r="S64" s="228"/>
      <c r="T64" s="228"/>
      <c r="U64" s="227">
        <v>41250</v>
      </c>
      <c r="V64" s="214">
        <v>177800</v>
      </c>
      <c r="W64" s="214"/>
      <c r="X64" s="214"/>
      <c r="Y64" s="214">
        <v>12000</v>
      </c>
      <c r="Z64" s="214">
        <v>6192.08</v>
      </c>
      <c r="AA64" s="214"/>
      <c r="AB64" s="240">
        <v>55358.15</v>
      </c>
      <c r="AC64" s="214"/>
      <c r="AD64" s="214"/>
      <c r="AE64" s="214"/>
      <c r="AF64" s="214"/>
      <c r="AG64" s="214">
        <v>5145209.09</v>
      </c>
      <c r="AH64" s="214"/>
      <c r="AI64" s="214"/>
      <c r="AJ64" s="214">
        <v>2547588.4500000002</v>
      </c>
      <c r="AK64" s="214"/>
      <c r="AL64" s="214"/>
      <c r="AM64" s="214"/>
      <c r="AN64" s="214"/>
      <c r="AO64" s="214"/>
      <c r="AP64" s="214"/>
      <c r="AQ64" s="214"/>
      <c r="AR64" s="214">
        <v>16750</v>
      </c>
      <c r="AS64" s="214"/>
      <c r="AT64" s="214"/>
      <c r="AU64" s="214"/>
      <c r="AV64" s="228">
        <v>148510.99</v>
      </c>
      <c r="AW64" s="228"/>
      <c r="AX64" s="228"/>
      <c r="AY64" s="214"/>
      <c r="AZ64" s="214"/>
      <c r="BA64" s="228"/>
      <c r="BB64" s="228"/>
      <c r="BC64" s="228"/>
      <c r="BD64" s="228">
        <v>8319.16</v>
      </c>
      <c r="BE64" s="214">
        <v>10468.25</v>
      </c>
      <c r="BF64" s="228"/>
      <c r="BG64" s="228"/>
      <c r="BH64" s="228">
        <v>280102.53999999998</v>
      </c>
      <c r="BI64" s="228"/>
      <c r="BJ64" s="228">
        <v>118282.83</v>
      </c>
      <c r="BK64" s="228"/>
      <c r="BL64" s="228"/>
      <c r="BM64" s="228"/>
      <c r="BN64" s="228">
        <v>221770.66</v>
      </c>
      <c r="BO64" s="228"/>
      <c r="BP64" s="228">
        <v>2405.52</v>
      </c>
      <c r="BQ64" s="228"/>
      <c r="BR64" s="228">
        <v>90731.15</v>
      </c>
      <c r="BS64" s="228"/>
      <c r="BT64" s="228"/>
      <c r="BU64" s="228"/>
      <c r="BV64" s="228"/>
      <c r="BW64" s="228">
        <v>15000</v>
      </c>
      <c r="BX64" s="228"/>
      <c r="BY64" s="228"/>
      <c r="BZ64" s="228"/>
      <c r="CA64" s="228"/>
      <c r="CB64" s="228"/>
      <c r="CC64" s="228">
        <v>85207.039999999994</v>
      </c>
      <c r="CD64" s="29" t="s">
        <v>233</v>
      </c>
      <c r="CE64" s="32">
        <f t="shared" si="4"/>
        <v>10080533.549999999</v>
      </c>
    </row>
    <row r="65" spans="1:83" x14ac:dyDescent="0.35">
      <c r="A65" s="39" t="s">
        <v>250</v>
      </c>
      <c r="B65" s="20"/>
      <c r="C65" s="213">
        <v>460799.24</v>
      </c>
      <c r="D65" s="213"/>
      <c r="E65" s="213">
        <v>549632.43000000005</v>
      </c>
      <c r="F65" s="213"/>
      <c r="G65" s="213"/>
      <c r="H65" s="213"/>
      <c r="I65" s="213"/>
      <c r="J65" s="213">
        <v>43460.93</v>
      </c>
      <c r="K65" s="213"/>
      <c r="L65" s="213"/>
      <c r="M65" s="213"/>
      <c r="N65" s="213"/>
      <c r="O65" s="213">
        <v>26387</v>
      </c>
      <c r="P65" s="214">
        <v>7022444.6900000004</v>
      </c>
      <c r="Q65" s="214">
        <v>31719.42</v>
      </c>
      <c r="R65" s="214">
        <v>216144.13</v>
      </c>
      <c r="S65" s="228">
        <v>193870.5</v>
      </c>
      <c r="T65" s="228">
        <v>97925.440000000002</v>
      </c>
      <c r="U65" s="227">
        <v>1815914.05</v>
      </c>
      <c r="V65" s="214">
        <v>363219.01</v>
      </c>
      <c r="W65" s="214">
        <v>51644.23</v>
      </c>
      <c r="X65" s="214">
        <v>179360.03</v>
      </c>
      <c r="Y65" s="214">
        <v>387033.28</v>
      </c>
      <c r="Z65" s="214">
        <v>60778.17</v>
      </c>
      <c r="AA65" s="214">
        <v>563086.52</v>
      </c>
      <c r="AB65" s="240">
        <v>19447267.690000001</v>
      </c>
      <c r="AC65" s="214">
        <v>173351.96</v>
      </c>
      <c r="AD65" s="214"/>
      <c r="AE65" s="214">
        <v>63488.33</v>
      </c>
      <c r="AF65" s="214"/>
      <c r="AG65" s="214">
        <v>723463.5</v>
      </c>
      <c r="AH65" s="214"/>
      <c r="AI65" s="214">
        <v>263196.02</v>
      </c>
      <c r="AJ65" s="214">
        <v>2809188.18</v>
      </c>
      <c r="AK65" s="214"/>
      <c r="AL65" s="214"/>
      <c r="AM65" s="214"/>
      <c r="AN65" s="214"/>
      <c r="AO65" s="214"/>
      <c r="AP65" s="214"/>
      <c r="AQ65" s="214"/>
      <c r="AR65" s="214">
        <v>243510.38</v>
      </c>
      <c r="AS65" s="214"/>
      <c r="AT65" s="214"/>
      <c r="AU65" s="214"/>
      <c r="AV65" s="228">
        <v>18457.62</v>
      </c>
      <c r="AW65" s="228"/>
      <c r="AX65" s="228">
        <v>55792.959999999999</v>
      </c>
      <c r="AY65" s="214">
        <v>734308.29</v>
      </c>
      <c r="AZ65" s="214">
        <v>1270.19</v>
      </c>
      <c r="BA65" s="228">
        <v>179939.18</v>
      </c>
      <c r="BB65" s="228">
        <v>4014.08</v>
      </c>
      <c r="BC65" s="228"/>
      <c r="BD65" s="228">
        <v>151257.51999999999</v>
      </c>
      <c r="BE65" s="214">
        <v>269857.99</v>
      </c>
      <c r="BF65" s="228">
        <v>359651.27</v>
      </c>
      <c r="BG65" s="228"/>
      <c r="BH65" s="228">
        <v>564433.55000000005</v>
      </c>
      <c r="BI65" s="228">
        <v>8085.22</v>
      </c>
      <c r="BJ65" s="228">
        <v>16418.46</v>
      </c>
      <c r="BK65" s="228">
        <v>18399.97</v>
      </c>
      <c r="BL65" s="228">
        <v>44652.87</v>
      </c>
      <c r="BM65" s="228"/>
      <c r="BN65" s="228">
        <v>15237.06</v>
      </c>
      <c r="BO65" s="228">
        <v>49455.56</v>
      </c>
      <c r="BP65" s="228">
        <v>1300.6600000000001</v>
      </c>
      <c r="BQ65" s="228"/>
      <c r="BR65" s="228">
        <v>21765.13</v>
      </c>
      <c r="BS65" s="228"/>
      <c r="BT65" s="228"/>
      <c r="BU65" s="228"/>
      <c r="BV65" s="228">
        <v>5766.68</v>
      </c>
      <c r="BW65" s="228">
        <v>17863.89</v>
      </c>
      <c r="BX65" s="228"/>
      <c r="BY65" s="228">
        <v>5586.35</v>
      </c>
      <c r="BZ65" s="228"/>
      <c r="CA65" s="228">
        <v>6732.18</v>
      </c>
      <c r="CB65" s="228"/>
      <c r="CC65" s="228">
        <v>1867452.67</v>
      </c>
      <c r="CD65" s="29" t="s">
        <v>233</v>
      </c>
      <c r="CE65" s="32">
        <f t="shared" si="4"/>
        <v>40204584.480000004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>
        <v>800.37</v>
      </c>
      <c r="V66" s="214">
        <v>2452.46</v>
      </c>
      <c r="W66" s="214"/>
      <c r="X66" s="214"/>
      <c r="Y66" s="214"/>
      <c r="Z66" s="214">
        <v>150</v>
      </c>
      <c r="AA66" s="214"/>
      <c r="AB66" s="240"/>
      <c r="AC66" s="214"/>
      <c r="AD66" s="214"/>
      <c r="AE66" s="214"/>
      <c r="AF66" s="214"/>
      <c r="AG66" s="214"/>
      <c r="AH66" s="214"/>
      <c r="AI66" s="214"/>
      <c r="AJ66" s="214">
        <v>228.67</v>
      </c>
      <c r="AK66" s="214"/>
      <c r="AL66" s="214"/>
      <c r="AM66" s="214"/>
      <c r="AN66" s="214"/>
      <c r="AO66" s="214"/>
      <c r="AP66" s="214"/>
      <c r="AQ66" s="214"/>
      <c r="AR66" s="214">
        <v>27860</v>
      </c>
      <c r="AS66" s="214"/>
      <c r="AT66" s="214"/>
      <c r="AU66" s="214"/>
      <c r="AV66" s="228">
        <v>1080</v>
      </c>
      <c r="AW66" s="228"/>
      <c r="AX66" s="228"/>
      <c r="AY66" s="214"/>
      <c r="AZ66" s="214"/>
      <c r="BA66" s="228"/>
      <c r="BB66" s="228">
        <v>60</v>
      </c>
      <c r="BC66" s="228"/>
      <c r="BD66" s="228"/>
      <c r="BE66" s="214">
        <v>2057222.74</v>
      </c>
      <c r="BF66" s="228"/>
      <c r="BG66" s="228"/>
      <c r="BH66" s="228">
        <v>647057.62</v>
      </c>
      <c r="BI66" s="228"/>
      <c r="BJ66" s="228"/>
      <c r="BK66" s="228"/>
      <c r="BL66" s="228"/>
      <c r="BM66" s="228"/>
      <c r="BN66" s="228">
        <v>1260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2738171.86</v>
      </c>
    </row>
    <row r="67" spans="1:83" x14ac:dyDescent="0.35">
      <c r="A67" s="39" t="s">
        <v>252</v>
      </c>
      <c r="B67" s="20"/>
      <c r="C67" s="213">
        <v>534523.25</v>
      </c>
      <c r="D67" s="213"/>
      <c r="E67" s="213">
        <v>641116.79</v>
      </c>
      <c r="F67" s="213"/>
      <c r="G67" s="213"/>
      <c r="H67" s="213"/>
      <c r="I67" s="213"/>
      <c r="J67" s="213">
        <v>80585.2</v>
      </c>
      <c r="K67" s="213"/>
      <c r="L67" s="213"/>
      <c r="M67" s="213"/>
      <c r="N67" s="213"/>
      <c r="O67" s="213">
        <v>48926.73</v>
      </c>
      <c r="P67" s="214">
        <v>208530.59</v>
      </c>
      <c r="Q67" s="214"/>
      <c r="R67" s="214"/>
      <c r="S67" s="228"/>
      <c r="T67" s="228"/>
      <c r="U67" s="227">
        <v>2887063.77</v>
      </c>
      <c r="V67" s="214">
        <v>509.1</v>
      </c>
      <c r="W67" s="214"/>
      <c r="X67" s="214">
        <v>9520</v>
      </c>
      <c r="Y67" s="214">
        <v>797531.77</v>
      </c>
      <c r="Z67" s="214">
        <v>478753.1</v>
      </c>
      <c r="AA67" s="214">
        <v>5331.2</v>
      </c>
      <c r="AB67" s="240">
        <v>433920.42</v>
      </c>
      <c r="AC67" s="214">
        <v>587558.75</v>
      </c>
      <c r="AD67" s="214"/>
      <c r="AE67" s="214">
        <v>45610.25</v>
      </c>
      <c r="AF67" s="214"/>
      <c r="AG67" s="214">
        <v>505753.55</v>
      </c>
      <c r="AH67" s="214">
        <v>10364.25</v>
      </c>
      <c r="AI67" s="214"/>
      <c r="AJ67" s="214">
        <v>217166.7</v>
      </c>
      <c r="AK67" s="214"/>
      <c r="AL67" s="214"/>
      <c r="AM67" s="214"/>
      <c r="AN67" s="214"/>
      <c r="AO67" s="214"/>
      <c r="AP67" s="214"/>
      <c r="AQ67" s="214"/>
      <c r="AR67" s="214">
        <v>935874.17</v>
      </c>
      <c r="AS67" s="214"/>
      <c r="AT67" s="214"/>
      <c r="AU67" s="214"/>
      <c r="AV67" s="228">
        <v>233.55</v>
      </c>
      <c r="AW67" s="228"/>
      <c r="AX67" s="228">
        <v>1075.3699999999999</v>
      </c>
      <c r="AY67" s="214">
        <v>12103.87</v>
      </c>
      <c r="AZ67" s="214"/>
      <c r="BA67" s="228"/>
      <c r="BB67" s="228">
        <v>531827</v>
      </c>
      <c r="BC67" s="228"/>
      <c r="BD67" s="228">
        <v>54629.41</v>
      </c>
      <c r="BE67" s="214">
        <v>200217.83</v>
      </c>
      <c r="BF67" s="228">
        <v>23426.83</v>
      </c>
      <c r="BG67" s="228"/>
      <c r="BH67" s="228">
        <v>956701.72</v>
      </c>
      <c r="BI67" s="228">
        <v>186908.03</v>
      </c>
      <c r="BJ67" s="228">
        <v>288651.95</v>
      </c>
      <c r="BK67" s="228">
        <v>355735.03999999998</v>
      </c>
      <c r="BL67" s="228">
        <v>49015.15</v>
      </c>
      <c r="BM67" s="228"/>
      <c r="BN67" s="228">
        <v>73741.009999999995</v>
      </c>
      <c r="BO67" s="228"/>
      <c r="BP67" s="228">
        <v>80037.899999999994</v>
      </c>
      <c r="BQ67" s="228"/>
      <c r="BR67" s="228">
        <v>79367.210000000006</v>
      </c>
      <c r="BS67" s="228"/>
      <c r="BT67" s="228"/>
      <c r="BU67" s="228"/>
      <c r="BV67" s="228">
        <v>28680.49</v>
      </c>
      <c r="BW67" s="228">
        <v>25475.9</v>
      </c>
      <c r="BX67" s="228"/>
      <c r="BY67" s="228">
        <v>104978.5</v>
      </c>
      <c r="BZ67" s="228"/>
      <c r="CA67" s="228">
        <v>192366.66</v>
      </c>
      <c r="CB67" s="228"/>
      <c r="CC67" s="228">
        <v>4216646.22</v>
      </c>
      <c r="CD67" s="29" t="s">
        <v>233</v>
      </c>
      <c r="CE67" s="32">
        <f t="shared" si="4"/>
        <v>15890459.23</v>
      </c>
    </row>
    <row r="68" spans="1:83" x14ac:dyDescent="0.35">
      <c r="A68" s="39" t="s">
        <v>11</v>
      </c>
      <c r="B68" s="20"/>
      <c r="C68" s="32">
        <f t="shared" ref="C68:BN68" si="7">ROUND(C52+C53,0)</f>
        <v>64304</v>
      </c>
      <c r="D68" s="32">
        <f t="shared" si="7"/>
        <v>0</v>
      </c>
      <c r="E68" s="32">
        <f t="shared" si="7"/>
        <v>52997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7696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4672</v>
      </c>
      <c r="P68" s="32">
        <f t="shared" si="7"/>
        <v>563604</v>
      </c>
      <c r="Q68" s="32">
        <f t="shared" si="7"/>
        <v>449</v>
      </c>
      <c r="R68" s="32">
        <f t="shared" si="7"/>
        <v>52382</v>
      </c>
      <c r="S68" s="32">
        <f t="shared" si="7"/>
        <v>143946</v>
      </c>
      <c r="T68" s="32">
        <f t="shared" si="7"/>
        <v>0</v>
      </c>
      <c r="U68" s="32">
        <f t="shared" si="7"/>
        <v>297277</v>
      </c>
      <c r="V68" s="32">
        <f t="shared" si="7"/>
        <v>213710</v>
      </c>
      <c r="W68" s="32">
        <f t="shared" si="7"/>
        <v>218819</v>
      </c>
      <c r="X68" s="32">
        <f t="shared" si="7"/>
        <v>73659</v>
      </c>
      <c r="Y68" s="32">
        <f t="shared" si="7"/>
        <v>594495</v>
      </c>
      <c r="Z68" s="32">
        <f t="shared" si="7"/>
        <v>359523</v>
      </c>
      <c r="AA68" s="32">
        <f t="shared" si="7"/>
        <v>13026</v>
      </c>
      <c r="AB68" s="32">
        <f t="shared" si="7"/>
        <v>203546</v>
      </c>
      <c r="AC68" s="32">
        <f t="shared" si="7"/>
        <v>51588</v>
      </c>
      <c r="AD68" s="32">
        <f t="shared" si="7"/>
        <v>0</v>
      </c>
      <c r="AE68" s="32">
        <f t="shared" si="7"/>
        <v>9487</v>
      </c>
      <c r="AF68" s="32">
        <f t="shared" si="7"/>
        <v>0</v>
      </c>
      <c r="AG68" s="32">
        <f t="shared" si="7"/>
        <v>113786</v>
      </c>
      <c r="AH68" s="32">
        <f t="shared" si="7"/>
        <v>0</v>
      </c>
      <c r="AI68" s="32">
        <f t="shared" si="7"/>
        <v>35920</v>
      </c>
      <c r="AJ68" s="32">
        <f t="shared" si="7"/>
        <v>836015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7391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1413</v>
      </c>
      <c r="AW68" s="32">
        <f t="shared" si="7"/>
        <v>0</v>
      </c>
      <c r="AX68" s="32">
        <f t="shared" si="7"/>
        <v>10669</v>
      </c>
      <c r="AY68" s="32">
        <f t="shared" si="7"/>
        <v>60038</v>
      </c>
      <c r="AZ68" s="32">
        <f t="shared" si="7"/>
        <v>2725</v>
      </c>
      <c r="BA68" s="32">
        <f t="shared" si="7"/>
        <v>31494</v>
      </c>
      <c r="BB68" s="32">
        <f t="shared" si="7"/>
        <v>675</v>
      </c>
      <c r="BC68" s="32">
        <f t="shared" si="7"/>
        <v>0</v>
      </c>
      <c r="BD68" s="32">
        <f t="shared" si="7"/>
        <v>11508</v>
      </c>
      <c r="BE68" s="32">
        <f t="shared" si="7"/>
        <v>95008</v>
      </c>
      <c r="BF68" s="32">
        <f t="shared" si="7"/>
        <v>3000</v>
      </c>
      <c r="BG68" s="32">
        <f t="shared" si="7"/>
        <v>0</v>
      </c>
      <c r="BH68" s="32">
        <f t="shared" si="7"/>
        <v>1758153</v>
      </c>
      <c r="BI68" s="32">
        <f t="shared" si="7"/>
        <v>76048</v>
      </c>
      <c r="BJ68" s="32">
        <f t="shared" si="7"/>
        <v>14464</v>
      </c>
      <c r="BK68" s="32">
        <f t="shared" si="7"/>
        <v>1223</v>
      </c>
      <c r="BL68" s="32">
        <f t="shared" si="7"/>
        <v>3713</v>
      </c>
      <c r="BM68" s="32">
        <f t="shared" si="7"/>
        <v>0</v>
      </c>
      <c r="BN68" s="32">
        <f t="shared" si="7"/>
        <v>9116</v>
      </c>
      <c r="BO68" s="32">
        <f t="shared" ref="BO68:CC68" si="8">ROUND(BO52+BO53,0)</f>
        <v>466</v>
      </c>
      <c r="BP68" s="32">
        <f t="shared" si="8"/>
        <v>1555</v>
      </c>
      <c r="BQ68" s="32">
        <f t="shared" si="8"/>
        <v>0</v>
      </c>
      <c r="BR68" s="32">
        <f t="shared" si="8"/>
        <v>13786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2404</v>
      </c>
      <c r="BW68" s="32">
        <f t="shared" si="8"/>
        <v>3992</v>
      </c>
      <c r="BX68" s="32">
        <f t="shared" si="8"/>
        <v>0</v>
      </c>
      <c r="BY68" s="32">
        <f t="shared" si="8"/>
        <v>3337</v>
      </c>
      <c r="BZ68" s="32">
        <f t="shared" si="8"/>
        <v>0</v>
      </c>
      <c r="CA68" s="32">
        <f t="shared" si="8"/>
        <v>13779</v>
      </c>
      <c r="CB68" s="32">
        <f t="shared" si="8"/>
        <v>0</v>
      </c>
      <c r="CC68" s="32">
        <f t="shared" si="8"/>
        <v>5367029</v>
      </c>
      <c r="CD68" s="29" t="s">
        <v>233</v>
      </c>
      <c r="CE68" s="32">
        <f t="shared" si="4"/>
        <v>11403887</v>
      </c>
    </row>
    <row r="69" spans="1:83" x14ac:dyDescent="0.35">
      <c r="A69" s="39" t="s">
        <v>253</v>
      </c>
      <c r="B69" s="32"/>
      <c r="C69" s="213">
        <v>1569.72</v>
      </c>
      <c r="D69" s="213"/>
      <c r="E69" s="213">
        <v>8320.5400000000009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7950.86</v>
      </c>
      <c r="Q69" s="214"/>
      <c r="R69" s="214"/>
      <c r="S69" s="228">
        <v>129.96</v>
      </c>
      <c r="T69" s="228"/>
      <c r="U69" s="227">
        <v>27241.21</v>
      </c>
      <c r="V69" s="214">
        <v>337.56</v>
      </c>
      <c r="W69" s="214"/>
      <c r="X69" s="214"/>
      <c r="Y69" s="214">
        <v>27106.43</v>
      </c>
      <c r="Z69" s="214"/>
      <c r="AA69" s="214"/>
      <c r="AB69" s="240">
        <v>129.96</v>
      </c>
      <c r="AC69" s="214">
        <v>5711.42</v>
      </c>
      <c r="AD69" s="214"/>
      <c r="AE69" s="214">
        <v>4400.37</v>
      </c>
      <c r="AF69" s="214"/>
      <c r="AG69" s="214">
        <v>129.96</v>
      </c>
      <c r="AH69" s="214"/>
      <c r="AI69" s="214"/>
      <c r="AJ69" s="214">
        <v>24047.3</v>
      </c>
      <c r="AK69" s="214"/>
      <c r="AL69" s="214"/>
      <c r="AM69" s="214"/>
      <c r="AN69" s="214"/>
      <c r="AO69" s="214"/>
      <c r="AP69" s="214"/>
      <c r="AQ69" s="214"/>
      <c r="AR69" s="214">
        <v>129.96</v>
      </c>
      <c r="AS69" s="214"/>
      <c r="AT69" s="214"/>
      <c r="AU69" s="214"/>
      <c r="AV69" s="228">
        <v>60259.92</v>
      </c>
      <c r="AW69" s="228"/>
      <c r="AX69" s="228">
        <v>129.96</v>
      </c>
      <c r="AY69" s="214"/>
      <c r="AZ69" s="214"/>
      <c r="BA69" s="228">
        <v>129.96</v>
      </c>
      <c r="BB69" s="228"/>
      <c r="BC69" s="228"/>
      <c r="BD69" s="228">
        <v>2124.88</v>
      </c>
      <c r="BE69" s="214">
        <v>216.96</v>
      </c>
      <c r="BF69" s="228">
        <v>129.96</v>
      </c>
      <c r="BG69" s="228"/>
      <c r="BH69" s="228">
        <v>519.72</v>
      </c>
      <c r="BI69" s="228"/>
      <c r="BJ69" s="228"/>
      <c r="BK69" s="228">
        <v>493.56</v>
      </c>
      <c r="BL69" s="228">
        <v>129.96</v>
      </c>
      <c r="BM69" s="228"/>
      <c r="BN69" s="228">
        <v>233.76</v>
      </c>
      <c r="BO69" s="228"/>
      <c r="BP69" s="228">
        <v>129.96</v>
      </c>
      <c r="BQ69" s="228"/>
      <c r="BR69" s="228"/>
      <c r="BS69" s="228"/>
      <c r="BT69" s="228"/>
      <c r="BU69" s="228"/>
      <c r="BV69" s="228">
        <v>129.96</v>
      </c>
      <c r="BW69" s="228"/>
      <c r="BX69" s="228"/>
      <c r="BY69" s="228"/>
      <c r="BZ69" s="228"/>
      <c r="CA69" s="228"/>
      <c r="CB69" s="228"/>
      <c r="CC69" s="228">
        <v>28662.38</v>
      </c>
      <c r="CD69" s="29" t="s">
        <v>233</v>
      </c>
      <c r="CE69" s="32">
        <f t="shared" si="4"/>
        <v>200496.18999999997</v>
      </c>
    </row>
    <row r="70" spans="1:83" x14ac:dyDescent="0.35">
      <c r="A70" s="39" t="s">
        <v>254</v>
      </c>
      <c r="B70" s="20"/>
      <c r="C70" s="32">
        <f t="shared" ref="C70:BN70" si="9">SUM(C71:C84)</f>
        <v>5439.64</v>
      </c>
      <c r="D70" s="32">
        <f t="shared" si="9"/>
        <v>0</v>
      </c>
      <c r="E70" s="32">
        <f t="shared" si="9"/>
        <v>30353.23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8298.93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5038.6400000000003</v>
      </c>
      <c r="P70" s="32">
        <f t="shared" si="9"/>
        <v>409554.81</v>
      </c>
      <c r="Q70" s="32">
        <f t="shared" si="9"/>
        <v>1308.6300000000001</v>
      </c>
      <c r="R70" s="32">
        <f t="shared" si="9"/>
        <v>1593.26</v>
      </c>
      <c r="S70" s="32">
        <f t="shared" si="9"/>
        <v>39584.379999999997</v>
      </c>
      <c r="T70" s="32">
        <f t="shared" si="9"/>
        <v>0</v>
      </c>
      <c r="U70" s="32">
        <f t="shared" si="9"/>
        <v>441786.91</v>
      </c>
      <c r="V70" s="32">
        <f t="shared" si="9"/>
        <v>63238.02</v>
      </c>
      <c r="W70" s="32">
        <f t="shared" si="9"/>
        <v>344417.97</v>
      </c>
      <c r="X70" s="32">
        <f t="shared" si="9"/>
        <v>130027.86</v>
      </c>
      <c r="Y70" s="32">
        <f t="shared" si="9"/>
        <v>764899.49</v>
      </c>
      <c r="Z70" s="32">
        <f t="shared" si="9"/>
        <v>381955.78</v>
      </c>
      <c r="AA70" s="32">
        <f t="shared" si="9"/>
        <v>57476.32</v>
      </c>
      <c r="AB70" s="32">
        <f t="shared" si="9"/>
        <v>1023242.72</v>
      </c>
      <c r="AC70" s="32">
        <f t="shared" si="9"/>
        <v>13323.99</v>
      </c>
      <c r="AD70" s="32">
        <f t="shared" si="9"/>
        <v>0</v>
      </c>
      <c r="AE70" s="32">
        <f t="shared" si="9"/>
        <v>13767.4</v>
      </c>
      <c r="AF70" s="32">
        <f t="shared" si="9"/>
        <v>0</v>
      </c>
      <c r="AG70" s="32">
        <f t="shared" si="9"/>
        <v>34572.46</v>
      </c>
      <c r="AH70" s="32">
        <f t="shared" si="9"/>
        <v>0</v>
      </c>
      <c r="AI70" s="32">
        <f t="shared" si="9"/>
        <v>4228.08</v>
      </c>
      <c r="AJ70" s="32">
        <f t="shared" si="9"/>
        <v>148326.19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239864.65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6919.91</v>
      </c>
      <c r="AW70" s="32">
        <f t="shared" si="9"/>
        <v>0</v>
      </c>
      <c r="AX70" s="32">
        <f t="shared" si="9"/>
        <v>5.38</v>
      </c>
      <c r="AY70" s="32">
        <f t="shared" si="9"/>
        <v>105192.78</v>
      </c>
      <c r="AZ70" s="32">
        <f t="shared" si="9"/>
        <v>9806.43</v>
      </c>
      <c r="BA70" s="32">
        <f t="shared" si="9"/>
        <v>10966.87</v>
      </c>
      <c r="BB70" s="32">
        <f t="shared" si="9"/>
        <v>25553.88</v>
      </c>
      <c r="BC70" s="32">
        <f t="shared" si="9"/>
        <v>0</v>
      </c>
      <c r="BD70" s="32">
        <f t="shared" si="9"/>
        <v>1454968.8</v>
      </c>
      <c r="BE70" s="32">
        <f t="shared" si="9"/>
        <v>458447.23</v>
      </c>
      <c r="BF70" s="32">
        <f t="shared" si="9"/>
        <v>1026.3699999999999</v>
      </c>
      <c r="BG70" s="32">
        <f t="shared" si="9"/>
        <v>0</v>
      </c>
      <c r="BH70" s="32">
        <f t="shared" si="9"/>
        <v>2773016</v>
      </c>
      <c r="BI70" s="32">
        <f t="shared" si="9"/>
        <v>49480.84</v>
      </c>
      <c r="BJ70" s="32">
        <f t="shared" si="9"/>
        <v>125273.1</v>
      </c>
      <c r="BK70" s="32">
        <f t="shared" si="9"/>
        <v>391511.92</v>
      </c>
      <c r="BL70" s="32">
        <f t="shared" si="9"/>
        <v>73970.16</v>
      </c>
      <c r="BM70" s="32">
        <f t="shared" si="9"/>
        <v>0</v>
      </c>
      <c r="BN70" s="32">
        <f t="shared" si="9"/>
        <v>342545.46</v>
      </c>
      <c r="BO70" s="32">
        <f t="shared" ref="BO70:CD70" si="10">SUM(BO71:BO84)</f>
        <v>187992.64</v>
      </c>
      <c r="BP70" s="32">
        <f t="shared" si="10"/>
        <v>210327.39</v>
      </c>
      <c r="BQ70" s="32">
        <f t="shared" si="10"/>
        <v>0</v>
      </c>
      <c r="BR70" s="32">
        <f t="shared" si="10"/>
        <v>864663.98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93472.08</v>
      </c>
      <c r="BW70" s="32">
        <f t="shared" si="10"/>
        <v>22980.75</v>
      </c>
      <c r="BX70" s="32">
        <f t="shared" si="10"/>
        <v>0</v>
      </c>
      <c r="BY70" s="32">
        <f t="shared" si="10"/>
        <v>1062.18</v>
      </c>
      <c r="BZ70" s="32">
        <f t="shared" si="10"/>
        <v>0</v>
      </c>
      <c r="CA70" s="32">
        <f t="shared" si="10"/>
        <v>7917</v>
      </c>
      <c r="CB70" s="32">
        <f t="shared" si="10"/>
        <v>0</v>
      </c>
      <c r="CC70" s="32">
        <f t="shared" si="10"/>
        <v>1653076.03</v>
      </c>
      <c r="CD70" s="32">
        <f t="shared" si="10"/>
        <v>0</v>
      </c>
      <c r="CE70" s="32">
        <f>SUM(CE71:CE85)</f>
        <v>13032476.539999999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5439.64</v>
      </c>
      <c r="D84" s="24"/>
      <c r="E84" s="30">
        <v>30353.23</v>
      </c>
      <c r="F84" s="30"/>
      <c r="G84" s="24"/>
      <c r="H84" s="24"/>
      <c r="I84" s="30"/>
      <c r="J84" s="30">
        <v>8298.93</v>
      </c>
      <c r="K84" s="30"/>
      <c r="L84" s="30"/>
      <c r="M84" s="24"/>
      <c r="N84" s="24"/>
      <c r="O84" s="24">
        <v>5038.6400000000003</v>
      </c>
      <c r="P84" s="30">
        <v>409554.81</v>
      </c>
      <c r="Q84" s="30">
        <v>1308.6300000000001</v>
      </c>
      <c r="R84" s="31">
        <v>1593.26</v>
      </c>
      <c r="S84" s="30">
        <v>39584.379999999997</v>
      </c>
      <c r="T84" s="24"/>
      <c r="U84" s="30">
        <v>441786.91</v>
      </c>
      <c r="V84" s="30">
        <v>63238.02</v>
      </c>
      <c r="W84" s="24">
        <v>344417.97</v>
      </c>
      <c r="X84" s="30">
        <v>130027.86</v>
      </c>
      <c r="Y84" s="30">
        <v>764899.49</v>
      </c>
      <c r="Z84" s="30">
        <v>381955.78</v>
      </c>
      <c r="AA84" s="30">
        <v>57476.32</v>
      </c>
      <c r="AB84" s="30">
        <v>1023242.72</v>
      </c>
      <c r="AC84" s="30">
        <v>13323.99</v>
      </c>
      <c r="AD84" s="30"/>
      <c r="AE84" s="30">
        <v>13767.4</v>
      </c>
      <c r="AF84" s="30"/>
      <c r="AG84" s="30">
        <v>34572.46</v>
      </c>
      <c r="AH84" s="30"/>
      <c r="AI84" s="30">
        <v>4228.08</v>
      </c>
      <c r="AJ84" s="30">
        <v>148326.19</v>
      </c>
      <c r="AK84" s="30"/>
      <c r="AL84" s="30"/>
      <c r="AM84" s="30"/>
      <c r="AN84" s="30"/>
      <c r="AO84" s="24"/>
      <c r="AP84" s="30"/>
      <c r="AQ84" s="24"/>
      <c r="AR84" s="24">
        <v>239864.65</v>
      </c>
      <c r="AS84" s="24"/>
      <c r="AT84" s="24"/>
      <c r="AU84" s="30"/>
      <c r="AV84" s="30">
        <v>6919.91</v>
      </c>
      <c r="AW84" s="30"/>
      <c r="AX84" s="30">
        <v>5.38</v>
      </c>
      <c r="AY84" s="30">
        <v>105192.78</v>
      </c>
      <c r="AZ84" s="30">
        <v>9806.43</v>
      </c>
      <c r="BA84" s="30">
        <v>10966.87</v>
      </c>
      <c r="BB84" s="30">
        <v>25553.88</v>
      </c>
      <c r="BC84" s="30"/>
      <c r="BD84" s="30">
        <v>1454968.8</v>
      </c>
      <c r="BE84" s="30">
        <v>458447.23</v>
      </c>
      <c r="BF84" s="30">
        <v>1026.3699999999999</v>
      </c>
      <c r="BG84" s="30"/>
      <c r="BH84" s="31">
        <v>2773016</v>
      </c>
      <c r="BI84" s="30">
        <v>49480.84</v>
      </c>
      <c r="BJ84" s="30">
        <v>125273.1</v>
      </c>
      <c r="BK84" s="30">
        <v>391511.92</v>
      </c>
      <c r="BL84" s="30">
        <v>73970.16</v>
      </c>
      <c r="BM84" s="30"/>
      <c r="BN84" s="30">
        <v>342545.46</v>
      </c>
      <c r="BO84" s="30">
        <v>187992.64</v>
      </c>
      <c r="BP84" s="30">
        <v>210327.39</v>
      </c>
      <c r="BQ84" s="30"/>
      <c r="BR84" s="30">
        <v>864663.98</v>
      </c>
      <c r="BS84" s="30"/>
      <c r="BT84" s="30"/>
      <c r="BU84" s="30"/>
      <c r="BV84" s="30">
        <v>93472.08</v>
      </c>
      <c r="BW84" s="30">
        <v>22980.75</v>
      </c>
      <c r="BX84" s="30"/>
      <c r="BY84" s="30">
        <v>1062.18</v>
      </c>
      <c r="BZ84" s="30"/>
      <c r="CA84" s="30">
        <v>7917</v>
      </c>
      <c r="CB84" s="30"/>
      <c r="CC84" s="30">
        <v>1653076.03</v>
      </c>
      <c r="CD84" s="35"/>
      <c r="CE84" s="32">
        <f t="shared" si="11"/>
        <v>13032476.539999999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6793894.1299999999</v>
      </c>
      <c r="D86" s="32">
        <f t="shared" ref="D86:BO86" si="12">SUM(D62:D70)-D85</f>
        <v>0</v>
      </c>
      <c r="E86" s="32">
        <f t="shared" si="12"/>
        <v>10413084.609999999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871250.91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528973.77999999991</v>
      </c>
      <c r="P86" s="32">
        <f t="shared" si="12"/>
        <v>11754785.959999999</v>
      </c>
      <c r="Q86" s="32">
        <f t="shared" si="12"/>
        <v>796848.93</v>
      </c>
      <c r="R86" s="32">
        <f t="shared" si="12"/>
        <v>1630894.8699999999</v>
      </c>
      <c r="S86" s="32">
        <f t="shared" si="12"/>
        <v>1036143.2999999999</v>
      </c>
      <c r="T86" s="32">
        <f t="shared" si="12"/>
        <v>188311.36</v>
      </c>
      <c r="U86" s="32">
        <f t="shared" si="12"/>
        <v>11186827.140000001</v>
      </c>
      <c r="V86" s="32">
        <f t="shared" si="12"/>
        <v>3934963.44</v>
      </c>
      <c r="W86" s="32">
        <f t="shared" si="12"/>
        <v>1506329.44</v>
      </c>
      <c r="X86" s="32">
        <f t="shared" si="12"/>
        <v>1605202.46</v>
      </c>
      <c r="Y86" s="32">
        <f t="shared" si="12"/>
        <v>8783515.2599999998</v>
      </c>
      <c r="Z86" s="32">
        <f t="shared" si="12"/>
        <v>4694858.6700000009</v>
      </c>
      <c r="AA86" s="32">
        <f t="shared" si="12"/>
        <v>757459.44</v>
      </c>
      <c r="AB86" s="32">
        <f t="shared" si="12"/>
        <v>24369443.690000001</v>
      </c>
      <c r="AC86" s="32">
        <f t="shared" si="12"/>
        <v>2020185.2899999998</v>
      </c>
      <c r="AD86" s="32">
        <f t="shared" si="12"/>
        <v>0</v>
      </c>
      <c r="AE86" s="32">
        <f t="shared" si="12"/>
        <v>4606139.8200000012</v>
      </c>
      <c r="AF86" s="32">
        <f t="shared" si="12"/>
        <v>0</v>
      </c>
      <c r="AG86" s="32">
        <f t="shared" si="12"/>
        <v>13241584.310000002</v>
      </c>
      <c r="AH86" s="32">
        <f t="shared" si="12"/>
        <v>10364.25</v>
      </c>
      <c r="AI86" s="32">
        <f t="shared" si="12"/>
        <v>3005343.2800000003</v>
      </c>
      <c r="AJ86" s="32">
        <f t="shared" si="12"/>
        <v>47085507.289999999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8379007.5700000003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5094914.54</v>
      </c>
      <c r="AW86" s="32">
        <f t="shared" si="12"/>
        <v>0</v>
      </c>
      <c r="AX86" s="32">
        <f t="shared" si="12"/>
        <v>136191.65</v>
      </c>
      <c r="AY86" s="32">
        <f t="shared" si="12"/>
        <v>2794633.47</v>
      </c>
      <c r="AZ86" s="32">
        <f t="shared" si="12"/>
        <v>296707.28000000003</v>
      </c>
      <c r="BA86" s="32">
        <f t="shared" si="12"/>
        <v>638203.93999999994</v>
      </c>
      <c r="BB86" s="32">
        <f t="shared" si="12"/>
        <v>2124498.4299999997</v>
      </c>
      <c r="BC86" s="32">
        <f t="shared" si="12"/>
        <v>0</v>
      </c>
      <c r="BD86" s="32">
        <f t="shared" si="12"/>
        <v>3240626.21</v>
      </c>
      <c r="BE86" s="32">
        <f t="shared" si="12"/>
        <v>4486555.08</v>
      </c>
      <c r="BF86" s="32">
        <f t="shared" si="12"/>
        <v>2631615.0300000003</v>
      </c>
      <c r="BG86" s="32">
        <f t="shared" si="12"/>
        <v>0</v>
      </c>
      <c r="BH86" s="32">
        <f t="shared" si="12"/>
        <v>9957830.8999999985</v>
      </c>
      <c r="BI86" s="32">
        <f t="shared" si="12"/>
        <v>1389209.07</v>
      </c>
      <c r="BJ86" s="32">
        <f t="shared" si="12"/>
        <v>1999863.1800000002</v>
      </c>
      <c r="BK86" s="32">
        <f t="shared" si="12"/>
        <v>3115702.54</v>
      </c>
      <c r="BL86" s="32">
        <f t="shared" si="12"/>
        <v>5344966.3400000008</v>
      </c>
      <c r="BM86" s="32">
        <f t="shared" si="12"/>
        <v>0</v>
      </c>
      <c r="BN86" s="32">
        <f t="shared" si="12"/>
        <v>1655708.62</v>
      </c>
      <c r="BO86" s="32">
        <f t="shared" si="12"/>
        <v>682680.3</v>
      </c>
      <c r="BP86" s="32">
        <f t="shared" ref="BP86:CD86" si="13">SUM(BP62:BP70)-BP85</f>
        <v>693859.26</v>
      </c>
      <c r="BQ86" s="32">
        <f t="shared" si="13"/>
        <v>0</v>
      </c>
      <c r="BR86" s="32">
        <f t="shared" si="13"/>
        <v>2514539.2799999998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1041642.96</v>
      </c>
      <c r="BW86" s="32">
        <f t="shared" si="13"/>
        <v>312129.62</v>
      </c>
      <c r="BX86" s="32">
        <f t="shared" si="13"/>
        <v>0</v>
      </c>
      <c r="BY86" s="32">
        <f t="shared" si="13"/>
        <v>1542753.12</v>
      </c>
      <c r="BZ86" s="32">
        <f t="shared" si="13"/>
        <v>0</v>
      </c>
      <c r="CA86" s="32">
        <f t="shared" si="13"/>
        <v>733216.98</v>
      </c>
      <c r="CB86" s="32">
        <f t="shared" si="13"/>
        <v>0</v>
      </c>
      <c r="CC86" s="32">
        <f t="shared" si="13"/>
        <v>19074229.649999999</v>
      </c>
      <c r="CD86" s="32">
        <f t="shared" si="13"/>
        <v>0</v>
      </c>
      <c r="CE86" s="32">
        <f t="shared" si="11"/>
        <v>240703196.65000007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4644110.22</v>
      </c>
    </row>
    <row r="88" spans="1:84" x14ac:dyDescent="0.35">
      <c r="A88" s="26" t="s">
        <v>272</v>
      </c>
      <c r="B88" s="20"/>
      <c r="C88" s="213">
        <v>15903408.75</v>
      </c>
      <c r="D88" s="213"/>
      <c r="E88" s="213">
        <v>26824578.75</v>
      </c>
      <c r="F88" s="213"/>
      <c r="G88" s="213"/>
      <c r="H88" s="213"/>
      <c r="I88" s="213"/>
      <c r="J88" s="213">
        <v>2128376.6</v>
      </c>
      <c r="K88" s="213"/>
      <c r="L88" s="213"/>
      <c r="M88" s="213"/>
      <c r="N88" s="213"/>
      <c r="O88" s="213">
        <v>1292228.6499999999</v>
      </c>
      <c r="P88" s="213">
        <v>9532600.7400000002</v>
      </c>
      <c r="Q88" s="213">
        <v>812059</v>
      </c>
      <c r="R88" s="213">
        <v>1030808</v>
      </c>
      <c r="S88" s="213"/>
      <c r="T88" s="213">
        <v>488910.25</v>
      </c>
      <c r="U88" s="213">
        <v>10127895.92</v>
      </c>
      <c r="V88" s="213">
        <v>1741052.84</v>
      </c>
      <c r="W88" s="213">
        <v>1050032.95</v>
      </c>
      <c r="X88" s="213">
        <v>6771052.6900000004</v>
      </c>
      <c r="Y88" s="213">
        <v>2703319.72</v>
      </c>
      <c r="Z88" s="213">
        <v>64755.5</v>
      </c>
      <c r="AA88" s="213">
        <v>106463.83</v>
      </c>
      <c r="AB88" s="213">
        <v>13026694.119999999</v>
      </c>
      <c r="AC88" s="213">
        <v>2797905.25</v>
      </c>
      <c r="AD88" s="213"/>
      <c r="AE88" s="213">
        <v>1306734.5</v>
      </c>
      <c r="AF88" s="213"/>
      <c r="AG88" s="213">
        <v>5951381.75</v>
      </c>
      <c r="AH88" s="213"/>
      <c r="AI88" s="213">
        <v>15049.5</v>
      </c>
      <c r="AJ88" s="213">
        <v>74242.058000000005</v>
      </c>
      <c r="AK88" s="213">
        <v>250</v>
      </c>
      <c r="AL88" s="213">
        <v>8260.5</v>
      </c>
      <c r="AM88" s="213"/>
      <c r="AN88" s="213"/>
      <c r="AO88" s="213"/>
      <c r="AP88" s="213"/>
      <c r="AQ88" s="213"/>
      <c r="AR88" s="213"/>
      <c r="AS88" s="213"/>
      <c r="AT88" s="213"/>
      <c r="AU88" s="213"/>
      <c r="AV88" s="213">
        <v>3530288.5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107288350.368</v>
      </c>
    </row>
    <row r="89" spans="1:84" x14ac:dyDescent="0.35">
      <c r="A89" s="26" t="s">
        <v>273</v>
      </c>
      <c r="B89" s="20"/>
      <c r="C89" s="213">
        <v>615753.25</v>
      </c>
      <c r="D89" s="213"/>
      <c r="E89" s="213">
        <v>3426263.75</v>
      </c>
      <c r="F89" s="213"/>
      <c r="G89" s="213"/>
      <c r="H89" s="213"/>
      <c r="I89" s="213"/>
      <c r="J89" s="213">
        <v>254990.4</v>
      </c>
      <c r="K89" s="213"/>
      <c r="L89" s="213"/>
      <c r="M89" s="213"/>
      <c r="N89" s="213"/>
      <c r="O89" s="213">
        <v>154815.6</v>
      </c>
      <c r="P89" s="213">
        <v>36051978.43</v>
      </c>
      <c r="Q89" s="213">
        <v>1965775.25</v>
      </c>
      <c r="R89" s="213">
        <v>3670580.25</v>
      </c>
      <c r="S89" s="213"/>
      <c r="T89" s="213">
        <v>203865</v>
      </c>
      <c r="U89" s="213">
        <v>44464271.5</v>
      </c>
      <c r="V89" s="213">
        <v>15988022.699999999</v>
      </c>
      <c r="W89" s="213">
        <v>17170262</v>
      </c>
      <c r="X89" s="213">
        <v>32357085.43</v>
      </c>
      <c r="Y89" s="213">
        <v>32602840.079999998</v>
      </c>
      <c r="Z89" s="213">
        <v>16848251.449999999</v>
      </c>
      <c r="AA89" s="213">
        <v>1952362.15</v>
      </c>
      <c r="AB89" s="213">
        <v>59653185.490000002</v>
      </c>
      <c r="AC89" s="213">
        <v>1502306.25</v>
      </c>
      <c r="AD89" s="213"/>
      <c r="AE89" s="213">
        <v>6365279.25</v>
      </c>
      <c r="AF89" s="213"/>
      <c r="AG89" s="213">
        <v>29833326.780000001</v>
      </c>
      <c r="AH89" s="213"/>
      <c r="AI89" s="213">
        <v>2434768</v>
      </c>
      <c r="AJ89" s="213">
        <v>72657374.299999997</v>
      </c>
      <c r="AK89" s="213">
        <v>1113257.75</v>
      </c>
      <c r="AL89" s="213">
        <v>692398</v>
      </c>
      <c r="AM89" s="213"/>
      <c r="AN89" s="213"/>
      <c r="AO89" s="213"/>
      <c r="AP89" s="213"/>
      <c r="AQ89" s="213"/>
      <c r="AR89" s="213">
        <v>9157050.1999999993</v>
      </c>
      <c r="AS89" s="213"/>
      <c r="AT89" s="213"/>
      <c r="AU89" s="213"/>
      <c r="AV89" s="213">
        <v>583240.19999999995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391719303.45999998</v>
      </c>
    </row>
    <row r="90" spans="1:84" x14ac:dyDescent="0.35">
      <c r="A90" s="26" t="s">
        <v>274</v>
      </c>
      <c r="B90" s="20"/>
      <c r="C90" s="32">
        <f>C88+C89</f>
        <v>16519162</v>
      </c>
      <c r="D90" s="32">
        <f t="shared" ref="D90:AV90" si="15">D88+D89</f>
        <v>0</v>
      </c>
      <c r="E90" s="32">
        <f t="shared" si="15"/>
        <v>30250842.5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2383367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1447044.25</v>
      </c>
      <c r="P90" s="32">
        <f t="shared" si="15"/>
        <v>45584579.170000002</v>
      </c>
      <c r="Q90" s="32">
        <f t="shared" si="15"/>
        <v>2777834.25</v>
      </c>
      <c r="R90" s="32">
        <f t="shared" si="15"/>
        <v>4701388.25</v>
      </c>
      <c r="S90" s="32">
        <f t="shared" si="15"/>
        <v>0</v>
      </c>
      <c r="T90" s="32">
        <f t="shared" si="15"/>
        <v>692775.25</v>
      </c>
      <c r="U90" s="32">
        <f t="shared" si="15"/>
        <v>54592167.420000002</v>
      </c>
      <c r="V90" s="32">
        <f t="shared" si="15"/>
        <v>17729075.539999999</v>
      </c>
      <c r="W90" s="32">
        <f t="shared" si="15"/>
        <v>18220294.949999999</v>
      </c>
      <c r="X90" s="32">
        <f t="shared" si="15"/>
        <v>39128138.119999997</v>
      </c>
      <c r="Y90" s="32">
        <f t="shared" si="15"/>
        <v>35306159.799999997</v>
      </c>
      <c r="Z90" s="32">
        <f t="shared" si="15"/>
        <v>16913006.949999999</v>
      </c>
      <c r="AA90" s="32">
        <f t="shared" si="15"/>
        <v>2058825.98</v>
      </c>
      <c r="AB90" s="32">
        <f t="shared" si="15"/>
        <v>72679879.609999999</v>
      </c>
      <c r="AC90" s="32">
        <f t="shared" si="15"/>
        <v>4300211.5</v>
      </c>
      <c r="AD90" s="32">
        <f t="shared" si="15"/>
        <v>0</v>
      </c>
      <c r="AE90" s="32">
        <f t="shared" si="15"/>
        <v>7672013.75</v>
      </c>
      <c r="AF90" s="32">
        <f t="shared" si="15"/>
        <v>0</v>
      </c>
      <c r="AG90" s="32">
        <f t="shared" si="15"/>
        <v>35784708.530000001</v>
      </c>
      <c r="AH90" s="32">
        <f t="shared" si="15"/>
        <v>0</v>
      </c>
      <c r="AI90" s="32">
        <f t="shared" si="15"/>
        <v>2449817.5</v>
      </c>
      <c r="AJ90" s="32">
        <f t="shared" si="15"/>
        <v>72731616.357999995</v>
      </c>
      <c r="AK90" s="32">
        <f t="shared" si="15"/>
        <v>1113507.75</v>
      </c>
      <c r="AL90" s="32">
        <f t="shared" si="15"/>
        <v>700658.5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9157050.1999999993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4113528.7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499007653.82800001</v>
      </c>
    </row>
    <row r="91" spans="1:84" x14ac:dyDescent="0.35">
      <c r="A91" s="39" t="s">
        <v>275</v>
      </c>
      <c r="B91" s="32"/>
      <c r="C91" s="213">
        <v>6300.62</v>
      </c>
      <c r="D91" s="213"/>
      <c r="E91" s="213">
        <v>16024.35</v>
      </c>
      <c r="F91" s="213"/>
      <c r="G91" s="213"/>
      <c r="H91" s="213"/>
      <c r="I91" s="213"/>
      <c r="J91" s="213">
        <v>1838.22</v>
      </c>
      <c r="K91" s="213"/>
      <c r="L91" s="213"/>
      <c r="M91" s="213"/>
      <c r="N91" s="213"/>
      <c r="O91" s="213">
        <v>1116.06</v>
      </c>
      <c r="P91" s="213">
        <v>7841.97</v>
      </c>
      <c r="Q91" s="213">
        <v>1720.47</v>
      </c>
      <c r="R91" s="213">
        <v>500.56</v>
      </c>
      <c r="S91" s="213">
        <v>3093.06</v>
      </c>
      <c r="T91" s="213"/>
      <c r="U91" s="213">
        <v>8720.26</v>
      </c>
      <c r="V91" s="213">
        <v>9062.01</v>
      </c>
      <c r="W91" s="213">
        <v>1197.6600000000001</v>
      </c>
      <c r="X91" s="213">
        <v>1261.94</v>
      </c>
      <c r="Y91" s="213">
        <v>18896.240000000002</v>
      </c>
      <c r="Z91" s="213">
        <v>6046.97</v>
      </c>
      <c r="AA91" s="213">
        <v>599.78</v>
      </c>
      <c r="AB91" s="213">
        <v>2337.7600000000002</v>
      </c>
      <c r="AC91" s="213">
        <v>2844.88</v>
      </c>
      <c r="AD91" s="213"/>
      <c r="AE91" s="213">
        <v>9733.8799999999992</v>
      </c>
      <c r="AF91" s="213"/>
      <c r="AG91" s="213">
        <v>6022.48</v>
      </c>
      <c r="AH91" s="213">
        <v>97.77</v>
      </c>
      <c r="AI91" s="213">
        <v>5193.58</v>
      </c>
      <c r="AJ91" s="213">
        <v>51071.11</v>
      </c>
      <c r="AK91" s="213"/>
      <c r="AL91" s="213"/>
      <c r="AM91" s="213"/>
      <c r="AN91" s="213"/>
      <c r="AO91" s="213"/>
      <c r="AP91" s="213"/>
      <c r="AQ91" s="213"/>
      <c r="AR91" s="213">
        <v>4731.8500000000004</v>
      </c>
      <c r="AS91" s="213"/>
      <c r="AT91" s="213"/>
      <c r="AU91" s="213"/>
      <c r="AV91" s="213">
        <v>2417.65</v>
      </c>
      <c r="AW91" s="213"/>
      <c r="AX91" s="213">
        <v>1020.73</v>
      </c>
      <c r="AY91" s="213">
        <v>6739.93</v>
      </c>
      <c r="AZ91" s="213">
        <v>1129.03</v>
      </c>
      <c r="BA91" s="213">
        <v>3169.97</v>
      </c>
      <c r="BB91" s="213">
        <v>751.78</v>
      </c>
      <c r="BC91" s="213"/>
      <c r="BD91" s="213">
        <v>10922.31</v>
      </c>
      <c r="BE91" s="213">
        <v>26879.279999999999</v>
      </c>
      <c r="BF91" s="213">
        <v>2050.0500000000002</v>
      </c>
      <c r="BG91" s="213"/>
      <c r="BH91" s="213">
        <v>14635.82</v>
      </c>
      <c r="BI91" s="213">
        <v>3788.29</v>
      </c>
      <c r="BJ91" s="213">
        <v>1565.08</v>
      </c>
      <c r="BK91" s="213">
        <v>4617.05</v>
      </c>
      <c r="BL91" s="213">
        <v>5480.68</v>
      </c>
      <c r="BM91" s="213"/>
      <c r="BN91" s="213">
        <v>1916.88</v>
      </c>
      <c r="BO91" s="213">
        <v>122.76</v>
      </c>
      <c r="BP91" s="213">
        <v>1590.75</v>
      </c>
      <c r="BQ91" s="213"/>
      <c r="BR91" s="213">
        <v>2942.39</v>
      </c>
      <c r="BS91" s="213"/>
      <c r="BT91" s="213"/>
      <c r="BU91" s="213"/>
      <c r="BV91" s="213">
        <v>10331.67</v>
      </c>
      <c r="BW91" s="213">
        <v>331.03</v>
      </c>
      <c r="BX91" s="213"/>
      <c r="BY91" s="213">
        <v>807.15</v>
      </c>
      <c r="BZ91" s="213"/>
      <c r="CA91" s="213">
        <v>5334.4</v>
      </c>
      <c r="CB91" s="213"/>
      <c r="CC91" s="213">
        <v>164586.89000000001</v>
      </c>
      <c r="CD91" s="233" t="s">
        <v>233</v>
      </c>
      <c r="CE91" s="32">
        <f t="shared" si="14"/>
        <v>439385.0500000001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10553</v>
      </c>
      <c r="D92" s="213"/>
      <c r="E92" s="213">
        <v>42279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52832</v>
      </c>
      <c r="CF92" s="32">
        <f>AY60-CE92</f>
        <v>-52832</v>
      </c>
    </row>
    <row r="93" spans="1:84" x14ac:dyDescent="0.35">
      <c r="A93" s="26" t="s">
        <v>277</v>
      </c>
      <c r="B93" s="20"/>
      <c r="C93" s="213">
        <v>1592.43</v>
      </c>
      <c r="D93" s="213"/>
      <c r="E93" s="213">
        <v>4050.03</v>
      </c>
      <c r="F93" s="213"/>
      <c r="G93" s="213"/>
      <c r="H93" s="213"/>
      <c r="I93" s="213"/>
      <c r="J93" s="213">
        <v>464.6</v>
      </c>
      <c r="K93" s="213"/>
      <c r="L93" s="213"/>
      <c r="M93" s="213"/>
      <c r="N93" s="213"/>
      <c r="O93" s="213">
        <v>282.08</v>
      </c>
      <c r="P93" s="213">
        <v>1982</v>
      </c>
      <c r="Q93" s="213">
        <v>434.84</v>
      </c>
      <c r="R93" s="213">
        <v>126.51</v>
      </c>
      <c r="S93" s="213">
        <v>781.75</v>
      </c>
      <c r="T93" s="213"/>
      <c r="U93" s="213">
        <v>2115.42</v>
      </c>
      <c r="V93" s="213">
        <v>2290.35</v>
      </c>
      <c r="W93" s="213">
        <v>302.7</v>
      </c>
      <c r="X93" s="213">
        <v>318.95</v>
      </c>
      <c r="Y93" s="213">
        <v>4404.25</v>
      </c>
      <c r="Z93" s="213">
        <v>1528.33</v>
      </c>
      <c r="AA93" s="213">
        <v>151.59</v>
      </c>
      <c r="AB93" s="213">
        <v>590.85</v>
      </c>
      <c r="AC93" s="213">
        <v>719.02</v>
      </c>
      <c r="AD93" s="213"/>
      <c r="AE93" s="213">
        <v>2460.16</v>
      </c>
      <c r="AF93" s="213"/>
      <c r="AG93" s="213">
        <v>1522.14</v>
      </c>
      <c r="AH93" s="213">
        <v>24.71</v>
      </c>
      <c r="AI93" s="213">
        <v>1312.64</v>
      </c>
      <c r="AJ93" s="213">
        <v>8950.48</v>
      </c>
      <c r="AK93" s="213"/>
      <c r="AL93" s="213"/>
      <c r="AM93" s="213"/>
      <c r="AN93" s="213"/>
      <c r="AO93" s="213"/>
      <c r="AP93" s="213"/>
      <c r="AQ93" s="213"/>
      <c r="AR93" s="213">
        <v>714.36</v>
      </c>
      <c r="AS93" s="213"/>
      <c r="AT93" s="213"/>
      <c r="AU93" s="213"/>
      <c r="AV93" s="213">
        <v>282.39</v>
      </c>
      <c r="AW93" s="213"/>
      <c r="AX93" s="265" t="s">
        <v>233</v>
      </c>
      <c r="AY93" s="265" t="s">
        <v>233</v>
      </c>
      <c r="AZ93" s="229" t="s">
        <v>233</v>
      </c>
      <c r="BA93" s="213">
        <v>801.19</v>
      </c>
      <c r="BB93" s="213">
        <v>190.01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3547.6</v>
      </c>
      <c r="BI93" s="213">
        <v>47894.52</v>
      </c>
      <c r="BJ93" s="229" t="s">
        <v>233</v>
      </c>
      <c r="BK93" s="213"/>
      <c r="BL93" s="213">
        <v>1250.83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2291.7800000000002</v>
      </c>
      <c r="BW93" s="213">
        <v>83.67</v>
      </c>
      <c r="BX93" s="213"/>
      <c r="BY93" s="213">
        <v>204</v>
      </c>
      <c r="BZ93" s="213"/>
      <c r="CA93" s="213">
        <v>1348.23</v>
      </c>
      <c r="CB93" s="213"/>
      <c r="CC93" s="229" t="s">
        <v>233</v>
      </c>
      <c r="CD93" s="229" t="s">
        <v>233</v>
      </c>
      <c r="CE93" s="32">
        <f t="shared" si="14"/>
        <v>95014.409999999989</v>
      </c>
      <c r="CF93" s="20"/>
    </row>
    <row r="94" spans="1:84" x14ac:dyDescent="0.35">
      <c r="A94" s="26" t="s">
        <v>278</v>
      </c>
      <c r="B94" s="20"/>
      <c r="C94" s="213">
        <v>120598</v>
      </c>
      <c r="D94" s="213"/>
      <c r="E94" s="213">
        <v>229772</v>
      </c>
      <c r="F94" s="213"/>
      <c r="G94" s="213"/>
      <c r="H94" s="213"/>
      <c r="I94" s="213"/>
      <c r="J94" s="213">
        <v>15052</v>
      </c>
      <c r="K94" s="213"/>
      <c r="L94" s="213"/>
      <c r="M94" s="213"/>
      <c r="N94" s="213"/>
      <c r="O94" s="213">
        <v>54086</v>
      </c>
      <c r="P94" s="213">
        <v>117438</v>
      </c>
      <c r="Q94" s="213">
        <v>31119</v>
      </c>
      <c r="R94" s="213"/>
      <c r="S94" s="213">
        <v>18890</v>
      </c>
      <c r="T94" s="213"/>
      <c r="U94" s="213">
        <v>1877</v>
      </c>
      <c r="V94" s="213"/>
      <c r="W94" s="213"/>
      <c r="X94" s="213"/>
      <c r="Y94" s="213">
        <v>117691</v>
      </c>
      <c r="Z94" s="213">
        <v>18952</v>
      </c>
      <c r="AA94" s="213"/>
      <c r="AB94" s="213">
        <v>135</v>
      </c>
      <c r="AC94" s="213">
        <v>120</v>
      </c>
      <c r="AD94" s="213"/>
      <c r="AE94" s="213">
        <v>33061</v>
      </c>
      <c r="AF94" s="213"/>
      <c r="AG94" s="213">
        <v>308393</v>
      </c>
      <c r="AH94" s="213"/>
      <c r="AI94" s="213">
        <v>72901</v>
      </c>
      <c r="AJ94" s="213">
        <v>48162</v>
      </c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>
        <v>4340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>
        <v>74040</v>
      </c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1266627</v>
      </c>
      <c r="CF94" s="32">
        <f>BA60</f>
        <v>0</v>
      </c>
    </row>
    <row r="95" spans="1:84" x14ac:dyDescent="0.35">
      <c r="A95" s="26" t="s">
        <v>279</v>
      </c>
      <c r="B95" s="20"/>
      <c r="C95" s="243">
        <v>33</v>
      </c>
      <c r="D95" s="243"/>
      <c r="E95" s="243">
        <v>54.69</v>
      </c>
      <c r="F95" s="243"/>
      <c r="G95" s="243"/>
      <c r="H95" s="243"/>
      <c r="I95" s="243"/>
      <c r="J95" s="243">
        <v>4.42</v>
      </c>
      <c r="K95" s="243"/>
      <c r="L95" s="243"/>
      <c r="M95" s="243"/>
      <c r="N95" s="243"/>
      <c r="O95" s="243">
        <v>2.68</v>
      </c>
      <c r="P95" s="244">
        <v>15.57</v>
      </c>
      <c r="Q95" s="244">
        <v>6.47</v>
      </c>
      <c r="R95" s="244">
        <v>1.83</v>
      </c>
      <c r="S95" s="245"/>
      <c r="T95" s="245">
        <v>0.61</v>
      </c>
      <c r="U95" s="246"/>
      <c r="V95" s="244">
        <v>2.25</v>
      </c>
      <c r="W95" s="244"/>
      <c r="X95" s="244"/>
      <c r="Y95" s="244">
        <v>3.45</v>
      </c>
      <c r="Z95" s="244">
        <v>1.99</v>
      </c>
      <c r="AA95" s="244"/>
      <c r="AB95" s="245"/>
      <c r="AC95" s="244"/>
      <c r="AD95" s="244"/>
      <c r="AE95" s="244"/>
      <c r="AF95" s="244"/>
      <c r="AG95" s="244">
        <v>40.78</v>
      </c>
      <c r="AH95" s="244"/>
      <c r="AI95" s="244">
        <v>18.02</v>
      </c>
      <c r="AJ95" s="244">
        <v>48.2</v>
      </c>
      <c r="AK95" s="244"/>
      <c r="AL95" s="244"/>
      <c r="AM95" s="244"/>
      <c r="AN95" s="244"/>
      <c r="AO95" s="244"/>
      <c r="AP95" s="244"/>
      <c r="AQ95" s="244"/>
      <c r="AR95" s="244">
        <v>20.41</v>
      </c>
      <c r="AS95" s="244"/>
      <c r="AT95" s="244"/>
      <c r="AU95" s="244"/>
      <c r="AV95" s="245">
        <v>2.61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256.98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1369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98362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1370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1372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1373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>
        <v>3604177000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>
        <v>3604177445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3841</v>
      </c>
      <c r="D128" s="220">
        <v>14472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442</v>
      </c>
      <c r="D131" s="220">
        <v>794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10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9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39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0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9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0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0</v>
      </c>
      <c r="D140" s="20"/>
      <c r="E140" s="20"/>
    </row>
    <row r="141" spans="1:5" x14ac:dyDescent="0.35">
      <c r="A141" s="20" t="s">
        <v>322</v>
      </c>
      <c r="B141" s="46"/>
      <c r="C141" s="216">
        <v>0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0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15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82</v>
      </c>
    </row>
    <row r="145" spans="1:6" x14ac:dyDescent="0.35">
      <c r="A145" s="20" t="s">
        <v>325</v>
      </c>
      <c r="B145" s="46" t="s">
        <v>284</v>
      </c>
      <c r="C145" s="47">
        <v>126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0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2328</v>
      </c>
      <c r="C155" s="50">
        <v>674</v>
      </c>
      <c r="D155" s="50">
        <v>839</v>
      </c>
      <c r="E155" s="32">
        <f>SUM(B155:D155)</f>
        <v>3841</v>
      </c>
    </row>
    <row r="156" spans="1:6" x14ac:dyDescent="0.35">
      <c r="A156" s="20" t="s">
        <v>227</v>
      </c>
      <c r="B156" s="50">
        <v>9454</v>
      </c>
      <c r="C156" s="50">
        <v>2456</v>
      </c>
      <c r="D156" s="50">
        <v>2562</v>
      </c>
      <c r="E156" s="32">
        <f>SUM(B156:D156)</f>
        <v>14472</v>
      </c>
    </row>
    <row r="157" spans="1:6" x14ac:dyDescent="0.35">
      <c r="A157" s="20" t="s">
        <v>332</v>
      </c>
      <c r="B157" s="50">
        <v>312890.39</v>
      </c>
      <c r="C157" s="50">
        <v>77020.53</v>
      </c>
      <c r="D157" s="50">
        <v>158834.07999999999</v>
      </c>
      <c r="E157" s="32">
        <f>SUM(B157:D157)</f>
        <v>548745</v>
      </c>
    </row>
    <row r="158" spans="1:6" x14ac:dyDescent="0.35">
      <c r="A158" s="20" t="s">
        <v>272</v>
      </c>
      <c r="B158" s="50">
        <v>66459934.509999998</v>
      </c>
      <c r="C158" s="50">
        <v>18815470.309999999</v>
      </c>
      <c r="D158" s="50">
        <v>22012945.57</v>
      </c>
      <c r="E158" s="32">
        <f>SUM(B158:D158)</f>
        <v>107288350.38999999</v>
      </c>
      <c r="F158" s="18"/>
    </row>
    <row r="159" spans="1:6" x14ac:dyDescent="0.35">
      <c r="A159" s="20" t="s">
        <v>273</v>
      </c>
      <c r="B159" s="50">
        <v>223355483.37</v>
      </c>
      <c r="C159" s="50">
        <v>54980781.490000002</v>
      </c>
      <c r="D159" s="50">
        <v>113383038.59999999</v>
      </c>
      <c r="E159" s="32">
        <f>SUM(B159:D159)</f>
        <v>391719303.46000004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7918129.4900000002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50917.42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1165556.04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16123225.449999999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94949.45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5005589.8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107639.36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605524.99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31071531.999999996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164536.82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35959.370000000003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200496.19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1486866.68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1486866.68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141615.23000000001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1711749.29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1853364.52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1892925.45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1892925.45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10816981.619999999</v>
      </c>
      <c r="C212" s="216">
        <v>622772.81000000006</v>
      </c>
      <c r="D212" s="220"/>
      <c r="E212" s="32">
        <f t="shared" ref="E212:E220" si="16">SUM(B212:C212)-D212</f>
        <v>11439754.43</v>
      </c>
    </row>
    <row r="213" spans="1:5" x14ac:dyDescent="0.35">
      <c r="A213" s="20" t="s">
        <v>367</v>
      </c>
      <c r="B213" s="220">
        <v>9310500.1899999995</v>
      </c>
      <c r="C213" s="216">
        <v>236420.21</v>
      </c>
      <c r="D213" s="220"/>
      <c r="E213" s="32">
        <f t="shared" si="16"/>
        <v>9546920.4000000004</v>
      </c>
    </row>
    <row r="214" spans="1:5" x14ac:dyDescent="0.35">
      <c r="A214" s="20" t="s">
        <v>368</v>
      </c>
      <c r="B214" s="220">
        <v>124186874.83</v>
      </c>
      <c r="C214" s="216">
        <v>2388423.4300000002</v>
      </c>
      <c r="D214" s="220"/>
      <c r="E214" s="32">
        <f t="shared" si="16"/>
        <v>126575298.26000001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35000204.299999997</v>
      </c>
      <c r="C216" s="216">
        <v>349983.12</v>
      </c>
      <c r="D216" s="220"/>
      <c r="E216" s="32">
        <f t="shared" si="16"/>
        <v>35350187.419999994</v>
      </c>
    </row>
    <row r="217" spans="1:5" x14ac:dyDescent="0.35">
      <c r="A217" s="20" t="s">
        <v>371</v>
      </c>
      <c r="B217" s="220">
        <v>67339700.760000005</v>
      </c>
      <c r="C217" s="216">
        <v>4356844.08</v>
      </c>
      <c r="D217" s="220">
        <v>468601.82</v>
      </c>
      <c r="E217" s="32">
        <f t="shared" si="16"/>
        <v>71227943.020000011</v>
      </c>
    </row>
    <row r="218" spans="1:5" x14ac:dyDescent="0.35">
      <c r="A218" s="20" t="s">
        <v>372</v>
      </c>
      <c r="B218" s="220">
        <v>3039255.76</v>
      </c>
      <c r="C218" s="216"/>
      <c r="D218" s="220"/>
      <c r="E218" s="32">
        <f t="shared" si="16"/>
        <v>3039255.76</v>
      </c>
    </row>
    <row r="219" spans="1:5" x14ac:dyDescent="0.35">
      <c r="A219" s="20" t="s">
        <v>373</v>
      </c>
      <c r="B219" s="220">
        <v>362736.46</v>
      </c>
      <c r="C219" s="216"/>
      <c r="D219" s="220"/>
      <c r="E219" s="32">
        <f t="shared" si="16"/>
        <v>362736.46</v>
      </c>
    </row>
    <row r="220" spans="1:5" x14ac:dyDescent="0.35">
      <c r="A220" s="20" t="s">
        <v>374</v>
      </c>
      <c r="B220" s="220">
        <v>2078625.92</v>
      </c>
      <c r="C220" s="216">
        <v>4201635.83</v>
      </c>
      <c r="D220" s="220"/>
      <c r="E220" s="32">
        <f t="shared" si="16"/>
        <v>6280261.75</v>
      </c>
    </row>
    <row r="221" spans="1:5" x14ac:dyDescent="0.35">
      <c r="A221" s="20" t="s">
        <v>215</v>
      </c>
      <c r="B221" s="32">
        <f>SUM(B212:B220)</f>
        <v>252134879.83999997</v>
      </c>
      <c r="C221" s="266">
        <f>SUM(C212:C220)</f>
        <v>12156079.48</v>
      </c>
      <c r="D221" s="32">
        <f>SUM(D212:D220)</f>
        <v>468601.82</v>
      </c>
      <c r="E221" s="32">
        <f>SUM(E212:E220)</f>
        <v>263822357.5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4305833.04</v>
      </c>
      <c r="C226" s="216">
        <v>494381.44</v>
      </c>
      <c r="D226" s="220"/>
      <c r="E226" s="32">
        <f t="shared" ref="E226:E233" si="17">SUM(B226:C226)-D226</f>
        <v>4800214.4800000004</v>
      </c>
    </row>
    <row r="227" spans="1:5" x14ac:dyDescent="0.35">
      <c r="A227" s="20" t="s">
        <v>368</v>
      </c>
      <c r="B227" s="220">
        <v>58560849.939999998</v>
      </c>
      <c r="C227" s="216">
        <v>4251450.8</v>
      </c>
      <c r="D227" s="220"/>
      <c r="E227" s="32">
        <f t="shared" si="17"/>
        <v>62812300.739999995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21475728.489999998</v>
      </c>
      <c r="C229" s="216">
        <v>1350448.62</v>
      </c>
      <c r="D229" s="220"/>
      <c r="E229" s="32">
        <f t="shared" si="17"/>
        <v>22826177.109999999</v>
      </c>
    </row>
    <row r="230" spans="1:5" x14ac:dyDescent="0.35">
      <c r="A230" s="20" t="s">
        <v>371</v>
      </c>
      <c r="B230" s="220">
        <v>44830643.539999999</v>
      </c>
      <c r="C230" s="216">
        <v>5065839.87</v>
      </c>
      <c r="D230" s="220">
        <v>456062</v>
      </c>
      <c r="E230" s="32">
        <f t="shared" si="17"/>
        <v>49440421.409999996</v>
      </c>
    </row>
    <row r="231" spans="1:5" x14ac:dyDescent="0.35">
      <c r="A231" s="20" t="s">
        <v>372</v>
      </c>
      <c r="B231" s="220">
        <v>2255932.5499999998</v>
      </c>
      <c r="C231" s="216">
        <v>189339.38</v>
      </c>
      <c r="D231" s="220"/>
      <c r="E231" s="32">
        <f t="shared" si="17"/>
        <v>2445271.9299999997</v>
      </c>
    </row>
    <row r="232" spans="1:5" x14ac:dyDescent="0.35">
      <c r="A232" s="20" t="s">
        <v>373</v>
      </c>
      <c r="B232" s="220">
        <v>176465.36</v>
      </c>
      <c r="C232" s="216">
        <v>43634.02</v>
      </c>
      <c r="D232" s="220"/>
      <c r="E232" s="32">
        <f t="shared" si="17"/>
        <v>220099.37999999998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131605452.91999999</v>
      </c>
      <c r="C234" s="266">
        <f>SUM(C225:C233)</f>
        <v>11395094.130000001</v>
      </c>
      <c r="D234" s="32">
        <f>SUM(D225:D233)</f>
        <v>456062</v>
      </c>
      <c r="E234" s="32">
        <f>SUM(E225:E233)</f>
        <v>142544485.05000001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7" t="s">
        <v>377</v>
      </c>
      <c r="C237" s="347"/>
      <c r="D237" s="38"/>
      <c r="E237" s="38"/>
    </row>
    <row r="238" spans="1:5" x14ac:dyDescent="0.35">
      <c r="A238" s="56" t="s">
        <v>377</v>
      </c>
      <c r="B238" s="38"/>
      <c r="C238" s="216">
        <v>3897202.8</v>
      </c>
      <c r="D238" s="40">
        <f>C238</f>
        <v>3897202.8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178709599.91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45825567.390000001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1980172.72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18093454.109999999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12044896.75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-4409.68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256649281.19999999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337305.05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1725754.78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2063059.83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1892617.88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1892617.88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264502161.71000001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21579371.82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13962333.24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46247032.93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24663972.579999998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1146016.69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2796847.26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2704831.05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63772460.410000011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6182440.0199999996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35357987.899999999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41540427.920000002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11439754.43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9546920.4000000004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126575298.26000001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35350187.420000002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74267198.780000001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362736.46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6280261.75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263822357.5</v>
      </c>
      <c r="E292" s="20"/>
    </row>
    <row r="293" spans="1:5" x14ac:dyDescent="0.35">
      <c r="A293" s="20" t="s">
        <v>416</v>
      </c>
      <c r="B293" s="46" t="s">
        <v>284</v>
      </c>
      <c r="C293" s="47">
        <v>142544485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121277872.5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2235448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2235448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228826208.83000001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8307532.0899999999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12175920.26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3370.18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736308.54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4857002.8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2085113.07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28165246.940000001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50688045.390000001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1064513.1000000001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51752558.490000002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2085113.07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49667445.420000002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150993516.53999999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228826208.89999998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228826208.83000001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107288350.39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391719303.45999998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499007653.84999996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3897202.8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258541899.08000001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2063059.83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264502161.71000004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234505492.13999993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6041656.0199999996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6041656.0199999996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4644110.22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10685766.239999998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245191258.37999994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116081054.79000001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31071532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10080533.550000001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40211785.07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/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15890459.23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11403886.33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200496.19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1486866.68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1711749.29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14067240.789999999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14067240.789999999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242205603.92000002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2985654.4599999189</v>
      </c>
      <c r="E418" s="32"/>
    </row>
    <row r="419" spans="1:13" x14ac:dyDescent="0.35">
      <c r="A419" s="32" t="s">
        <v>508</v>
      </c>
      <c r="B419" s="20"/>
      <c r="C419" s="236">
        <v>2733161.26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2733161.26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5718815.7199999187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5718815.7199999187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412505.77000000014</v>
      </c>
      <c r="E613" s="258">
        <f>SUM(C625:D648)+SUM(C669:D714)</f>
        <v>215286966.13165915</v>
      </c>
      <c r="F613" s="258">
        <f>CE65-(AX65+BD65+BE65+BG65+BJ65+BN65+BP65+BQ65+CB65+CC65+CD65)</f>
        <v>37827267.160000004</v>
      </c>
      <c r="G613" s="256">
        <f>CE92-(AX92+AY92+BD92+BE92+BG92+BJ92+BN92+BP92+BQ92+CB92+CC92+CD92)</f>
        <v>52832</v>
      </c>
      <c r="H613" s="261">
        <f>CE61-(AX61+AY61+AZ61+BD61+BE61+BG61+BJ61+BN61+BO61+BP61+BQ61+BR61+CB61+CC61+CD61)</f>
        <v>1239.0100000000002</v>
      </c>
      <c r="I613" s="256">
        <f>CE93-(AX93+AY93+AZ93+BD93+BE93+BF93+BG93+BJ93+BN93+BO93+BP93+BQ93+BR93+CB93+CC93+CD93)</f>
        <v>95014.409999999989</v>
      </c>
      <c r="J613" s="256">
        <f>CE94-(AX94+AY94+AZ94+BA94+BD94+BE94+BF94+BG94+BJ94+BN94+BO94+BP94+BQ94+BR94+CB94+CC94+CD94)</f>
        <v>1266627</v>
      </c>
      <c r="K613" s="256">
        <f>CE90-(AW90+AX90+AY90+AZ90+BA90+BB90+BC90+BD90+BE90+BF90+BG90+BH90+BI90+BJ90+BK90+BL90+BM90+BN90+BO90+BP90+BQ90+BR90+BS90+BT90+BU90+BV90+BW90+BX90+CB90+CC90+CD90)</f>
        <v>499007653.82800001</v>
      </c>
      <c r="L613" s="262">
        <f>CE95-(AW95+AX95+AY95+AZ95+BA95+BB95+BC95+BD95+BE95+BF95+BG95+BH95+BI95+BJ95+BK95+BL95+BM95+BN95+BO95+BP95+BQ95+BR95+BS95+BT95+BU95+BV95+BW95+BX95+BY95+BZ95+CA95+CB95+CC95+CD95)</f>
        <v>256.98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4486555.08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4486555.08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136191.65</v>
      </c>
      <c r="D617" s="256">
        <f>(D616/D613)*AX91</f>
        <v>11101.811659042729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1999863.1800000002</v>
      </c>
      <c r="D618" s="256">
        <f>(D616/D613)*BJ91</f>
        <v>17022.350074294467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1655708.62</v>
      </c>
      <c r="D620" s="256">
        <f>(D616/D613)*BN91</f>
        <v>20848.64825466659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19074229.649999999</v>
      </c>
      <c r="D621" s="256">
        <f>(D616/D613)*CC91</f>
        <v>1790103.8025017225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693859.26</v>
      </c>
      <c r="D622" s="256">
        <f>(D616/D613)*BP91</f>
        <v>17301.545851128329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25416230.518340856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3240626.21</v>
      </c>
      <c r="D625" s="256">
        <f>(D616/D613)*BD91</f>
        <v>118794.81204792549</v>
      </c>
      <c r="E625" s="258">
        <f>(E624/E613)*SUM(C625:D625)</f>
        <v>396604.6836867666</v>
      </c>
      <c r="F625" s="258">
        <f>SUM(C625:E625)</f>
        <v>3756025.705734692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2794633.47</v>
      </c>
      <c r="D626" s="256">
        <f>(D616/D613)*AY91</f>
        <v>73305.80413540492</v>
      </c>
      <c r="E626" s="258">
        <f>(E624/E613)*SUM(C626:D626)</f>
        <v>338581.60117064981</v>
      </c>
      <c r="F626" s="258">
        <f>(F625/F613)*AY65</f>
        <v>72912.505191244287</v>
      </c>
      <c r="G626" s="256">
        <f>SUM(C626:F626)</f>
        <v>3279433.3804972991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2514539.2799999998</v>
      </c>
      <c r="D627" s="256">
        <f>(D616/D613)*BR91</f>
        <v>32002.448842936657</v>
      </c>
      <c r="E627" s="258">
        <f>(E624/E613)*SUM(C627:D627)</f>
        <v>300638.22612124396</v>
      </c>
      <c r="F627" s="258">
        <f>(F625/F613)*BR65</f>
        <v>2161.1497183466454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682680.3</v>
      </c>
      <c r="D628" s="256">
        <f>(D616/D613)*BO91</f>
        <v>1335.1801154703844</v>
      </c>
      <c r="E628" s="258">
        <f>(E624/E613)*SUM(C628:D628)</f>
        <v>80753.124228136076</v>
      </c>
      <c r="F628" s="258">
        <f>(F625/F613)*BO65</f>
        <v>4910.6469644185727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296707.28000000003</v>
      </c>
      <c r="D629" s="256">
        <f>(D616/D613)*AZ91</f>
        <v>12279.719825427892</v>
      </c>
      <c r="E629" s="258">
        <f>(E624/E613)*SUM(C629:D629)</f>
        <v>36478.217682397597</v>
      </c>
      <c r="F629" s="258">
        <f>(F625/F613)*AZ65</f>
        <v>126.12241510832811</v>
      </c>
      <c r="G629" s="256">
        <f>(G626/G613)*AZ92</f>
        <v>0</v>
      </c>
      <c r="H629" s="258">
        <f>SUM(C627:G629)</f>
        <v>3964611.6959134862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2631615.0300000003</v>
      </c>
      <c r="D630" s="256">
        <f>(D616/D613)*BF91</f>
        <v>22297.051121864301</v>
      </c>
      <c r="E630" s="258">
        <f>(E624/E613)*SUM(C630:D630)</f>
        <v>313314.09625584283</v>
      </c>
      <c r="F630" s="258">
        <f>(F625/F613)*BF65</f>
        <v>35711.261125640573</v>
      </c>
      <c r="G630" s="256">
        <f>(G626/G613)*BF92</f>
        <v>0</v>
      </c>
      <c r="H630" s="258">
        <f>(H629/H613)*BF61</f>
        <v>145943.89024351223</v>
      </c>
      <c r="I630" s="256">
        <f>SUM(C630:H630)</f>
        <v>3148881.3287468599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638203.93999999994</v>
      </c>
      <c r="D631" s="256">
        <f>(D616/D613)*BA91</f>
        <v>34477.687444099494</v>
      </c>
      <c r="E631" s="258">
        <f>(E624/E613)*SUM(C631:D631)</f>
        <v>79415.078468411288</v>
      </c>
      <c r="F631" s="258">
        <f>(F625/F613)*BA65</f>
        <v>17866.904915179752</v>
      </c>
      <c r="G631" s="256">
        <f>(G626/G613)*BA92</f>
        <v>0</v>
      </c>
      <c r="H631" s="258">
        <f>(H629/H613)*BA61</f>
        <v>25950.557988925324</v>
      </c>
      <c r="I631" s="256">
        <f>(I630/I613)*BA93</f>
        <v>26552.311715440817</v>
      </c>
      <c r="J631" s="256">
        <f>SUM(C631:I631)</f>
        <v>822466.48053205654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2124498.4299999997</v>
      </c>
      <c r="D633" s="256">
        <f>(D616/D613)*BB91</f>
        <v>8176.6186641277736</v>
      </c>
      <c r="E633" s="258">
        <f>(E624/E613)*SUM(C633:D633)</f>
        <v>251778.18068378727</v>
      </c>
      <c r="F633" s="258">
        <f>(F625/F613)*BB65</f>
        <v>398.57459438197253</v>
      </c>
      <c r="G633" s="256">
        <f>(G626/G613)*BB92</f>
        <v>0</v>
      </c>
      <c r="H633" s="258">
        <f>(H629/H613)*BB61</f>
        <v>45277.484037397458</v>
      </c>
      <c r="I633" s="256">
        <f>(I630/I613)*BB93</f>
        <v>6297.1389421372078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1389209.07</v>
      </c>
      <c r="D635" s="256">
        <f>(D616/D613)*BI91</f>
        <v>41202.749100971829</v>
      </c>
      <c r="E635" s="258">
        <f>(E624/E613)*SUM(C635:D635)</f>
        <v>168870.77366400434</v>
      </c>
      <c r="F635" s="258">
        <f>(F625/F613)*BI65</f>
        <v>802.81491200698849</v>
      </c>
      <c r="G635" s="256">
        <f>(G626/G613)*BI92</f>
        <v>0</v>
      </c>
      <c r="H635" s="258">
        <f>(H629/H613)*BI61</f>
        <v>55644.907944193765</v>
      </c>
      <c r="I635" s="256">
        <f>(I630/I613)*BI93</f>
        <v>1587276.7065258108</v>
      </c>
      <c r="J635" s="256">
        <f>(J631/J613)*BI94</f>
        <v>48076.835736640278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3115702.54</v>
      </c>
      <c r="D636" s="256">
        <f>(D616/D613)*BK91</f>
        <v>50216.628805250395</v>
      </c>
      <c r="E636" s="258">
        <f>(E624/E613)*SUM(C636:D636)</f>
        <v>373760.34807225328</v>
      </c>
      <c r="F636" s="258">
        <f>(F625/F613)*BK65</f>
        <v>1827.0090729109693</v>
      </c>
      <c r="G636" s="256">
        <f>(G626/G613)*BK92</f>
        <v>0</v>
      </c>
      <c r="H636" s="258">
        <f>(H629/H613)*BK61</f>
        <v>118297.4264920554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9957830.8999999985</v>
      </c>
      <c r="D637" s="256">
        <f>(D616/D613)*BH91</f>
        <v>159184.22806780515</v>
      </c>
      <c r="E637" s="258">
        <f>(E624/E613)*SUM(C637:D637)</f>
        <v>1194389.0207234414</v>
      </c>
      <c r="F637" s="258">
        <f>(F625/F613)*BH65</f>
        <v>56044.940122475593</v>
      </c>
      <c r="G637" s="256">
        <f>(G626/G613)*BH92</f>
        <v>0</v>
      </c>
      <c r="H637" s="258">
        <f>(H629/H613)*BH61</f>
        <v>94234.763597268902</v>
      </c>
      <c r="I637" s="256">
        <f>(I630/I613)*BH93</f>
        <v>117571.3389354558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5344966.3400000008</v>
      </c>
      <c r="D638" s="256">
        <f>(D616/D613)*BL91</f>
        <v>59609.766660607907</v>
      </c>
      <c r="E638" s="258">
        <f>(E624/E613)*SUM(C638:D638)</f>
        <v>638050.48047729</v>
      </c>
      <c r="F638" s="258">
        <f>(F625/F613)*BL65</f>
        <v>4433.7680236171054</v>
      </c>
      <c r="G638" s="256">
        <f>(G626/G613)*BL92</f>
        <v>0</v>
      </c>
      <c r="H638" s="258">
        <f>(H629/H613)*BL61</f>
        <v>329197.7072627173</v>
      </c>
      <c r="I638" s="256">
        <f>(I630/I613)*BL93</f>
        <v>41453.872443521308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1041642.96</v>
      </c>
      <c r="D643" s="256">
        <f>(D616/D613)*BV91</f>
        <v>112370.80762139056</v>
      </c>
      <c r="E643" s="258">
        <f>(E624/E613)*SUM(C643:D643)</f>
        <v>136239.92416367217</v>
      </c>
      <c r="F643" s="258">
        <f>(F625/F613)*BV65</f>
        <v>572.59749230972818</v>
      </c>
      <c r="G643" s="256">
        <f>(G626/G613)*BV92</f>
        <v>0</v>
      </c>
      <c r="H643" s="258">
        <f>(H629/H613)*BV61</f>
        <v>44637.51959870632</v>
      </c>
      <c r="I643" s="256">
        <f>(I630/I613)*BV93</f>
        <v>75952.092441509449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312129.62</v>
      </c>
      <c r="D644" s="256">
        <f>(D616/D613)*BW91</f>
        <v>3600.396494168795</v>
      </c>
      <c r="E644" s="258">
        <f>(E624/E613)*SUM(C644:D644)</f>
        <v>37274.281044342715</v>
      </c>
      <c r="F644" s="258">
        <f>(F625/F613)*BW65</f>
        <v>1773.7794739602039</v>
      </c>
      <c r="G644" s="256">
        <f>(G626/G613)*BW92</f>
        <v>0</v>
      </c>
      <c r="H644" s="258">
        <f>(H629/H613)*BW61</f>
        <v>6367.6461649767443</v>
      </c>
      <c r="I644" s="256">
        <f>(I630/I613)*BW93</f>
        <v>2772.9151901932541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29159615.903247356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1542753.12</v>
      </c>
      <c r="D646" s="256">
        <f>(D616/D613)*BY91</f>
        <v>8778.8418882528567</v>
      </c>
      <c r="E646" s="258">
        <f>(E624/E613)*SUM(C646:D646)</f>
        <v>183169.90902184707</v>
      </c>
      <c r="F646" s="258">
        <f>(F625/F613)*BY65</f>
        <v>554.69178126139298</v>
      </c>
      <c r="G646" s="256">
        <f>(G626/G613)*BY92</f>
        <v>0</v>
      </c>
      <c r="H646" s="258">
        <f>(H629/H613)*BY61</f>
        <v>44061.551603884305</v>
      </c>
      <c r="I646" s="256">
        <f>(I630/I613)*BY93</f>
        <v>6760.7828229882134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733216.98</v>
      </c>
      <c r="D648" s="256">
        <f>(D616/D613)*CA91</f>
        <v>58018.774910110929</v>
      </c>
      <c r="E648" s="258">
        <f>(E624/E613)*SUM(C648:D648)</f>
        <v>93411.276597443342</v>
      </c>
      <c r="F648" s="258">
        <f>(F625/F613)*CA65</f>
        <v>668.4659779591907</v>
      </c>
      <c r="G648" s="256">
        <f>(G626/G613)*CA92</f>
        <v>0</v>
      </c>
      <c r="H648" s="258">
        <f>(H629/H613)*CA61</f>
        <v>15967.112745343697</v>
      </c>
      <c r="I648" s="256">
        <f>(I630/I613)*CA93</f>
        <v>44681.814830575488</v>
      </c>
      <c r="J648" s="256">
        <f>(J631/J613)*CA94</f>
        <v>0</v>
      </c>
      <c r="K648" s="258">
        <v>0</v>
      </c>
      <c r="L648" s="258">
        <f>SUM(C646:K648)</f>
        <v>2732043.3221796672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66407362.909999996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6793894.1299999999</v>
      </c>
      <c r="D669" s="256">
        <f>(D616/D613)*C91</f>
        <v>68527.717001751487</v>
      </c>
      <c r="E669" s="258">
        <f>(E624/E613)*SUM(C669:D669)</f>
        <v>810160.03296191164</v>
      </c>
      <c r="F669" s="258">
        <f>(F625/F613)*C65</f>
        <v>45754.66113643007</v>
      </c>
      <c r="G669" s="256">
        <f>(G626/G613)*C92</f>
        <v>655054.89976506657</v>
      </c>
      <c r="H669" s="258">
        <f>(H629/H613)*C61</f>
        <v>156759.28925739232</v>
      </c>
      <c r="I669" s="256">
        <f>(I630/I613)*C93</f>
        <v>52774.869562799613</v>
      </c>
      <c r="J669" s="256">
        <f>(J631/J613)*C94</f>
        <v>78308.620153529773</v>
      </c>
      <c r="K669" s="256">
        <f>(K645/K613)*C90</f>
        <v>965300.66276208078</v>
      </c>
      <c r="L669" s="256">
        <f>(L648/L613)*C95</f>
        <v>350834.42147999461</v>
      </c>
      <c r="M669" s="231">
        <f t="shared" ref="M669:M714" si="18">ROUND(SUM(D669:L669),0)</f>
        <v>3183475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10413084.609999999</v>
      </c>
      <c r="D671" s="256">
        <f>(D616/D613)*E91</f>
        <v>174286.35942764624</v>
      </c>
      <c r="E671" s="258">
        <f>(E624/E613)*SUM(C671:D671)</f>
        <v>1249918.0325556716</v>
      </c>
      <c r="F671" s="258">
        <f>(F625/F613)*E65</f>
        <v>54575.275740998666</v>
      </c>
      <c r="G671" s="256">
        <f>(G626/G613)*E92</f>
        <v>2624378.4807322323</v>
      </c>
      <c r="H671" s="258">
        <f>(H629/H613)*E61</f>
        <v>267889.11403610703</v>
      </c>
      <c r="I671" s="256">
        <f>(I630/I613)*E93</f>
        <v>134222.41792444585</v>
      </c>
      <c r="J671" s="256">
        <f>(J631/J613)*E94</f>
        <v>149199.22610587938</v>
      </c>
      <c r="K671" s="256">
        <f>(K645/K613)*E90</f>
        <v>1767714.265067521</v>
      </c>
      <c r="L671" s="256">
        <f>(L648/L613)*E95</f>
        <v>581428.31850730011</v>
      </c>
      <c r="M671" s="231">
        <f t="shared" si="18"/>
        <v>7003611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871250.91</v>
      </c>
      <c r="D676" s="256">
        <f>(D616/D613)*J91</f>
        <v>19993.114954871049</v>
      </c>
      <c r="E676" s="258">
        <f>(E624/E613)*SUM(C676:D676)</f>
        <v>105217.99806725886</v>
      </c>
      <c r="F676" s="258">
        <f>(F625/F613)*J65</f>
        <v>4315.4153744353134</v>
      </c>
      <c r="G676" s="256">
        <f>(G626/G613)*J92</f>
        <v>0</v>
      </c>
      <c r="H676" s="258">
        <f>(H629/H613)*J61</f>
        <v>17087.050513053175</v>
      </c>
      <c r="I676" s="256">
        <f>(I630/I613)*J93</f>
        <v>15397.35146843296</v>
      </c>
      <c r="J676" s="256">
        <f>(J631/J613)*J94</f>
        <v>9773.8051257146053</v>
      </c>
      <c r="K676" s="256">
        <f>(K645/K613)*J90</f>
        <v>139272.54570814624</v>
      </c>
      <c r="L676" s="256">
        <f>(L648/L613)*J95</f>
        <v>46990.549786108371</v>
      </c>
      <c r="M676" s="231">
        <f t="shared" si="18"/>
        <v>358048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528973.77999999991</v>
      </c>
      <c r="D681" s="256">
        <f>(D616/D613)*O91</f>
        <v>12138.653630432364</v>
      </c>
      <c r="E681" s="258">
        <f>(E624/E613)*SUM(C681:D681)</f>
        <v>63882.354777951521</v>
      </c>
      <c r="F681" s="258">
        <f>(F625/F613)*O65</f>
        <v>2620.0742939744873</v>
      </c>
      <c r="G681" s="256">
        <f>(G626/G613)*O92</f>
        <v>0</v>
      </c>
      <c r="H681" s="258">
        <f>(H629/H613)*O61</f>
        <v>10367.423906796308</v>
      </c>
      <c r="I681" s="256">
        <f>(I630/I613)*O93</f>
        <v>9348.4393073946812</v>
      </c>
      <c r="J681" s="256">
        <f>(J631/J613)*O94</f>
        <v>35119.985651700779</v>
      </c>
      <c r="K681" s="256">
        <f>(K645/K613)*O90</f>
        <v>84558.33132280306</v>
      </c>
      <c r="L681" s="256">
        <f>(L648/L613)*O95</f>
        <v>28492.007562617746</v>
      </c>
      <c r="M681" s="231">
        <f t="shared" si="18"/>
        <v>246527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11754785.959999999</v>
      </c>
      <c r="D682" s="256">
        <f>(D616/D613)*P91</f>
        <v>85291.971408563782</v>
      </c>
      <c r="E682" s="258">
        <f>(E624/E613)*SUM(C682:D682)</f>
        <v>1397809.4237055022</v>
      </c>
      <c r="F682" s="258">
        <f>(F625/F613)*P65</f>
        <v>697287.55876479472</v>
      </c>
      <c r="G682" s="256">
        <f>(G626/G613)*P92</f>
        <v>0</v>
      </c>
      <c r="H682" s="258">
        <f>(H629/H613)*P61</f>
        <v>118297.4264920554</v>
      </c>
      <c r="I682" s="256">
        <f>(I630/I613)*P93</f>
        <v>65685.644878248233</v>
      </c>
      <c r="J682" s="256">
        <f>(J631/J613)*P94</f>
        <v>76256.718466228529</v>
      </c>
      <c r="K682" s="256">
        <f>(K645/K613)*P90</f>
        <v>2663744.3524394003</v>
      </c>
      <c r="L682" s="256">
        <f>(L648/L613)*P95</f>
        <v>165530.05886192474</v>
      </c>
      <c r="M682" s="231">
        <f t="shared" si="18"/>
        <v>5269903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796848.93</v>
      </c>
      <c r="D683" s="256">
        <f>(D616/D613)*Q91</f>
        <v>18712.425327984132</v>
      </c>
      <c r="E683" s="258">
        <f>(E624/E613)*SUM(C683:D683)</f>
        <v>96283.094983975912</v>
      </c>
      <c r="F683" s="258">
        <f>(F625/F613)*Q65</f>
        <v>3149.5523159806048</v>
      </c>
      <c r="G683" s="256">
        <f>(G626/G613)*Q92</f>
        <v>0</v>
      </c>
      <c r="H683" s="258">
        <f>(H629/H613)*Q61</f>
        <v>20734.847813592616</v>
      </c>
      <c r="I683" s="256">
        <f>(I630/I613)*Q93</f>
        <v>14411.072562491148</v>
      </c>
      <c r="J683" s="256">
        <f>(J631/J613)*Q94</f>
        <v>20206.686268078185</v>
      </c>
      <c r="K683" s="256">
        <f>(K645/K613)*Q90</f>
        <v>162323.32139900365</v>
      </c>
      <c r="L683" s="256">
        <f>(L648/L613)*Q95</f>
        <v>68784.809302289854</v>
      </c>
      <c r="M683" s="231">
        <f t="shared" si="18"/>
        <v>404606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1630894.8699999999</v>
      </c>
      <c r="D684" s="256">
        <f>(D616/D613)*R91</f>
        <v>5444.2632665351548</v>
      </c>
      <c r="E684" s="258">
        <f>(E624/E613)*SUM(C684:D684)</f>
        <v>193182.02752622819</v>
      </c>
      <c r="F684" s="258">
        <f>(F625/F613)*R65</f>
        <v>21461.844044661379</v>
      </c>
      <c r="G684" s="256">
        <f>(G626/G613)*R92</f>
        <v>0</v>
      </c>
      <c r="H684" s="258">
        <f>(H629/H613)*R61</f>
        <v>8959.5021416758209</v>
      </c>
      <c r="I684" s="256">
        <f>(I630/I613)*R93</f>
        <v>4192.6795830207784</v>
      </c>
      <c r="J684" s="256">
        <f>(J631/J613)*R94</f>
        <v>0</v>
      </c>
      <c r="K684" s="256">
        <f>(K645/K613)*R90</f>
        <v>274726.59894169326</v>
      </c>
      <c r="L684" s="256">
        <f>(L648/L613)*R95</f>
        <v>19455.363372981519</v>
      </c>
      <c r="M684" s="231">
        <f t="shared" si="18"/>
        <v>527422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1036143.2999999999</v>
      </c>
      <c r="D685" s="256">
        <f>(D616/D613)*S91</f>
        <v>33641.187748100579</v>
      </c>
      <c r="E685" s="258">
        <f>(E624/E613)*SUM(C685:D685)</f>
        <v>126296.03005749491</v>
      </c>
      <c r="F685" s="258">
        <f>(F625/F613)*S65</f>
        <v>19250.203259558904</v>
      </c>
      <c r="G685" s="256">
        <f>(G626/G613)*S92</f>
        <v>0</v>
      </c>
      <c r="H685" s="258">
        <f>(H629/H613)*S61</f>
        <v>36381.978339590743</v>
      </c>
      <c r="I685" s="256">
        <f>(I630/I613)*S93</f>
        <v>25908.048881720762</v>
      </c>
      <c r="J685" s="256">
        <f>(J631/J613)*S94</f>
        <v>12265.956605417812</v>
      </c>
      <c r="K685" s="256">
        <f>(K645/K613)*S90</f>
        <v>0</v>
      </c>
      <c r="L685" s="256">
        <f>(L648/L613)*S95</f>
        <v>0</v>
      </c>
      <c r="M685" s="231">
        <f t="shared" si="18"/>
        <v>253743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188311.36</v>
      </c>
      <c r="D686" s="256">
        <f>(D616/D613)*T91</f>
        <v>0</v>
      </c>
      <c r="E686" s="258">
        <f>(E624/E613)*SUM(C686:D686)</f>
        <v>22231.559211323936</v>
      </c>
      <c r="F686" s="258">
        <f>(F625/F613)*T65</f>
        <v>9723.4216875787697</v>
      </c>
      <c r="G686" s="256">
        <f>(G626/G613)*T92</f>
        <v>0</v>
      </c>
      <c r="H686" s="258">
        <f>(H629/H613)*T61</f>
        <v>1951.8915380079468</v>
      </c>
      <c r="I686" s="256">
        <f>(I630/I613)*T93</f>
        <v>0</v>
      </c>
      <c r="J686" s="256">
        <f>(J631/J613)*T94</f>
        <v>0</v>
      </c>
      <c r="K686" s="256">
        <f>(K645/K613)*T90</f>
        <v>40482.465634162691</v>
      </c>
      <c r="L686" s="256">
        <f>(L648/L613)*T95</f>
        <v>6485.1211243271728</v>
      </c>
      <c r="M686" s="231">
        <f t="shared" si="18"/>
        <v>80874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11186827.140000001</v>
      </c>
      <c r="D687" s="256">
        <f>(D616/D613)*U91</f>
        <v>94844.556482011845</v>
      </c>
      <c r="E687" s="258">
        <f>(E624/E613)*SUM(C687:D687)</f>
        <v>1331885.4068233443</v>
      </c>
      <c r="F687" s="258">
        <f>(F625/F613)*U65</f>
        <v>180309.61164482895</v>
      </c>
      <c r="G687" s="256">
        <f>(G626/G613)*U92</f>
        <v>0</v>
      </c>
      <c r="H687" s="258">
        <f>(H629/H613)*U61</f>
        <v>225203.48597540866</v>
      </c>
      <c r="I687" s="256">
        <f>(I630/I613)*U93</f>
        <v>70107.329408851598</v>
      </c>
      <c r="J687" s="256">
        <f>(J631/J613)*U94</f>
        <v>1218.8036288178525</v>
      </c>
      <c r="K687" s="256">
        <f>(K645/K613)*U90</f>
        <v>3190104.6428471659</v>
      </c>
      <c r="L687" s="256">
        <f>(L648/L613)*U95</f>
        <v>0</v>
      </c>
      <c r="M687" s="231">
        <f t="shared" si="18"/>
        <v>5093674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3934963.44</v>
      </c>
      <c r="D688" s="256">
        <f>(D616/D613)*V91</f>
        <v>98561.547394866226</v>
      </c>
      <c r="E688" s="258">
        <f>(E624/E613)*SUM(C688:D688)</f>
        <v>476187.67974286631</v>
      </c>
      <c r="F688" s="258">
        <f>(F625/F613)*V65</f>
        <v>36065.516776589313</v>
      </c>
      <c r="G688" s="256">
        <f>(G626/G613)*V92</f>
        <v>0</v>
      </c>
      <c r="H688" s="258">
        <f>(H629/H613)*V61</f>
        <v>100826.39731578754</v>
      </c>
      <c r="I688" s="256">
        <f>(I630/I613)*V93</f>
        <v>75904.70067956399</v>
      </c>
      <c r="J688" s="256">
        <f>(J631/J613)*V94</f>
        <v>0</v>
      </c>
      <c r="K688" s="256">
        <f>(K645/K613)*V90</f>
        <v>1036002.2117902224</v>
      </c>
      <c r="L688" s="256">
        <f>(L648/L613)*V95</f>
        <v>23920.528737272361</v>
      </c>
      <c r="M688" s="231">
        <f t="shared" si="18"/>
        <v>1847469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1506329.44</v>
      </c>
      <c r="D689" s="256">
        <f>(D616/D613)*W91</f>
        <v>13026.163384606229</v>
      </c>
      <c r="E689" s="258">
        <f>(E624/E613)*SUM(C689:D689)</f>
        <v>179371.25014498158</v>
      </c>
      <c r="F689" s="258">
        <f>(F625/F613)*W65</f>
        <v>5127.9690550311152</v>
      </c>
      <c r="G689" s="256">
        <f>(G626/G613)*W92</f>
        <v>0</v>
      </c>
      <c r="H689" s="258">
        <f>(H629/H613)*W61</f>
        <v>24350.646892197499</v>
      </c>
      <c r="I689" s="256">
        <f>(I630/I613)*W93</f>
        <v>10031.808629992804</v>
      </c>
      <c r="J689" s="256">
        <f>(J631/J613)*W94</f>
        <v>0</v>
      </c>
      <c r="K689" s="256">
        <f>(K645/K613)*W90</f>
        <v>1064706.7200476388</v>
      </c>
      <c r="L689" s="256">
        <f>(L648/L613)*W95</f>
        <v>0</v>
      </c>
      <c r="M689" s="231">
        <f t="shared" si="18"/>
        <v>1296615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1605202.46</v>
      </c>
      <c r="D690" s="256">
        <f>(D616/D613)*X91</f>
        <v>13725.294842918678</v>
      </c>
      <c r="E690" s="258">
        <f>(E624/E613)*SUM(C690:D690)</f>
        <v>191126.48456601912</v>
      </c>
      <c r="F690" s="258">
        <f>(F625/F613)*X65</f>
        <v>17809.398717910062</v>
      </c>
      <c r="G690" s="256">
        <f>(G626/G613)*X92</f>
        <v>0</v>
      </c>
      <c r="H690" s="258">
        <f>(H629/H613)*X61</f>
        <v>35838.008566703284</v>
      </c>
      <c r="I690" s="256">
        <f>(I630/I613)*X93</f>
        <v>10570.351379372993</v>
      </c>
      <c r="J690" s="256">
        <f>(J631/J613)*X94</f>
        <v>0</v>
      </c>
      <c r="K690" s="256">
        <f>(K645/K613)*X90</f>
        <v>2286460.8785773902</v>
      </c>
      <c r="L690" s="256">
        <f>(L648/L613)*X95</f>
        <v>0</v>
      </c>
      <c r="M690" s="231">
        <f t="shared" si="18"/>
        <v>2555530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8783515.2599999998</v>
      </c>
      <c r="D691" s="256">
        <f>(D616/D613)*Y91</f>
        <v>205522.02594620475</v>
      </c>
      <c r="E691" s="258">
        <f>(E624/E613)*SUM(C691:D691)</f>
        <v>1061222.8315663575</v>
      </c>
      <c r="F691" s="258">
        <f>(F625/F613)*Y65</f>
        <v>38430.134075136622</v>
      </c>
      <c r="G691" s="256">
        <f>(G626/G613)*Y92</f>
        <v>0</v>
      </c>
      <c r="H691" s="258">
        <f>(H629/H613)*Y61</f>
        <v>215828.00694858364</v>
      </c>
      <c r="I691" s="256">
        <f>(I630/I613)*Y93</f>
        <v>145961.65562816587</v>
      </c>
      <c r="J691" s="256">
        <f>(J631/J613)*Y94</f>
        <v>76421.000468408034</v>
      </c>
      <c r="K691" s="256">
        <f>(K645/K613)*Y90</f>
        <v>2063122.7815626441</v>
      </c>
      <c r="L691" s="256">
        <f>(L648/L613)*Y95</f>
        <v>36678.144063817621</v>
      </c>
      <c r="M691" s="231">
        <f t="shared" si="18"/>
        <v>3843187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4694858.6700000009</v>
      </c>
      <c r="D692" s="256">
        <f>(D616/D613)*Z91</f>
        <v>65768.932085744134</v>
      </c>
      <c r="E692" s="258">
        <f>(E624/E613)*SUM(C692:D692)</f>
        <v>562027.56126254064</v>
      </c>
      <c r="F692" s="258">
        <f>(F625/F613)*Z65</f>
        <v>6034.9157104563365</v>
      </c>
      <c r="G692" s="256">
        <f>(G626/G613)*Z92</f>
        <v>0</v>
      </c>
      <c r="H692" s="258">
        <f>(H629/H613)*Z61</f>
        <v>71388.03313599556</v>
      </c>
      <c r="I692" s="256">
        <f>(I630/I613)*Z93</f>
        <v>50650.52554832145</v>
      </c>
      <c r="J692" s="256">
        <f>(J631/J613)*Z94</f>
        <v>12306.215435991444</v>
      </c>
      <c r="K692" s="256">
        <f>(K645/K613)*Z90</f>
        <v>988315.07422317658</v>
      </c>
      <c r="L692" s="256">
        <f>(L648/L613)*Z95</f>
        <v>21156.378749854222</v>
      </c>
      <c r="M692" s="231">
        <f t="shared" si="18"/>
        <v>1777648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757459.44</v>
      </c>
      <c r="D693" s="256">
        <f>(D616/D613)*AA91</f>
        <v>6523.4142200784217</v>
      </c>
      <c r="E693" s="258">
        <f>(E624/E613)*SUM(C693:D693)</f>
        <v>90193.86860160713</v>
      </c>
      <c r="F693" s="258">
        <f>(F625/F613)*AA65</f>
        <v>55911.187946168604</v>
      </c>
      <c r="G693" s="256">
        <f>(G626/G613)*AA92</f>
        <v>0</v>
      </c>
      <c r="H693" s="258">
        <f>(H629/H613)*AA61</f>
        <v>3007.832861848311</v>
      </c>
      <c r="I693" s="256">
        <f>(I630/I613)*AA93</f>
        <v>5023.8581771410945</v>
      </c>
      <c r="J693" s="256">
        <f>(J631/J613)*AA94</f>
        <v>0</v>
      </c>
      <c r="K693" s="256">
        <f>(K645/K613)*AA90</f>
        <v>120307.92379212641</v>
      </c>
      <c r="L693" s="256">
        <f>(L648/L613)*AA95</f>
        <v>0</v>
      </c>
      <c r="M693" s="231">
        <f t="shared" si="18"/>
        <v>280968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24369443.690000001</v>
      </c>
      <c r="D694" s="256">
        <f>(D616/D613)*AB91</f>
        <v>25426.284349479032</v>
      </c>
      <c r="E694" s="258">
        <f>(E624/E613)*SUM(C694:D694)</f>
        <v>2879996.1738224342</v>
      </c>
      <c r="F694" s="258">
        <f>(F625/F613)*AB65</f>
        <v>1930999.5892905449</v>
      </c>
      <c r="G694" s="256">
        <f>(G626/G613)*AB92</f>
        <v>0</v>
      </c>
      <c r="H694" s="258">
        <f>(H629/H613)*AB61</f>
        <v>73435.91933980718</v>
      </c>
      <c r="I694" s="256">
        <f>(I630/I613)*AB93</f>
        <v>19581.414367463658</v>
      </c>
      <c r="J694" s="256">
        <f>(J631/J613)*AB94</f>
        <v>87.66035689419823</v>
      </c>
      <c r="K694" s="256">
        <f>(K645/K613)*AB90</f>
        <v>4247063.8617746616</v>
      </c>
      <c r="L694" s="256">
        <f>(L648/L613)*AB95</f>
        <v>0</v>
      </c>
      <c r="M694" s="231">
        <f t="shared" si="18"/>
        <v>9176591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2020185.2899999998</v>
      </c>
      <c r="D695" s="256">
        <f>(D616/D613)*AC91</f>
        <v>30941.896439388947</v>
      </c>
      <c r="E695" s="258">
        <f>(E624/E613)*SUM(C695:D695)</f>
        <v>242150.84791105299</v>
      </c>
      <c r="F695" s="258">
        <f>(F625/F613)*AC65</f>
        <v>17212.832614775969</v>
      </c>
      <c r="G695" s="256">
        <f>(G626/G613)*AC92</f>
        <v>0</v>
      </c>
      <c r="H695" s="258">
        <f>(H629/H613)*AC61</f>
        <v>34206.099248040904</v>
      </c>
      <c r="I695" s="256">
        <f>(I630/I613)*AC93</f>
        <v>23829.108163651887</v>
      </c>
      <c r="J695" s="256">
        <f>(J631/J613)*AC94</f>
        <v>77.920317239287314</v>
      </c>
      <c r="K695" s="256">
        <f>(K645/K613)*AC90</f>
        <v>251283.75222466621</v>
      </c>
      <c r="L695" s="256">
        <f>(L648/L613)*AC95</f>
        <v>0</v>
      </c>
      <c r="M695" s="231">
        <f t="shared" si="18"/>
        <v>599702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4606139.8200000012</v>
      </c>
      <c r="D697" s="256">
        <f>(D616/D613)*AE91</f>
        <v>105869.03732791515</v>
      </c>
      <c r="E697" s="258">
        <f>(E624/E613)*SUM(C697:D697)</f>
        <v>556287.75617131346</v>
      </c>
      <c r="F697" s="258">
        <f>(F625/F613)*AE65</f>
        <v>6304.0186986155777</v>
      </c>
      <c r="G697" s="256">
        <f>(G626/G613)*AE92</f>
        <v>0</v>
      </c>
      <c r="H697" s="258">
        <f>(H629/H613)*AE61</f>
        <v>137752.34542826575</v>
      </c>
      <c r="I697" s="256">
        <f>(I630/I613)*AE93</f>
        <v>81532.389557856281</v>
      </c>
      <c r="J697" s="256">
        <f>(J631/J613)*AE94</f>
        <v>21467.696735400648</v>
      </c>
      <c r="K697" s="256">
        <f>(K645/K613)*AE90</f>
        <v>448315.71708024881</v>
      </c>
      <c r="L697" s="256">
        <f>(L648/L613)*AE95</f>
        <v>0</v>
      </c>
      <c r="M697" s="231">
        <f t="shared" si="18"/>
        <v>1357529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13241584.310000002</v>
      </c>
      <c r="D699" s="256">
        <f>(D616/D613)*AG91</f>
        <v>65502.570396041701</v>
      </c>
      <c r="E699" s="258">
        <f>(E624/E613)*SUM(C699:D699)</f>
        <v>1571000.7612485865</v>
      </c>
      <c r="F699" s="258">
        <f>(F625/F613)*AG65</f>
        <v>71835.681167954346</v>
      </c>
      <c r="G699" s="256">
        <f>(G626/G613)*AG92</f>
        <v>0</v>
      </c>
      <c r="H699" s="258">
        <f>(H629/H613)*AG61</f>
        <v>189653.4614061164</v>
      </c>
      <c r="I699" s="256">
        <f>(I630/I613)*AG93</f>
        <v>50445.382187172938</v>
      </c>
      <c r="J699" s="256">
        <f>(J631/J613)*AG94</f>
        <v>200250.66995312946</v>
      </c>
      <c r="K699" s="256">
        <f>(K645/K613)*AG90</f>
        <v>2091086.8760023594</v>
      </c>
      <c r="L699" s="256">
        <f>(L648/L613)*AG95</f>
        <v>433546.29418042972</v>
      </c>
      <c r="M699" s="231">
        <f t="shared" si="18"/>
        <v>4673322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10364.25</v>
      </c>
      <c r="D700" s="256">
        <f>(D616/D613)*AH91</f>
        <v>1063.3802532546388</v>
      </c>
      <c r="E700" s="258">
        <f>(E624/E613)*SUM(C700:D700)</f>
        <v>1349.1169020304844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818.91638998058215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3231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3005343.2800000003</v>
      </c>
      <c r="D701" s="256">
        <f>(D616/D613)*AI91</f>
        <v>56487.168003459417</v>
      </c>
      <c r="E701" s="258">
        <f>(E624/E613)*SUM(C701:D701)</f>
        <v>361471.89898593171</v>
      </c>
      <c r="F701" s="258">
        <f>(F625/F613)*AI65</f>
        <v>26133.820679819422</v>
      </c>
      <c r="G701" s="256">
        <f>(G626/G613)*AI92</f>
        <v>0</v>
      </c>
      <c r="H701" s="258">
        <f>(H629/H613)*AI61</f>
        <v>75931.780650702582</v>
      </c>
      <c r="I701" s="256">
        <f>(I630/I613)*AI93</f>
        <v>43502.323356702203</v>
      </c>
      <c r="J701" s="256">
        <f>(J631/J613)*AI94</f>
        <v>47337.242058844036</v>
      </c>
      <c r="K701" s="256">
        <f>(K645/K613)*AI90</f>
        <v>143155.59447846955</v>
      </c>
      <c r="L701" s="256">
        <f>(L648/L613)*AI95</f>
        <v>191576.85682028797</v>
      </c>
      <c r="M701" s="231">
        <f t="shared" si="18"/>
        <v>945597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47085507.289999999</v>
      </c>
      <c r="D702" s="256">
        <f>(D616/D613)*AJ91</f>
        <v>555467.01325350848</v>
      </c>
      <c r="E702" s="258">
        <f>(E624/E613)*SUM(C702:D702)</f>
        <v>5624372.0034093671</v>
      </c>
      <c r="F702" s="258">
        <f>(F625/F613)*AJ65</f>
        <v>278935.90545931616</v>
      </c>
      <c r="G702" s="256">
        <f>(G626/G613)*AJ92</f>
        <v>0</v>
      </c>
      <c r="H702" s="258">
        <f>(H629/H613)*AJ61</f>
        <v>934700.06093033007</v>
      </c>
      <c r="I702" s="256">
        <f>(I630/I613)*AJ93</f>
        <v>296628.68353676243</v>
      </c>
      <c r="J702" s="256">
        <f>(J631/J613)*AJ94</f>
        <v>31273.319323987966</v>
      </c>
      <c r="K702" s="256">
        <f>(K645/K613)*AJ90</f>
        <v>4250087.1093905848</v>
      </c>
      <c r="L702" s="256">
        <f>(L648/L613)*AJ95</f>
        <v>512430.88228290126</v>
      </c>
      <c r="M702" s="231">
        <f t="shared" si="18"/>
        <v>12483895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65068.056664479307</v>
      </c>
      <c r="L703" s="256">
        <f>(L648/L613)*AK95</f>
        <v>0</v>
      </c>
      <c r="M703" s="231">
        <f t="shared" si="18"/>
        <v>65068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40943.124985388808</v>
      </c>
      <c r="L704" s="256">
        <f>(L648/L613)*AL95</f>
        <v>0</v>
      </c>
      <c r="M704" s="231">
        <f t="shared" si="18"/>
        <v>40943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8379007.5700000003</v>
      </c>
      <c r="D710" s="256">
        <f>(D616/D613)*AR91</f>
        <v>51465.233214308719</v>
      </c>
      <c r="E710" s="258">
        <f>(E624/E613)*SUM(C710:D710)</f>
        <v>995280.13235162781</v>
      </c>
      <c r="F710" s="258">
        <f>(F625/F613)*AR65</f>
        <v>24179.152118617465</v>
      </c>
      <c r="G710" s="256">
        <f>(G626/G613)*AR92</f>
        <v>0</v>
      </c>
      <c r="H710" s="258">
        <f>(H629/H613)*AR61</f>
        <v>219187.82025171205</v>
      </c>
      <c r="I710" s="256">
        <f>(I630/I613)*AR93</f>
        <v>23674.670673675784</v>
      </c>
      <c r="J710" s="256">
        <f>(J631/J613)*AR94</f>
        <v>0</v>
      </c>
      <c r="K710" s="256">
        <f>(K645/K613)*AR90</f>
        <v>535094.13050163467</v>
      </c>
      <c r="L710" s="256">
        <f>(L648/L613)*AR95</f>
        <v>216985.77401232393</v>
      </c>
      <c r="M710" s="231">
        <f t="shared" si="18"/>
        <v>2065867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5094914.54</v>
      </c>
      <c r="D714" s="256">
        <f>(D616/D613)*AV91</f>
        <v>26295.195553657337</v>
      </c>
      <c r="E714" s="258">
        <f>(E624/E613)*SUM(C714:D714)</f>
        <v>604596.96892194788</v>
      </c>
      <c r="F714" s="258">
        <f>(F625/F613)*AV65</f>
        <v>1832.7333796926278</v>
      </c>
      <c r="G714" s="256">
        <f>(G626/G613)*AV92</f>
        <v>0</v>
      </c>
      <c r="H714" s="258">
        <f>(H629/H613)*AV61</f>
        <v>59292.70524473321</v>
      </c>
      <c r="I714" s="256">
        <f>(I630/I613)*AV93</f>
        <v>9358.7130459982418</v>
      </c>
      <c r="J714" s="256">
        <f>(J631/J613)*AV94</f>
        <v>2818.1181401542249</v>
      </c>
      <c r="K714" s="256">
        <f>(K645/K613)*AV90</f>
        <v>240374.90402968629</v>
      </c>
      <c r="L714" s="256">
        <f>(L648/L613)*AV95</f>
        <v>27747.813335235936</v>
      </c>
      <c r="M714" s="231">
        <f t="shared" si="18"/>
        <v>972317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240703196.65000001</v>
      </c>
      <c r="D716" s="231">
        <f>SUM(D617:D648)+SUM(D669:D714)</f>
        <v>4486555.0799999991</v>
      </c>
      <c r="E716" s="231">
        <f>SUM(E625:E648)+SUM(E669:E714)</f>
        <v>25416230.51834086</v>
      </c>
      <c r="F716" s="231">
        <f>SUM(F626:F649)+SUM(F669:F714)</f>
        <v>3756025.7057346911</v>
      </c>
      <c r="G716" s="231">
        <f>SUM(G627:G648)+SUM(G669:G714)</f>
        <v>3279433.3804972991</v>
      </c>
      <c r="H716" s="231">
        <f>SUM(H630:H648)+SUM(H669:H714)</f>
        <v>3964611.6959134853</v>
      </c>
      <c r="I716" s="231">
        <f>SUM(I631:I648)+SUM(I669:I714)</f>
        <v>3148881.3287468599</v>
      </c>
      <c r="J716" s="231">
        <f>SUM(J632:J648)+SUM(J669:J714)</f>
        <v>822466.48053205642</v>
      </c>
      <c r="K716" s="231">
        <f>SUM(K669:K714)</f>
        <v>29159615.903247356</v>
      </c>
      <c r="L716" s="231">
        <f>SUM(L669:L714)</f>
        <v>2732043.3221796672</v>
      </c>
      <c r="M716" s="231">
        <f>SUM(M669:M714)</f>
        <v>66407362</v>
      </c>
      <c r="N716" s="250" t="s">
        <v>669</v>
      </c>
    </row>
    <row r="717" spans="1:14" s="231" customFormat="1" ht="12.65" customHeight="1" x14ac:dyDescent="0.3">
      <c r="C717" s="253">
        <f>CE86</f>
        <v>240703196.65000007</v>
      </c>
      <c r="D717" s="231">
        <f>D616</f>
        <v>4486555.08</v>
      </c>
      <c r="E717" s="231">
        <f>E624</f>
        <v>25416230.518340856</v>
      </c>
      <c r="F717" s="231">
        <f>F625</f>
        <v>3756025.705734692</v>
      </c>
      <c r="G717" s="231">
        <f>G626</f>
        <v>3279433.3804972991</v>
      </c>
      <c r="H717" s="231">
        <f>H629</f>
        <v>3964611.6959134862</v>
      </c>
      <c r="I717" s="231">
        <f>I630</f>
        <v>3148881.3287468599</v>
      </c>
      <c r="J717" s="231">
        <f>J631</f>
        <v>822466.48053205654</v>
      </c>
      <c r="K717" s="231">
        <f>K645</f>
        <v>29159615.903247356</v>
      </c>
      <c r="L717" s="231">
        <f>L648</f>
        <v>2732043.3221796672</v>
      </c>
      <c r="M717" s="231">
        <f>C649</f>
        <v>66407362.909999996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K2" sqref="K2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038</v>
      </c>
      <c r="C2" s="12" t="str">
        <f>SUBSTITUTE(LEFT(data!C98,49),",","")</f>
        <v>Olympic Medical Center</v>
      </c>
      <c r="D2" s="12" t="str">
        <f>LEFT(data!C99,49)</f>
        <v xml:space="preserve">939 Caroline St </v>
      </c>
      <c r="E2" s="12" t="str">
        <f>RIGHT(data!C100,100)</f>
        <v>Port Angeles 98362</v>
      </c>
      <c r="F2" s="12" t="str">
        <f>RIGHT(data!C101,100)</f>
        <v>WA</v>
      </c>
      <c r="G2" s="12" t="str">
        <f>RIGHT(data!C102,100)</f>
        <v>98362</v>
      </c>
      <c r="H2" s="12" t="str">
        <f>RIGHT(data!C103,100)</f>
        <v>Clallam County</v>
      </c>
      <c r="I2" s="12" t="str">
        <f>LEFT(data!C104,49)</f>
        <v>Darryl Wolfe</v>
      </c>
      <c r="J2" s="12" t="str">
        <f>LEFT(data!C105,49)</f>
        <v>Lorraine Cannon</v>
      </c>
      <c r="K2" s="12" t="str">
        <f>LEFT(data!C107,49)</f>
        <v>3604177000</v>
      </c>
      <c r="L2" s="12" t="str">
        <f>LEFT(data!C108,49)</f>
        <v>3604177445</v>
      </c>
      <c r="M2" s="12" t="str">
        <f>LEFT(data!C109,49)</f>
        <v>Li Li</v>
      </c>
      <c r="N2" s="12" t="str">
        <f>LEFT(data!C110,49)</f>
        <v>lili@olympicmedical.org</v>
      </c>
    </row>
  </sheetData>
  <sheetProtection algorithmName="SHA-512" hashValue="hLvDx12STbc0Qjb2O+DO4RaLM0kx8XGlGtXPRvydS641wf1EFYji1mc71FB//Ux8n7Vtgfqn67rVrDlO0qlKXA==" saltValue="geU46BbQc0+P0Ad7xHkJL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038</v>
      </c>
      <c r="B2" s="224" t="str">
        <f>RIGHT(data!C96,4)</f>
        <v>2022</v>
      </c>
      <c r="C2" s="16" t="s">
        <v>1123</v>
      </c>
      <c r="D2" s="223">
        <f>ROUND(data!C181,0)</f>
        <v>8257079</v>
      </c>
      <c r="E2" s="223">
        <f>ROUND(data!C182,0)</f>
        <v>0</v>
      </c>
      <c r="F2" s="223">
        <f>ROUND(data!C183,0)</f>
        <v>1488699</v>
      </c>
      <c r="G2" s="223">
        <f>ROUND(data!C184,0)</f>
        <v>18456645</v>
      </c>
      <c r="H2" s="223">
        <f>ROUND(data!C185,0)</f>
        <v>93770</v>
      </c>
      <c r="I2" s="223">
        <f>ROUND(data!C186,0)</f>
        <v>5108427</v>
      </c>
      <c r="J2" s="223">
        <f>ROUND(data!C187+data!C188,0)</f>
        <v>687063</v>
      </c>
      <c r="K2" s="223">
        <f>ROUND(data!C191,0)</f>
        <v>29748</v>
      </c>
      <c r="L2" s="223">
        <f>ROUND(data!C192,0)</f>
        <v>162065</v>
      </c>
      <c r="M2" s="223">
        <f>ROUND(data!C195,0)</f>
        <v>2127072</v>
      </c>
      <c r="N2" s="223">
        <f>ROUND(data!C196,0)</f>
        <v>0</v>
      </c>
      <c r="O2" s="223">
        <f>ROUND(data!C199,0)</f>
        <v>29023</v>
      </c>
      <c r="P2" s="223">
        <f>ROUND(data!C200,0)</f>
        <v>1759515</v>
      </c>
      <c r="Q2" s="223">
        <f>ROUND(data!C201,0)</f>
        <v>0</v>
      </c>
      <c r="R2" s="223">
        <f>ROUND(data!C204,0)</f>
        <v>0</v>
      </c>
      <c r="S2" s="223">
        <f>ROUND(data!C205,0)</f>
        <v>1813026</v>
      </c>
      <c r="T2" s="223">
        <f>ROUND(data!B211,0)</f>
        <v>11439754</v>
      </c>
      <c r="U2" s="223">
        <f>ROUND(data!C211,0)</f>
        <v>534000</v>
      </c>
      <c r="V2" s="223">
        <f>ROUND(data!D211,0)</f>
        <v>0</v>
      </c>
      <c r="W2" s="223">
        <f>ROUND(data!B212,0)</f>
        <v>9546920</v>
      </c>
      <c r="X2" s="223">
        <f>ROUND(data!C212,0)</f>
        <v>14913</v>
      </c>
      <c r="Y2" s="223">
        <f>ROUND(data!D212,0)</f>
        <v>0</v>
      </c>
      <c r="Z2" s="223">
        <f>ROUND(data!B213,0)</f>
        <v>126575298</v>
      </c>
      <c r="AA2" s="223">
        <f>ROUND(data!C213,0)</f>
        <v>2217063</v>
      </c>
      <c r="AB2" s="223">
        <f>ROUND(data!D213,0)</f>
        <v>10380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35350187</v>
      </c>
      <c r="AG2" s="223">
        <f>ROUND(data!C215,0)</f>
        <v>1287668</v>
      </c>
      <c r="AH2" s="223">
        <f>ROUND(data!D215,0)</f>
        <v>90578</v>
      </c>
      <c r="AI2" s="223">
        <f>ROUND(data!B216,0)</f>
        <v>71227944</v>
      </c>
      <c r="AJ2" s="223">
        <f>ROUND(data!C216,0)</f>
        <v>6564712</v>
      </c>
      <c r="AK2" s="223">
        <f>ROUND(data!D216,0)</f>
        <v>2896103</v>
      </c>
      <c r="AL2" s="223">
        <f>ROUND(data!B217,0)</f>
        <v>3039256</v>
      </c>
      <c r="AM2" s="223">
        <f>ROUND(data!C217,0)</f>
        <v>0</v>
      </c>
      <c r="AN2" s="223">
        <f>ROUND(data!D217,0)</f>
        <v>22550</v>
      </c>
      <c r="AO2" s="223">
        <f>ROUND(data!B218,0)</f>
        <v>362736</v>
      </c>
      <c r="AP2" s="223">
        <f>ROUND(data!C218,0)</f>
        <v>0</v>
      </c>
      <c r="AQ2" s="223">
        <f>ROUND(data!D218,0)</f>
        <v>0</v>
      </c>
      <c r="AR2" s="223">
        <f>ROUND(data!B219,0)</f>
        <v>6280262</v>
      </c>
      <c r="AS2" s="223">
        <f>ROUND(data!C219,0)</f>
        <v>-14433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4800214</v>
      </c>
      <c r="AY2" s="223">
        <f>ROUND(data!C225,0)</f>
        <v>505026</v>
      </c>
      <c r="AZ2" s="223">
        <f>ROUND(data!D225,0)</f>
        <v>0</v>
      </c>
      <c r="BA2" s="223">
        <f>ROUND(data!B226,0)</f>
        <v>62812301</v>
      </c>
      <c r="BB2" s="223">
        <f>ROUND(data!C226,0)</f>
        <v>4117513</v>
      </c>
      <c r="BC2" s="223">
        <f>ROUND(data!D226,0)</f>
        <v>692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22826177</v>
      </c>
      <c r="BH2" s="223">
        <f>ROUND(data!C228,0)</f>
        <v>1324235</v>
      </c>
      <c r="BI2" s="223">
        <f>ROUND(data!D228,0)</f>
        <v>74805</v>
      </c>
      <c r="BJ2" s="223">
        <f>ROUND(data!B229,0)</f>
        <v>49440421</v>
      </c>
      <c r="BK2" s="223">
        <f>ROUND(data!C229,0)</f>
        <v>5791570</v>
      </c>
      <c r="BL2" s="223">
        <f>ROUND(data!D229,0)</f>
        <v>3713674</v>
      </c>
      <c r="BM2" s="223">
        <f>ROUND(data!B230,0)</f>
        <v>2445272</v>
      </c>
      <c r="BN2" s="223">
        <f>ROUND(data!C230,0)</f>
        <v>183825</v>
      </c>
      <c r="BO2" s="223">
        <f>ROUND(data!D230,0)</f>
        <v>32333</v>
      </c>
      <c r="BP2" s="223">
        <f>ROUND(data!B231,0)</f>
        <v>220099</v>
      </c>
      <c r="BQ2" s="223">
        <f>ROUND(data!C231,0)</f>
        <v>43634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186867301</v>
      </c>
      <c r="BW2" s="223">
        <f>ROUND(data!C240,0)</f>
        <v>43934776</v>
      </c>
      <c r="BX2" s="223">
        <f>ROUND(data!C241,0)</f>
        <v>1988865</v>
      </c>
      <c r="BY2" s="223">
        <f>ROUND(data!C242,0)</f>
        <v>17220737</v>
      </c>
      <c r="BZ2" s="223">
        <f>ROUND(data!C243,0)</f>
        <v>11533258</v>
      </c>
      <c r="CA2" s="223">
        <f>ROUND(data!C244,0)</f>
        <v>506</v>
      </c>
      <c r="CB2" s="223">
        <f>ROUND(data!C247,0)</f>
        <v>0</v>
      </c>
      <c r="CC2" s="223">
        <f>ROUND(data!C249,0)</f>
        <v>659723</v>
      </c>
      <c r="CD2" s="223">
        <f>ROUND(data!C250,0)</f>
        <v>1524673</v>
      </c>
      <c r="CE2" s="223">
        <f>ROUND(data!C254+data!C255,0)</f>
        <v>1591348</v>
      </c>
      <c r="CF2" s="223">
        <f>data!D237</f>
        <v>2853688.79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038</v>
      </c>
      <c r="B2" s="16" t="str">
        <f>RIGHT(data!C96,4)</f>
        <v>2022</v>
      </c>
      <c r="C2" s="16" t="s">
        <v>1123</v>
      </c>
      <c r="D2" s="222">
        <f>ROUND(data!C127,0)</f>
        <v>3550</v>
      </c>
      <c r="E2" s="222">
        <f>ROUND(data!C128,0)</f>
        <v>0</v>
      </c>
      <c r="F2" s="222">
        <f>ROUND(data!C129,0)</f>
        <v>0</v>
      </c>
      <c r="G2" s="222">
        <f>ROUND(data!C130,0)</f>
        <v>338</v>
      </c>
      <c r="H2" s="222">
        <f>ROUND(data!D127,0)</f>
        <v>12565</v>
      </c>
      <c r="I2" s="222">
        <f>ROUND(data!D128,0)</f>
        <v>0</v>
      </c>
      <c r="J2" s="222">
        <f>ROUND(data!D129,0)</f>
        <v>0</v>
      </c>
      <c r="K2" s="222">
        <f>ROUND(data!D130,0)</f>
        <v>594</v>
      </c>
      <c r="L2" s="222">
        <f>ROUND(data!C132,0)</f>
        <v>10</v>
      </c>
      <c r="M2" s="222">
        <f>ROUND(data!C133,0)</f>
        <v>9</v>
      </c>
      <c r="N2" s="222">
        <f>ROUND(data!C134,0)</f>
        <v>39</v>
      </c>
      <c r="O2" s="222">
        <f>ROUND(data!C135,0)</f>
        <v>0</v>
      </c>
      <c r="P2" s="222">
        <f>ROUND(data!C136,0)</f>
        <v>9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126</v>
      </c>
      <c r="X2" s="222">
        <f>ROUND(data!C145,0)</f>
        <v>11</v>
      </c>
      <c r="Y2" s="222">
        <f>ROUND(data!B154,0)</f>
        <v>2173</v>
      </c>
      <c r="Z2" s="222">
        <f>ROUND(data!B155,0)</f>
        <v>8342</v>
      </c>
      <c r="AA2" s="222">
        <f>ROUND(data!B156,0)</f>
        <v>302342</v>
      </c>
      <c r="AB2" s="222">
        <f>ROUND(data!B157,0)</f>
        <v>67060877</v>
      </c>
      <c r="AC2" s="222">
        <f>ROUND(data!B158,0)</f>
        <v>230050907</v>
      </c>
      <c r="AD2" s="222">
        <f>ROUND(data!C154,0)</f>
        <v>645</v>
      </c>
      <c r="AE2" s="222">
        <f>ROUND(data!C155,0)</f>
        <v>2074</v>
      </c>
      <c r="AF2" s="222">
        <f>ROUND(data!C156,0)</f>
        <v>74478</v>
      </c>
      <c r="AG2" s="222">
        <f>ROUND(data!C157,0)</f>
        <v>19257852</v>
      </c>
      <c r="AH2" s="222">
        <f>ROUND(data!C158,0)</f>
        <v>56669779</v>
      </c>
      <c r="AI2" s="222">
        <f>ROUND(data!D154,0)</f>
        <v>732</v>
      </c>
      <c r="AJ2" s="222">
        <f>ROUND(data!D155,0)</f>
        <v>2149</v>
      </c>
      <c r="AK2" s="222">
        <f>ROUND(data!D156,0)</f>
        <v>145033</v>
      </c>
      <c r="AL2" s="222">
        <f>ROUND(data!D157,0)</f>
        <v>19779059</v>
      </c>
      <c r="AM2" s="222">
        <f>ROUND(data!D158,0)</f>
        <v>110354701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038</v>
      </c>
      <c r="B2" s="224" t="str">
        <f>RIGHT(data!C96,4)</f>
        <v>2022</v>
      </c>
      <c r="C2" s="16" t="s">
        <v>1123</v>
      </c>
      <c r="D2" s="222">
        <f>ROUND(data!C266,0)</f>
        <v>15075796</v>
      </c>
      <c r="E2" s="222">
        <f>ROUND(data!C267,0)</f>
        <v>7209584</v>
      </c>
      <c r="F2" s="222">
        <f>ROUND(data!C268,0)</f>
        <v>49576606</v>
      </c>
      <c r="G2" s="222">
        <f>ROUND(data!C269,0)</f>
        <v>26073029</v>
      </c>
      <c r="H2" s="222">
        <f>ROUND(data!C270,0)</f>
        <v>0</v>
      </c>
      <c r="I2" s="222">
        <f>ROUND(data!C271,0)</f>
        <v>744922</v>
      </c>
      <c r="J2" s="222">
        <f>ROUND(data!C272,0)</f>
        <v>0</v>
      </c>
      <c r="K2" s="222">
        <f>ROUND(data!C273,0)</f>
        <v>2989330</v>
      </c>
      <c r="L2" s="222">
        <f>ROUND(data!C274,0)</f>
        <v>3165111</v>
      </c>
      <c r="M2" s="222">
        <f>ROUND(data!C275,0)</f>
        <v>0</v>
      </c>
      <c r="N2" s="222">
        <f>ROUND(data!C278,0)</f>
        <v>533520</v>
      </c>
      <c r="O2" s="222">
        <f>ROUND(data!C279,0)</f>
        <v>39267694</v>
      </c>
      <c r="P2" s="222">
        <f>ROUND(data!C280,0)</f>
        <v>0</v>
      </c>
      <c r="Q2" s="222">
        <f>ROUND(data!C283,0)</f>
        <v>11973754</v>
      </c>
      <c r="R2" s="222">
        <f>ROUND(data!C284,0)</f>
        <v>9561833</v>
      </c>
      <c r="S2" s="222">
        <f>ROUND(data!C285,0)</f>
        <v>129144718</v>
      </c>
      <c r="T2" s="222">
        <f>ROUND(data!C286,0)</f>
        <v>0</v>
      </c>
      <c r="U2" s="222">
        <f>ROUND(data!C287,0)</f>
        <v>36547277</v>
      </c>
      <c r="V2" s="222">
        <f>ROUND(data!C288,0)</f>
        <v>77913259</v>
      </c>
      <c r="W2" s="222">
        <f>ROUND(data!C289,0)</f>
        <v>0</v>
      </c>
      <c r="X2" s="222">
        <f>ROUND(data!C290,0)</f>
        <v>6265829</v>
      </c>
      <c r="Y2" s="222">
        <f>ROUND(data!C291,0)</f>
        <v>0</v>
      </c>
      <c r="Z2" s="222">
        <f>ROUND(data!C292,0)</f>
        <v>150688782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2898323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16513105</v>
      </c>
      <c r="AK2" s="222">
        <f>ROUND(data!C316,0)</f>
        <v>13545715</v>
      </c>
      <c r="AL2" s="222">
        <f>ROUND(data!C317,0)</f>
        <v>43352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726822</v>
      </c>
      <c r="AR2" s="222">
        <f>ROUND(data!C323,0)</f>
        <v>2162072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48602932</v>
      </c>
      <c r="BA2" s="222">
        <f>ROUND(data!C336,0)</f>
        <v>0</v>
      </c>
      <c r="BB2" s="222">
        <f>ROUND(data!C337,0)</f>
        <v>0</v>
      </c>
      <c r="BC2" s="222">
        <f>ROUND(data!C338,0)</f>
        <v>1742746</v>
      </c>
      <c r="BD2" s="222">
        <f>ROUND(data!C339,0)</f>
        <v>0</v>
      </c>
      <c r="BE2" s="222">
        <f>ROUND(data!C343,0)</f>
        <v>134931073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1358.82</v>
      </c>
      <c r="BL2" s="222">
        <f>ROUND(data!C358,0)</f>
        <v>106097788</v>
      </c>
      <c r="BM2" s="222">
        <f>ROUND(data!C359,0)</f>
        <v>397075387</v>
      </c>
      <c r="BN2" s="222">
        <f>ROUND(data!C363,0)</f>
        <v>263136790</v>
      </c>
      <c r="BO2" s="222">
        <f>ROUND(data!C364,0)</f>
        <v>2184397</v>
      </c>
      <c r="BP2" s="222">
        <f>ROUND(data!C365,0)</f>
        <v>0</v>
      </c>
      <c r="BQ2" s="222">
        <f>ROUND(data!D381,0)</f>
        <v>4592940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4592940</v>
      </c>
      <c r="CC2" s="222">
        <f>ROUND(data!C382,0)</f>
        <v>4895209</v>
      </c>
      <c r="CD2" s="222">
        <f>ROUND(data!C389,0)</f>
        <v>117825078</v>
      </c>
      <c r="CE2" s="222">
        <f>ROUND(data!C390,0)</f>
        <v>34091682</v>
      </c>
      <c r="CF2" s="222">
        <f>ROUND(data!C391,0)</f>
        <v>13991526</v>
      </c>
      <c r="CG2" s="222">
        <f>ROUND(data!C392,0)</f>
        <v>41977908</v>
      </c>
      <c r="CH2" s="222">
        <f>ROUND(data!C393,0)</f>
        <v>0</v>
      </c>
      <c r="CI2" s="222">
        <f>ROUND(data!C394,0)</f>
        <v>25354952</v>
      </c>
      <c r="CJ2" s="222">
        <f>ROUND(data!C395,0)</f>
        <v>11299063</v>
      </c>
      <c r="CK2" s="222">
        <f>ROUND(data!C396,0)</f>
        <v>191813</v>
      </c>
      <c r="CL2" s="222">
        <f>ROUND(data!C397,0)</f>
        <v>2127072</v>
      </c>
      <c r="CM2" s="222">
        <f>ROUND(data!C398,0)</f>
        <v>1759515</v>
      </c>
      <c r="CN2" s="222">
        <f>ROUND(data!C399,0)</f>
        <v>0</v>
      </c>
      <c r="CO2" s="222">
        <f>ROUND(data!C362,0)</f>
        <v>2853689</v>
      </c>
      <c r="CP2" s="222">
        <f>ROUND(data!D415,0)</f>
        <v>13565061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13565061</v>
      </c>
      <c r="DE2" s="65">
        <f>ROUND(data!C419,0)</f>
        <v>0</v>
      </c>
      <c r="DF2" s="222">
        <f>ROUND(data!D420,0)</f>
        <v>1634777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038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4144</v>
      </c>
      <c r="F2" s="212">
        <f>ROUND(data!C60,2)</f>
        <v>45.83</v>
      </c>
      <c r="G2" s="222">
        <f>ROUND(data!C61,0)</f>
        <v>4718877</v>
      </c>
      <c r="H2" s="222">
        <f>ROUND(data!C62,0)</f>
        <v>1365367</v>
      </c>
      <c r="I2" s="222">
        <f>ROUND(data!C63,0)</f>
        <v>0</v>
      </c>
      <c r="J2" s="222">
        <f>ROUND(data!C64,0)</f>
        <v>444411</v>
      </c>
      <c r="K2" s="222">
        <f>ROUND(data!C65,0)</f>
        <v>0</v>
      </c>
      <c r="L2" s="222">
        <f>ROUND(data!C66,0)</f>
        <v>1777819</v>
      </c>
      <c r="M2" s="66">
        <f>ROUND(data!C67,0)</f>
        <v>59430</v>
      </c>
      <c r="N2" s="222">
        <f>ROUND(data!C68,0)</f>
        <v>2560</v>
      </c>
      <c r="O2" s="222">
        <f>ROUND(data!C69,0)</f>
        <v>9572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9572</v>
      </c>
      <c r="AD2" s="222">
        <f>ROUND(data!C84,0)</f>
        <v>0</v>
      </c>
      <c r="AE2" s="222">
        <f>ROUND(data!C89,0)</f>
        <v>17825636</v>
      </c>
      <c r="AF2" s="222">
        <f>ROUND(data!C87,0)</f>
        <v>17083261</v>
      </c>
      <c r="AG2" s="222">
        <f>IF(data!C90&gt;0,ROUND(data!C90,0),0)</f>
        <v>6301</v>
      </c>
      <c r="AH2" s="222">
        <f>IF(data!C91&gt;0,ROUND(data!C91,0),0)</f>
        <v>10507</v>
      </c>
      <c r="AI2" s="222">
        <f>IF(data!C92&gt;0,ROUND(data!C92,0),0)</f>
        <v>1433</v>
      </c>
      <c r="AJ2" s="222">
        <f>IF(data!C93&gt;0,ROUND(data!C93,0),0)</f>
        <v>120998</v>
      </c>
      <c r="AK2" s="212">
        <f>IF(data!C94&gt;0,ROUND(data!C94,2),0)</f>
        <v>29.08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038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038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8594</v>
      </c>
      <c r="F4" s="212">
        <f>ROUND(data!E60,2)</f>
        <v>70.959999999999994</v>
      </c>
      <c r="G4" s="222">
        <f>ROUND(data!E61,0)</f>
        <v>6858965</v>
      </c>
      <c r="H4" s="222">
        <f>ROUND(data!E62,0)</f>
        <v>1984583</v>
      </c>
      <c r="I4" s="222">
        <f>ROUND(data!E63,0)</f>
        <v>63447</v>
      </c>
      <c r="J4" s="222">
        <f>ROUND(data!E64,0)</f>
        <v>498184</v>
      </c>
      <c r="K4" s="222">
        <f>ROUND(data!E65,0)</f>
        <v>0</v>
      </c>
      <c r="L4" s="222">
        <f>ROUND(data!E66,0)</f>
        <v>2582904</v>
      </c>
      <c r="M4" s="66">
        <f>ROUND(data!E67,0)</f>
        <v>50531</v>
      </c>
      <c r="N4" s="222">
        <f>ROUND(data!E68,0)</f>
        <v>11607</v>
      </c>
      <c r="O4" s="222">
        <f>ROUND(data!E69,0)</f>
        <v>21660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21660</v>
      </c>
      <c r="AD4" s="222">
        <f>ROUND(data!E84,0)</f>
        <v>0</v>
      </c>
      <c r="AE4" s="222">
        <f>ROUND(data!E89,0)</f>
        <v>28439867</v>
      </c>
      <c r="AF4" s="222">
        <f>ROUND(data!E87,0)</f>
        <v>24848969</v>
      </c>
      <c r="AG4" s="222">
        <f>IF(data!E90&gt;0,ROUND(data!E90,0),0)</f>
        <v>16024</v>
      </c>
      <c r="AH4" s="222">
        <f>IF(data!E91&gt;0,ROUND(data!E91,0),0)</f>
        <v>37498</v>
      </c>
      <c r="AI4" s="222">
        <f>IF(data!E92&gt;0,ROUND(data!E92,0),0)</f>
        <v>3645</v>
      </c>
      <c r="AJ4" s="222">
        <f>IF(data!E93&gt;0,ROUND(data!E93,0),0)</f>
        <v>199437</v>
      </c>
      <c r="AK4" s="212">
        <f>IF(data!E94&gt;0,ROUND(data!E94,2),0)</f>
        <v>45.06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038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038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038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038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038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594</v>
      </c>
      <c r="F9" s="212">
        <f>ROUND(data!J60,2)</f>
        <v>5.23</v>
      </c>
      <c r="G9" s="222">
        <f>ROUND(data!J61,0)</f>
        <v>605123</v>
      </c>
      <c r="H9" s="222">
        <f>ROUND(data!J62,0)</f>
        <v>175087</v>
      </c>
      <c r="I9" s="222">
        <f>ROUND(data!J63,0)</f>
        <v>0</v>
      </c>
      <c r="J9" s="222">
        <f>ROUND(data!J64,0)</f>
        <v>39688</v>
      </c>
      <c r="K9" s="222">
        <f>ROUND(data!J65,0)</f>
        <v>0</v>
      </c>
      <c r="L9" s="222">
        <f>ROUND(data!J66,0)</f>
        <v>120497</v>
      </c>
      <c r="M9" s="66">
        <f>ROUND(data!J67,0)</f>
        <v>7347</v>
      </c>
      <c r="N9" s="222">
        <f>ROUND(data!J68,0)</f>
        <v>0</v>
      </c>
      <c r="O9" s="222">
        <f>ROUND(data!J69,0)</f>
        <v>8155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8155</v>
      </c>
      <c r="AD9" s="222">
        <f>ROUND(data!J84,0)</f>
        <v>0</v>
      </c>
      <c r="AE9" s="222">
        <f>ROUND(data!J89,0)</f>
        <v>2166403</v>
      </c>
      <c r="AF9" s="222">
        <f>ROUND(data!J87,0)</f>
        <v>1877467</v>
      </c>
      <c r="AG9" s="222">
        <f>IF(data!J90&gt;0,ROUND(data!J90,0),0)</f>
        <v>1838</v>
      </c>
      <c r="AH9" s="222">
        <f>IF(data!J91&gt;0,ROUND(data!J91,0),0)</f>
        <v>0</v>
      </c>
      <c r="AI9" s="222">
        <f>IF(data!J92&gt;0,ROUND(data!J92,0),0)</f>
        <v>418</v>
      </c>
      <c r="AJ9" s="222">
        <f>IF(data!J93&gt;0,ROUND(data!J93,0),0)</f>
        <v>9931</v>
      </c>
      <c r="AK9" s="212">
        <f>IF(data!J94&gt;0,ROUND(data!J94,2),0)</f>
        <v>4.3499999999999996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038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038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038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038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038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243</v>
      </c>
      <c r="F14" s="212">
        <f>ROUND(data!O60,2)</f>
        <v>3.17</v>
      </c>
      <c r="G14" s="222">
        <f>ROUND(data!O61,0)</f>
        <v>367396</v>
      </c>
      <c r="H14" s="222">
        <f>ROUND(data!O62,0)</f>
        <v>106303</v>
      </c>
      <c r="I14" s="222">
        <f>ROUND(data!O63,0)</f>
        <v>0</v>
      </c>
      <c r="J14" s="222">
        <f>ROUND(data!O64,0)</f>
        <v>24096</v>
      </c>
      <c r="K14" s="222">
        <f>ROUND(data!O65,0)</f>
        <v>0</v>
      </c>
      <c r="L14" s="222">
        <f>ROUND(data!O66,0)</f>
        <v>73159</v>
      </c>
      <c r="M14" s="66">
        <f>ROUND(data!O67,0)</f>
        <v>4461</v>
      </c>
      <c r="N14" s="222">
        <f>ROUND(data!O68,0)</f>
        <v>0</v>
      </c>
      <c r="O14" s="222">
        <f>ROUND(data!O69,0)</f>
        <v>4951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4951</v>
      </c>
      <c r="AD14" s="222">
        <f>ROUND(data!O84,0)</f>
        <v>0</v>
      </c>
      <c r="AE14" s="222">
        <f>ROUND(data!O89,0)</f>
        <v>1315316</v>
      </c>
      <c r="AF14" s="222">
        <f>ROUND(data!O87,0)</f>
        <v>1139891</v>
      </c>
      <c r="AG14" s="222">
        <f>IF(data!O90&gt;0,ROUND(data!O90,0),0)</f>
        <v>1116</v>
      </c>
      <c r="AH14" s="222">
        <f>IF(data!O91&gt;0,ROUND(data!O91,0),0)</f>
        <v>0</v>
      </c>
      <c r="AI14" s="222">
        <f>IF(data!O92&gt;0,ROUND(data!O92,0),0)</f>
        <v>254</v>
      </c>
      <c r="AJ14" s="222">
        <f>IF(data!O93&gt;0,ROUND(data!O93,0),0)</f>
        <v>42736</v>
      </c>
      <c r="AK14" s="212">
        <f>IF(data!O94&gt;0,ROUND(data!O94,2),0)</f>
        <v>2.64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038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292074</v>
      </c>
      <c r="F15" s="212">
        <f>ROUND(data!P60,2)</f>
        <v>35.770000000000003</v>
      </c>
      <c r="G15" s="222">
        <f>ROUND(data!P61,0)</f>
        <v>3054738</v>
      </c>
      <c r="H15" s="222">
        <f>ROUND(data!P62,0)</f>
        <v>883862</v>
      </c>
      <c r="I15" s="222">
        <f>ROUND(data!P63,0)</f>
        <v>0</v>
      </c>
      <c r="J15" s="222">
        <f>ROUND(data!P64,0)</f>
        <v>6545534</v>
      </c>
      <c r="K15" s="222">
        <f>ROUND(data!P65,0)</f>
        <v>0</v>
      </c>
      <c r="L15" s="222">
        <f>ROUND(data!P66,0)</f>
        <v>480063</v>
      </c>
      <c r="M15" s="66">
        <f>ROUND(data!P67,0)</f>
        <v>585914</v>
      </c>
      <c r="N15" s="222">
        <f>ROUND(data!P68,0)</f>
        <v>-375</v>
      </c>
      <c r="O15" s="222">
        <f>ROUND(data!P69,0)</f>
        <v>460372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460372</v>
      </c>
      <c r="AD15" s="222">
        <f>ROUND(data!P84,0)</f>
        <v>0</v>
      </c>
      <c r="AE15" s="222">
        <f>ROUND(data!P89,0)</f>
        <v>44998424</v>
      </c>
      <c r="AF15" s="222">
        <f>ROUND(data!P87,0)</f>
        <v>8625028</v>
      </c>
      <c r="AG15" s="222">
        <f>IF(data!P90&gt;0,ROUND(data!P90,0),0)</f>
        <v>7842</v>
      </c>
      <c r="AH15" s="222">
        <f>IF(data!P91&gt;0,ROUND(data!P91,0),0)</f>
        <v>0</v>
      </c>
      <c r="AI15" s="222">
        <f>IF(data!P92&gt;0,ROUND(data!P92,0),0)</f>
        <v>1784</v>
      </c>
      <c r="AJ15" s="222">
        <f>IF(data!P93&gt;0,ROUND(data!P93,0),0)</f>
        <v>124917</v>
      </c>
      <c r="AK15" s="212">
        <f>IF(data!P94&gt;0,ROUND(data!P94,2),0)</f>
        <v>13.71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038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171477</v>
      </c>
      <c r="F16" s="212">
        <f>ROUND(data!Q60,2)</f>
        <v>6.21</v>
      </c>
      <c r="G16" s="222">
        <f>ROUND(data!Q61,0)</f>
        <v>643981</v>
      </c>
      <c r="H16" s="222">
        <f>ROUND(data!Q62,0)</f>
        <v>186330</v>
      </c>
      <c r="I16" s="222">
        <f>ROUND(data!Q63,0)</f>
        <v>0</v>
      </c>
      <c r="J16" s="222">
        <f>ROUND(data!Q64,0)</f>
        <v>30935</v>
      </c>
      <c r="K16" s="222">
        <f>ROUND(data!Q65,0)</f>
        <v>0</v>
      </c>
      <c r="L16" s="222">
        <f>ROUND(data!Q66,0)</f>
        <v>148518</v>
      </c>
      <c r="M16" s="66">
        <f>ROUND(data!Q67,0)</f>
        <v>449</v>
      </c>
      <c r="N16" s="222">
        <f>ROUND(data!Q68,0)</f>
        <v>0</v>
      </c>
      <c r="O16" s="222">
        <f>ROUND(data!Q69,0)</f>
        <v>938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938</v>
      </c>
      <c r="AD16" s="222">
        <f>ROUND(data!Q84,0)</f>
        <v>0</v>
      </c>
      <c r="AE16" s="222">
        <f>ROUND(data!Q89,0)</f>
        <v>2652755</v>
      </c>
      <c r="AF16" s="222">
        <f>ROUND(data!Q87,0)</f>
        <v>695324</v>
      </c>
      <c r="AG16" s="222">
        <f>IF(data!Q90&gt;0,ROUND(data!Q90,0),0)</f>
        <v>1720</v>
      </c>
      <c r="AH16" s="222">
        <f>IF(data!Q91&gt;0,ROUND(data!Q91,0),0)</f>
        <v>0</v>
      </c>
      <c r="AI16" s="222">
        <f>IF(data!Q92&gt;0,ROUND(data!Q92,0),0)</f>
        <v>391</v>
      </c>
      <c r="AJ16" s="222">
        <f>IF(data!Q93&gt;0,ROUND(data!Q93,0),0)</f>
        <v>26415</v>
      </c>
      <c r="AK16" s="212">
        <f>IF(data!Q94&gt;0,ROUND(data!Q94,2),0)</f>
        <v>6.19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038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401325</v>
      </c>
      <c r="F17" s="212">
        <f>ROUND(data!R60,2)</f>
        <v>2.83</v>
      </c>
      <c r="G17" s="222">
        <f>ROUND(data!R61,0)</f>
        <v>282352</v>
      </c>
      <c r="H17" s="222">
        <f>ROUND(data!R62,0)</f>
        <v>81696</v>
      </c>
      <c r="I17" s="222">
        <f>ROUND(data!R63,0)</f>
        <v>1664053</v>
      </c>
      <c r="J17" s="222">
        <f>ROUND(data!R64,0)</f>
        <v>214259</v>
      </c>
      <c r="K17" s="222">
        <f>ROUND(data!R65,0)</f>
        <v>0</v>
      </c>
      <c r="L17" s="222">
        <f>ROUND(data!R66,0)</f>
        <v>0</v>
      </c>
      <c r="M17" s="66">
        <f>ROUND(data!R67,0)</f>
        <v>53869</v>
      </c>
      <c r="N17" s="222">
        <f>ROUND(data!R68,0)</f>
        <v>0</v>
      </c>
      <c r="O17" s="222">
        <f>ROUND(data!R69,0)</f>
        <v>805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805</v>
      </c>
      <c r="AD17" s="222">
        <f>ROUND(data!R84,0)</f>
        <v>0</v>
      </c>
      <c r="AE17" s="222">
        <f>ROUND(data!R89,0)</f>
        <v>4748599</v>
      </c>
      <c r="AF17" s="222">
        <f>ROUND(data!R87,0)</f>
        <v>943260</v>
      </c>
      <c r="AG17" s="222">
        <f>IF(data!R90&gt;0,ROUND(data!R90,0),0)</f>
        <v>501</v>
      </c>
      <c r="AH17" s="222">
        <f>IF(data!R91&gt;0,ROUND(data!R91,0),0)</f>
        <v>0</v>
      </c>
      <c r="AI17" s="222">
        <f>IF(data!R92&gt;0,ROUND(data!R92,0),0)</f>
        <v>114</v>
      </c>
      <c r="AJ17" s="222">
        <f>IF(data!R93&gt;0,ROUND(data!R93,0),0)</f>
        <v>0</v>
      </c>
      <c r="AK17" s="212">
        <f>IF(data!R94&gt;0,ROUND(data!R94,2),0)</f>
        <v>1.9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038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11.41</v>
      </c>
      <c r="G18" s="222">
        <f>ROUND(data!S61,0)</f>
        <v>701213</v>
      </c>
      <c r="H18" s="222">
        <f>ROUND(data!S62,0)</f>
        <v>202890</v>
      </c>
      <c r="I18" s="222">
        <f>ROUND(data!S63,0)</f>
        <v>0</v>
      </c>
      <c r="J18" s="222">
        <f>ROUND(data!S64,0)</f>
        <v>193237</v>
      </c>
      <c r="K18" s="222">
        <f>ROUND(data!S65,0)</f>
        <v>0</v>
      </c>
      <c r="L18" s="222">
        <f>ROUND(data!S66,0)</f>
        <v>467</v>
      </c>
      <c r="M18" s="66">
        <f>ROUND(data!S67,0)</f>
        <v>145345</v>
      </c>
      <c r="N18" s="222">
        <f>ROUND(data!S68,0)</f>
        <v>130</v>
      </c>
      <c r="O18" s="222">
        <f>ROUND(data!S69,0)</f>
        <v>32795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32795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3093</v>
      </c>
      <c r="AH18" s="222">
        <f>IF(data!S91&gt;0,ROUND(data!S91,0),0)</f>
        <v>0</v>
      </c>
      <c r="AI18" s="222">
        <f>IF(data!S92&gt;0,ROUND(data!S92,0),0)</f>
        <v>704</v>
      </c>
      <c r="AJ18" s="222">
        <f>IF(data!S93&gt;0,ROUND(data!S93,0),0)</f>
        <v>15707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038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0.81</v>
      </c>
      <c r="G19" s="222">
        <f>ROUND(data!T61,0)</f>
        <v>99027</v>
      </c>
      <c r="H19" s="222">
        <f>ROUND(data!T62,0)</f>
        <v>28653</v>
      </c>
      <c r="I19" s="222">
        <f>ROUND(data!T63,0)</f>
        <v>0</v>
      </c>
      <c r="J19" s="222">
        <f>ROUND(data!T64,0)</f>
        <v>87234</v>
      </c>
      <c r="K19" s="222">
        <f>ROUND(data!T65,0)</f>
        <v>0</v>
      </c>
      <c r="L19" s="222">
        <f>ROUND(data!T66,0)</f>
        <v>0</v>
      </c>
      <c r="M19" s="66">
        <f>ROUND(data!T67,0)</f>
        <v>343094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619283</v>
      </c>
      <c r="AF19" s="222">
        <f>ROUND(data!T87,0)</f>
        <v>451325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0.81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038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729025</v>
      </c>
      <c r="F20" s="212">
        <f>ROUND(data!U60,2)</f>
        <v>71.7</v>
      </c>
      <c r="G20" s="222">
        <f>ROUND(data!U61,0)</f>
        <v>4643398</v>
      </c>
      <c r="H20" s="222">
        <f>ROUND(data!U62,0)</f>
        <v>1343528</v>
      </c>
      <c r="I20" s="222">
        <f>ROUND(data!U63,0)</f>
        <v>58750</v>
      </c>
      <c r="J20" s="222">
        <f>ROUND(data!U64,0)</f>
        <v>2205709</v>
      </c>
      <c r="K20" s="222">
        <f>ROUND(data!U65,0)</f>
        <v>893</v>
      </c>
      <c r="L20" s="222">
        <f>ROUND(data!U66,0)</f>
        <v>3742673</v>
      </c>
      <c r="M20" s="66">
        <f>ROUND(data!U67,0)</f>
        <v>0</v>
      </c>
      <c r="N20" s="222">
        <f>ROUND(data!U68,0)</f>
        <v>260</v>
      </c>
      <c r="O20" s="222">
        <f>ROUND(data!U69,0)</f>
        <v>379295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379295</v>
      </c>
      <c r="AD20" s="222">
        <f>ROUND(data!U84,0)</f>
        <v>0</v>
      </c>
      <c r="AE20" s="222">
        <f>ROUND(data!U89,0)</f>
        <v>55876440</v>
      </c>
      <c r="AF20" s="222">
        <f>ROUND(data!U87,0)</f>
        <v>11075762</v>
      </c>
      <c r="AG20" s="222">
        <f>IF(data!U90&gt;0,ROUND(data!U90,0),0)</f>
        <v>8720</v>
      </c>
      <c r="AH20" s="222">
        <f>IF(data!U91&gt;0,ROUND(data!U91,0),0)</f>
        <v>0</v>
      </c>
      <c r="AI20" s="222">
        <f>IF(data!U92&gt;0,ROUND(data!U92,0),0)</f>
        <v>1904</v>
      </c>
      <c r="AJ20" s="222">
        <f>IF(data!U93&gt;0,ROUND(data!U93,0),0)</f>
        <v>1556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038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31065</v>
      </c>
      <c r="F21" s="212">
        <f>ROUND(data!V60,2)</f>
        <v>29.68</v>
      </c>
      <c r="G21" s="222">
        <f>ROUND(data!V61,0)</f>
        <v>2392218</v>
      </c>
      <c r="H21" s="222">
        <f>ROUND(data!V62,0)</f>
        <v>692168</v>
      </c>
      <c r="I21" s="222">
        <f>ROUND(data!V63,0)</f>
        <v>199716</v>
      </c>
      <c r="J21" s="222">
        <f>ROUND(data!V64,0)</f>
        <v>345945</v>
      </c>
      <c r="K21" s="222">
        <f>ROUND(data!V65,0)</f>
        <v>2799</v>
      </c>
      <c r="L21" s="222">
        <f>ROUND(data!V66,0)</f>
        <v>267160</v>
      </c>
      <c r="M21" s="66">
        <f>ROUND(data!V67,0)</f>
        <v>272664</v>
      </c>
      <c r="N21" s="222">
        <f>ROUND(data!V68,0)</f>
        <v>338</v>
      </c>
      <c r="O21" s="222">
        <f>ROUND(data!V69,0)</f>
        <v>158109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158109</v>
      </c>
      <c r="AD21" s="222">
        <f>ROUND(data!V84,0)</f>
        <v>0</v>
      </c>
      <c r="AE21" s="222">
        <f>ROUND(data!V89,0)</f>
        <v>18089679</v>
      </c>
      <c r="AF21" s="222">
        <f>ROUND(data!V87,0)</f>
        <v>1800261</v>
      </c>
      <c r="AG21" s="222">
        <f>IF(data!V90&gt;0,ROUND(data!V90,0),0)</f>
        <v>9062</v>
      </c>
      <c r="AH21" s="222">
        <f>IF(data!V91&gt;0,ROUND(data!V91,0),0)</f>
        <v>0</v>
      </c>
      <c r="AI21" s="222">
        <f>IF(data!V92&gt;0,ROUND(data!V92,0),0)</f>
        <v>1755</v>
      </c>
      <c r="AJ21" s="222">
        <f>IF(data!V93&gt;0,ROUND(data!V93,0),0)</f>
        <v>0</v>
      </c>
      <c r="AK21" s="212">
        <f>IF(data!V94&gt;0,ROUND(data!V94,2),0)</f>
        <v>2.35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038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6951</v>
      </c>
      <c r="F22" s="212">
        <f>ROUND(data!W60,2)</f>
        <v>7.63</v>
      </c>
      <c r="G22" s="222">
        <f>ROUND(data!W61,0)</f>
        <v>739232</v>
      </c>
      <c r="H22" s="222">
        <f>ROUND(data!W62,0)</f>
        <v>213890</v>
      </c>
      <c r="I22" s="222">
        <f>ROUND(data!W63,0)</f>
        <v>0</v>
      </c>
      <c r="J22" s="222">
        <f>ROUND(data!W64,0)</f>
        <v>53046</v>
      </c>
      <c r="K22" s="222">
        <f>ROUND(data!W65,0)</f>
        <v>0</v>
      </c>
      <c r="L22" s="222">
        <f>ROUND(data!W66,0)</f>
        <v>6545</v>
      </c>
      <c r="M22" s="66">
        <f>ROUND(data!W67,0)</f>
        <v>147378</v>
      </c>
      <c r="N22" s="222">
        <f>ROUND(data!W68,0)</f>
        <v>0</v>
      </c>
      <c r="O22" s="222">
        <f>ROUND(data!W69,0)</f>
        <v>332103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332103</v>
      </c>
      <c r="AD22" s="222">
        <f>ROUND(data!W84,0)</f>
        <v>0</v>
      </c>
      <c r="AE22" s="222">
        <f>ROUND(data!W89,0)</f>
        <v>17050253</v>
      </c>
      <c r="AF22" s="222">
        <f>ROUND(data!W87,0)</f>
        <v>1253072</v>
      </c>
      <c r="AG22" s="222">
        <f>IF(data!W90&gt;0,ROUND(data!W90,0),0)</f>
        <v>1198</v>
      </c>
      <c r="AH22" s="222">
        <f>IF(data!W91&gt;0,ROUND(data!W91,0),0)</f>
        <v>0</v>
      </c>
      <c r="AI22" s="222">
        <f>IF(data!W92&gt;0,ROUND(data!W92,0),0)</f>
        <v>272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038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22044</v>
      </c>
      <c r="F23" s="212">
        <f>ROUND(data!X60,2)</f>
        <v>10.95</v>
      </c>
      <c r="G23" s="222">
        <f>ROUND(data!X61,0)</f>
        <v>974393</v>
      </c>
      <c r="H23" s="222">
        <f>ROUND(data!X62,0)</f>
        <v>281932</v>
      </c>
      <c r="I23" s="222">
        <f>ROUND(data!X63,0)</f>
        <v>0</v>
      </c>
      <c r="J23" s="222">
        <f>ROUND(data!X64,0)</f>
        <v>294414</v>
      </c>
      <c r="K23" s="222">
        <f>ROUND(data!X65,0)</f>
        <v>0</v>
      </c>
      <c r="L23" s="222">
        <f>ROUND(data!X66,0)</f>
        <v>5130</v>
      </c>
      <c r="M23" s="66">
        <f>ROUND(data!X67,0)</f>
        <v>24497</v>
      </c>
      <c r="N23" s="222">
        <f>ROUND(data!X68,0)</f>
        <v>0</v>
      </c>
      <c r="O23" s="222">
        <f>ROUND(data!X69,0)</f>
        <v>59967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59967</v>
      </c>
      <c r="AD23" s="222">
        <f>ROUND(data!X84,0)</f>
        <v>0</v>
      </c>
      <c r="AE23" s="222">
        <f>ROUND(data!X89,0)</f>
        <v>37798834</v>
      </c>
      <c r="AF23" s="222">
        <f>ROUND(data!X87,0)</f>
        <v>6557473</v>
      </c>
      <c r="AG23" s="222">
        <f>IF(data!X90&gt;0,ROUND(data!X90,0),0)</f>
        <v>1262</v>
      </c>
      <c r="AH23" s="222">
        <f>IF(data!X91&gt;0,ROUND(data!X91,0),0)</f>
        <v>0</v>
      </c>
      <c r="AI23" s="222">
        <f>IF(data!X92&gt;0,ROUND(data!X92,0),0)</f>
        <v>287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038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78055</v>
      </c>
      <c r="F24" s="212">
        <f>ROUND(data!Y60,2)</f>
        <v>69.98</v>
      </c>
      <c r="G24" s="222">
        <f>ROUND(data!Y61,0)</f>
        <v>5265225</v>
      </c>
      <c r="H24" s="222">
        <f>ROUND(data!Y62,0)</f>
        <v>1523448</v>
      </c>
      <c r="I24" s="222">
        <f>ROUND(data!Y63,0)</f>
        <v>15800</v>
      </c>
      <c r="J24" s="222">
        <f>ROUND(data!Y64,0)</f>
        <v>383757</v>
      </c>
      <c r="K24" s="222">
        <f>ROUND(data!Y65,0)</f>
        <v>0</v>
      </c>
      <c r="L24" s="222">
        <f>ROUND(data!Y66,0)</f>
        <v>1423677</v>
      </c>
      <c r="M24" s="66">
        <f>ROUND(data!Y67,0)</f>
        <v>630937</v>
      </c>
      <c r="N24" s="222">
        <f>ROUND(data!Y68,0)</f>
        <v>639</v>
      </c>
      <c r="O24" s="222">
        <f>ROUND(data!Y69,0)</f>
        <v>691866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691866</v>
      </c>
      <c r="AD24" s="222">
        <f>ROUND(data!Y84,0)</f>
        <v>0</v>
      </c>
      <c r="AE24" s="222">
        <f>ROUND(data!Y89,0)</f>
        <v>37497157</v>
      </c>
      <c r="AF24" s="222">
        <f>ROUND(data!Y87,0)</f>
        <v>2681857</v>
      </c>
      <c r="AG24" s="222">
        <f>IF(data!Y90&gt;0,ROUND(data!Y90,0),0)</f>
        <v>18896</v>
      </c>
      <c r="AH24" s="222">
        <f>IF(data!Y91&gt;0,ROUND(data!Y91,0),0)</f>
        <v>0</v>
      </c>
      <c r="AI24" s="222">
        <f>IF(data!Y92&gt;0,ROUND(data!Y92,0),0)</f>
        <v>3964</v>
      </c>
      <c r="AJ24" s="222">
        <f>IF(data!Y93&gt;0,ROUND(data!Y93,0),0)</f>
        <v>113482</v>
      </c>
      <c r="AK24" s="212">
        <f>IF(data!Y94&gt;0,ROUND(data!Y94,2),0)</f>
        <v>3.06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038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19.05</v>
      </c>
      <c r="G25" s="222">
        <f>ROUND(data!Z61,0)</f>
        <v>2659156</v>
      </c>
      <c r="H25" s="222">
        <f>ROUND(data!Z62,0)</f>
        <v>769404</v>
      </c>
      <c r="I25" s="222">
        <f>ROUND(data!Z63,0)</f>
        <v>8832</v>
      </c>
      <c r="J25" s="222">
        <f>ROUND(data!Z64,0)</f>
        <v>65851</v>
      </c>
      <c r="K25" s="222">
        <f>ROUND(data!Z65,0)</f>
        <v>0</v>
      </c>
      <c r="L25" s="222">
        <f>ROUND(data!Z66,0)</f>
        <v>939822</v>
      </c>
      <c r="M25" s="66">
        <f>ROUND(data!Z67,0)</f>
        <v>349731</v>
      </c>
      <c r="N25" s="222">
        <f>ROUND(data!Z68,0)</f>
        <v>0</v>
      </c>
      <c r="O25" s="222">
        <f>ROUND(data!Z69,0)</f>
        <v>383537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383537</v>
      </c>
      <c r="AD25" s="222">
        <f>ROUND(data!Z84,0)</f>
        <v>0</v>
      </c>
      <c r="AE25" s="222">
        <f>ROUND(data!Z89,0)</f>
        <v>18173024</v>
      </c>
      <c r="AF25" s="222">
        <f>ROUND(data!Z87,0)</f>
        <v>60804</v>
      </c>
      <c r="AG25" s="222">
        <f>IF(data!Z90&gt;0,ROUND(data!Z90,0),0)</f>
        <v>6047</v>
      </c>
      <c r="AH25" s="222">
        <f>IF(data!Z91&gt;0,ROUND(data!Z91,0),0)</f>
        <v>0</v>
      </c>
      <c r="AI25" s="222">
        <f>IF(data!Z92&gt;0,ROUND(data!Z92,0),0)</f>
        <v>1375</v>
      </c>
      <c r="AJ25" s="222">
        <f>IF(data!Z93&gt;0,ROUND(data!Z93,0),0)</f>
        <v>16257</v>
      </c>
      <c r="AK25" s="212">
        <f>IF(data!Z94&gt;0,ROUND(data!Z94,2),0)</f>
        <v>2.09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038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707</v>
      </c>
      <c r="F26" s="212">
        <f>ROUND(data!AA60,2)</f>
        <v>1.1200000000000001</v>
      </c>
      <c r="G26" s="222">
        <f>ROUND(data!AA61,0)</f>
        <v>120720</v>
      </c>
      <c r="H26" s="222">
        <f>ROUND(data!AA62,0)</f>
        <v>34929</v>
      </c>
      <c r="I26" s="222">
        <f>ROUND(data!AA63,0)</f>
        <v>0</v>
      </c>
      <c r="J26" s="222">
        <f>ROUND(data!AA64,0)</f>
        <v>486840</v>
      </c>
      <c r="K26" s="222">
        <f>ROUND(data!AA65,0)</f>
        <v>0</v>
      </c>
      <c r="L26" s="222">
        <f>ROUND(data!AA66,0)</f>
        <v>2484</v>
      </c>
      <c r="M26" s="66">
        <f>ROUND(data!AA67,0)</f>
        <v>15182</v>
      </c>
      <c r="N26" s="222">
        <f>ROUND(data!AA68,0)</f>
        <v>0</v>
      </c>
      <c r="O26" s="222">
        <f>ROUND(data!AA69,0)</f>
        <v>58187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58187</v>
      </c>
      <c r="AD26" s="222">
        <f>ROUND(data!AA84,0)</f>
        <v>0</v>
      </c>
      <c r="AE26" s="222">
        <f>ROUND(data!AA89,0)</f>
        <v>1918987</v>
      </c>
      <c r="AF26" s="222">
        <f>ROUND(data!AA87,0)</f>
        <v>146044</v>
      </c>
      <c r="AG26" s="222">
        <f>IF(data!AA90&gt;0,ROUND(data!AA90,0),0)</f>
        <v>600</v>
      </c>
      <c r="AH26" s="222">
        <f>IF(data!AA91&gt;0,ROUND(data!AA91,0),0)</f>
        <v>0</v>
      </c>
      <c r="AI26" s="222">
        <f>IF(data!AA92&gt;0,ROUND(data!AA92,0),0)</f>
        <v>136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038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23.19</v>
      </c>
      <c r="G27" s="222">
        <f>ROUND(data!AB61,0)</f>
        <v>2572168</v>
      </c>
      <c r="H27" s="222">
        <f>ROUND(data!AB62,0)</f>
        <v>744235</v>
      </c>
      <c r="I27" s="222">
        <f>ROUND(data!AB63,0)</f>
        <v>28577</v>
      </c>
      <c r="J27" s="222">
        <f>ROUND(data!AB64,0)</f>
        <v>21732196</v>
      </c>
      <c r="K27" s="222">
        <f>ROUND(data!AB65,0)</f>
        <v>0</v>
      </c>
      <c r="L27" s="222">
        <f>ROUND(data!AB66,0)</f>
        <v>393249</v>
      </c>
      <c r="M27" s="66">
        <f>ROUND(data!AB67,0)</f>
        <v>243851</v>
      </c>
      <c r="N27" s="222">
        <f>ROUND(data!AB68,0)</f>
        <v>130</v>
      </c>
      <c r="O27" s="222">
        <f>ROUND(data!AB69,0)</f>
        <v>685670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685670</v>
      </c>
      <c r="AD27" s="222">
        <f>ROUND(data!AB84,0)</f>
        <v>0</v>
      </c>
      <c r="AE27" s="222">
        <f>ROUND(data!AB89,0)</f>
        <v>78011081</v>
      </c>
      <c r="AF27" s="222">
        <f>ROUND(data!AB87,0)</f>
        <v>12204692</v>
      </c>
      <c r="AG27" s="222">
        <f>IF(data!AB90&gt;0,ROUND(data!AB90,0),0)</f>
        <v>2338</v>
      </c>
      <c r="AH27" s="222">
        <f>IF(data!AB91&gt;0,ROUND(data!AB91,0),0)</f>
        <v>0</v>
      </c>
      <c r="AI27" s="222">
        <f>IF(data!AB92&gt;0,ROUND(data!AB92,0),0)</f>
        <v>532</v>
      </c>
      <c r="AJ27" s="222">
        <f>IF(data!AB93&gt;0,ROUND(data!AB93,0),0)</f>
        <v>225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038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20174</v>
      </c>
      <c r="F28" s="212">
        <f>ROUND(data!AC60,2)</f>
        <v>9.64</v>
      </c>
      <c r="G28" s="222">
        <f>ROUND(data!AC61,0)</f>
        <v>817786</v>
      </c>
      <c r="H28" s="222">
        <f>ROUND(data!AC62,0)</f>
        <v>236619</v>
      </c>
      <c r="I28" s="222">
        <f>ROUND(data!AC63,0)</f>
        <v>0</v>
      </c>
      <c r="J28" s="222">
        <f>ROUND(data!AC64,0)</f>
        <v>179276</v>
      </c>
      <c r="K28" s="222">
        <f>ROUND(data!AC65,0)</f>
        <v>0</v>
      </c>
      <c r="L28" s="222">
        <f>ROUND(data!AC66,0)</f>
        <v>1392180</v>
      </c>
      <c r="M28" s="66">
        <f>ROUND(data!AC67,0)</f>
        <v>45758</v>
      </c>
      <c r="N28" s="222">
        <f>ROUND(data!AC68,0)</f>
        <v>8822</v>
      </c>
      <c r="O28" s="222">
        <f>ROUND(data!AC69,0)</f>
        <v>13505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13505</v>
      </c>
      <c r="AD28" s="222">
        <f>ROUND(data!AC84,0)</f>
        <v>0</v>
      </c>
      <c r="AE28" s="222">
        <f>ROUND(data!AC89,0)</f>
        <v>4856964</v>
      </c>
      <c r="AF28" s="222">
        <f>ROUND(data!AC87,0)</f>
        <v>3245274</v>
      </c>
      <c r="AG28" s="222">
        <f>IF(data!AC90&gt;0,ROUND(data!AC90,0),0)</f>
        <v>2845</v>
      </c>
      <c r="AH28" s="222">
        <f>IF(data!AC91&gt;0,ROUND(data!AC91,0),0)</f>
        <v>0</v>
      </c>
      <c r="AI28" s="222">
        <f>IF(data!AC92&gt;0,ROUND(data!AC92,0),0)</f>
        <v>647</v>
      </c>
      <c r="AJ28" s="222">
        <f>IF(data!AC93&gt;0,ROUND(data!AC93,0),0)</f>
        <v>50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038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038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74047</v>
      </c>
      <c r="F30" s="212">
        <f>ROUND(data!AE60,2)</f>
        <v>39.56</v>
      </c>
      <c r="G30" s="222">
        <f>ROUND(data!AE61,0)</f>
        <v>3270558</v>
      </c>
      <c r="H30" s="222">
        <f>ROUND(data!AE62,0)</f>
        <v>946308</v>
      </c>
      <c r="I30" s="222">
        <f>ROUND(data!AE63,0)</f>
        <v>0</v>
      </c>
      <c r="J30" s="222">
        <f>ROUND(data!AE64,0)</f>
        <v>63329</v>
      </c>
      <c r="K30" s="222">
        <f>ROUND(data!AE65,0)</f>
        <v>0</v>
      </c>
      <c r="L30" s="222">
        <f>ROUND(data!AE66,0)</f>
        <v>252764</v>
      </c>
      <c r="M30" s="66">
        <f>ROUND(data!AE67,0)</f>
        <v>10827</v>
      </c>
      <c r="N30" s="222">
        <f>ROUND(data!AE68,0)</f>
        <v>1977</v>
      </c>
      <c r="O30" s="222">
        <f>ROUND(data!AE69,0)</f>
        <v>29427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29427</v>
      </c>
      <c r="AD30" s="222">
        <f>ROUND(data!AE84,0)</f>
        <v>0</v>
      </c>
      <c r="AE30" s="222">
        <f>ROUND(data!AE89,0)</f>
        <v>6601813</v>
      </c>
      <c r="AF30" s="222">
        <f>ROUND(data!AE87,0)</f>
        <v>1350472</v>
      </c>
      <c r="AG30" s="222">
        <f>IF(data!AE90&gt;0,ROUND(data!AE90,0),0)</f>
        <v>9734</v>
      </c>
      <c r="AH30" s="222">
        <f>IF(data!AE91&gt;0,ROUND(data!AE91,0),0)</f>
        <v>0</v>
      </c>
      <c r="AI30" s="222">
        <f>IF(data!AE92&gt;0,ROUND(data!AE92,0),0)</f>
        <v>2214</v>
      </c>
      <c r="AJ30" s="222">
        <f>IF(data!AE93&gt;0,ROUND(data!AE93,0),0)</f>
        <v>18905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038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038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25443</v>
      </c>
      <c r="F32" s="212">
        <f>ROUND(data!AG60,2)</f>
        <v>61.04</v>
      </c>
      <c r="G32" s="222">
        <f>ROUND(data!AG61,0)</f>
        <v>6061315</v>
      </c>
      <c r="H32" s="222">
        <f>ROUND(data!AG62,0)</f>
        <v>1753790</v>
      </c>
      <c r="I32" s="222">
        <f>ROUND(data!AG63,0)</f>
        <v>8105173</v>
      </c>
      <c r="J32" s="222">
        <f>ROUND(data!AG64,0)</f>
        <v>797506</v>
      </c>
      <c r="K32" s="222">
        <f>ROUND(data!AG65,0)</f>
        <v>0</v>
      </c>
      <c r="L32" s="222">
        <f>ROUND(data!AG66,0)</f>
        <v>3236093</v>
      </c>
      <c r="M32" s="66">
        <f>ROUND(data!AG67,0)</f>
        <v>112354</v>
      </c>
      <c r="N32" s="222">
        <f>ROUND(data!AG68,0)</f>
        <v>130</v>
      </c>
      <c r="O32" s="222">
        <f>ROUND(data!AG69,0)</f>
        <v>53680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53680</v>
      </c>
      <c r="AD32" s="222">
        <f>ROUND(data!AG84,0)</f>
        <v>0</v>
      </c>
      <c r="AE32" s="222">
        <f>ROUND(data!AG89,0)</f>
        <v>37241445</v>
      </c>
      <c r="AF32" s="222">
        <f>ROUND(data!AG87,0)</f>
        <v>6411721</v>
      </c>
      <c r="AG32" s="222">
        <f>IF(data!AG90&gt;0,ROUND(data!AG90,0),0)</f>
        <v>6022</v>
      </c>
      <c r="AH32" s="222">
        <f>IF(data!AG91&gt;0,ROUND(data!AG91,0),0)</f>
        <v>0</v>
      </c>
      <c r="AI32" s="222">
        <f>IF(data!AG92&gt;0,ROUND(data!AG92,0),0)</f>
        <v>1370</v>
      </c>
      <c r="AJ32" s="222">
        <f>IF(data!AG93&gt;0,ROUND(data!AG93,0),0)</f>
        <v>275550</v>
      </c>
      <c r="AK32" s="212">
        <f>IF(data!AG94&gt;0,ROUND(data!AG94,2),0)</f>
        <v>38.729999999999997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038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17841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98</v>
      </c>
      <c r="AH33" s="222">
        <f>IF(data!AH91&gt;0,ROUND(data!AH91,0),0)</f>
        <v>0</v>
      </c>
      <c r="AI33" s="222">
        <f>IF(data!AH92&gt;0,ROUND(data!AH92,0),0)</f>
        <v>22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038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6713</v>
      </c>
      <c r="F34" s="212">
        <f>ROUND(data!AI60,2)</f>
        <v>22.98</v>
      </c>
      <c r="G34" s="222">
        <f>ROUND(data!AI61,0)</f>
        <v>2427412</v>
      </c>
      <c r="H34" s="222">
        <f>ROUND(data!AI62,0)</f>
        <v>702351</v>
      </c>
      <c r="I34" s="222">
        <f>ROUND(data!AI63,0)</f>
        <v>0</v>
      </c>
      <c r="J34" s="222">
        <f>ROUND(data!AI64,0)</f>
        <v>274059</v>
      </c>
      <c r="K34" s="222">
        <f>ROUND(data!AI65,0)</f>
        <v>0</v>
      </c>
      <c r="L34" s="222">
        <f>ROUND(data!AI66,0)</f>
        <v>0</v>
      </c>
      <c r="M34" s="66">
        <f>ROUND(data!AI67,0)</f>
        <v>36806</v>
      </c>
      <c r="N34" s="222">
        <f>ROUND(data!AI68,0)</f>
        <v>0</v>
      </c>
      <c r="O34" s="222">
        <f>ROUND(data!AI69,0)</f>
        <v>6913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6913</v>
      </c>
      <c r="AD34" s="222">
        <f>ROUND(data!AI84,0)</f>
        <v>0</v>
      </c>
      <c r="AE34" s="222">
        <f>ROUND(data!AI89,0)</f>
        <v>2880779</v>
      </c>
      <c r="AF34" s="222">
        <f>ROUND(data!AI87,0)</f>
        <v>18184</v>
      </c>
      <c r="AG34" s="222">
        <f>IF(data!AI90&gt;0,ROUND(data!AI90,0),0)</f>
        <v>5194</v>
      </c>
      <c r="AH34" s="222">
        <f>IF(data!AI91&gt;0,ROUND(data!AI91,0),0)</f>
        <v>0</v>
      </c>
      <c r="AI34" s="222">
        <f>IF(data!AI92&gt;0,ROUND(data!AI92,0),0)</f>
        <v>1181</v>
      </c>
      <c r="AJ34" s="222">
        <f>IF(data!AI93&gt;0,ROUND(data!AI93,0),0)</f>
        <v>73055</v>
      </c>
      <c r="AK34" s="212">
        <f>IF(data!AI94&gt;0,ROUND(data!AI94,2),0)</f>
        <v>17.3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038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170277</v>
      </c>
      <c r="F35" s="212">
        <f>ROUND(data!AJ60,2)</f>
        <v>292.87</v>
      </c>
      <c r="G35" s="222">
        <f>ROUND(data!AJ61,0)</f>
        <v>31823760</v>
      </c>
      <c r="H35" s="222">
        <f>ROUND(data!AJ62,0)</f>
        <v>9207934</v>
      </c>
      <c r="I35" s="222">
        <f>ROUND(data!AJ63,0)</f>
        <v>2750858</v>
      </c>
      <c r="J35" s="222">
        <f>ROUND(data!AJ64,0)</f>
        <v>2806152</v>
      </c>
      <c r="K35" s="222">
        <f>ROUND(data!AJ65,0)</f>
        <v>0</v>
      </c>
      <c r="L35" s="222">
        <f>ROUND(data!AJ66,0)</f>
        <v>2469197</v>
      </c>
      <c r="M35" s="66">
        <f>ROUND(data!AJ67,0)</f>
        <v>874203</v>
      </c>
      <c r="N35" s="222">
        <f>ROUND(data!AJ68,0)</f>
        <v>1377</v>
      </c>
      <c r="O35" s="222">
        <f>ROUND(data!AJ69,0)</f>
        <v>512154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512154</v>
      </c>
      <c r="AD35" s="222">
        <f>ROUND(data!AJ84,0)</f>
        <v>0</v>
      </c>
      <c r="AE35" s="222">
        <f>ROUND(data!AJ89,0)</f>
        <v>69507041</v>
      </c>
      <c r="AF35" s="222">
        <f>ROUND(data!AJ87,0)</f>
        <v>65068</v>
      </c>
      <c r="AG35" s="222">
        <f>IF(data!AJ90&gt;0,ROUND(data!AJ90,0),0)</f>
        <v>51071</v>
      </c>
      <c r="AH35" s="222">
        <f>IF(data!AJ91&gt;0,ROUND(data!AJ91,0),0)</f>
        <v>0</v>
      </c>
      <c r="AI35" s="222">
        <f>IF(data!AJ92&gt;0,ROUND(data!AJ92,0),0)</f>
        <v>8055</v>
      </c>
      <c r="AJ35" s="222">
        <f>IF(data!AJ93&gt;0,ROUND(data!AJ93,0),0)</f>
        <v>42364</v>
      </c>
      <c r="AK35" s="212">
        <f>IF(data!AJ94&gt;0,ROUND(data!AJ94,2),0)</f>
        <v>39.119999999999997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038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1044150</v>
      </c>
      <c r="AF36" s="222">
        <f>ROUND(data!AK87,0)</f>
        <v>91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038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820638</v>
      </c>
      <c r="AF37" s="222">
        <f>ROUND(data!AL87,0)</f>
        <v>395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038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038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038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038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038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038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46870</v>
      </c>
      <c r="F43" s="212">
        <f>ROUND(data!AR60,2)</f>
        <v>63.3</v>
      </c>
      <c r="G43" s="222">
        <f>ROUND(data!AR61,0)</f>
        <v>5258322</v>
      </c>
      <c r="H43" s="222">
        <f>ROUND(data!AR62,0)</f>
        <v>1521451</v>
      </c>
      <c r="I43" s="222">
        <f>ROUND(data!AR63,0)</f>
        <v>281</v>
      </c>
      <c r="J43" s="222">
        <f>ROUND(data!AR64,0)</f>
        <v>275099</v>
      </c>
      <c r="K43" s="222">
        <f>ROUND(data!AR65,0)</f>
        <v>25480</v>
      </c>
      <c r="L43" s="222">
        <f>ROUND(data!AR66,0)</f>
        <v>1110834</v>
      </c>
      <c r="M43" s="66">
        <f>ROUND(data!AR67,0)</f>
        <v>11717</v>
      </c>
      <c r="N43" s="222">
        <f>ROUND(data!AR68,0)</f>
        <v>130</v>
      </c>
      <c r="O43" s="222">
        <f>ROUND(data!AR69,0)</f>
        <v>274256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274256</v>
      </c>
      <c r="AD43" s="222">
        <f>ROUND(data!AR84,0)</f>
        <v>0</v>
      </c>
      <c r="AE43" s="222">
        <f>ROUND(data!AR89,0)</f>
        <v>9066885</v>
      </c>
      <c r="AF43" s="222">
        <f>ROUND(data!AR87,0)</f>
        <v>0</v>
      </c>
      <c r="AG43" s="222">
        <f>IF(data!AR90&gt;0,ROUND(data!AR90,0),0)</f>
        <v>4732</v>
      </c>
      <c r="AH43" s="222">
        <f>IF(data!AR91&gt;0,ROUND(data!AR91,0),0)</f>
        <v>0</v>
      </c>
      <c r="AI43" s="222">
        <f>IF(data!AR92&gt;0,ROUND(data!AR92,0),0)</f>
        <v>643</v>
      </c>
      <c r="AJ43" s="222">
        <f>IF(data!AR93&gt;0,ROUND(data!AR93,0),0)</f>
        <v>0</v>
      </c>
      <c r="AK43" s="212">
        <f>IF(data!AR94&gt;0,ROUND(data!AR94,2),0)</f>
        <v>19.309999999999999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038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038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038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038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16.11</v>
      </c>
      <c r="G47" s="222">
        <f>ROUND(data!AV61,0)</f>
        <v>3969783</v>
      </c>
      <c r="H47" s="222">
        <f>ROUND(data!AV62,0)</f>
        <v>1148623</v>
      </c>
      <c r="I47" s="222">
        <f>ROUND(data!AV63,0)</f>
        <v>956</v>
      </c>
      <c r="J47" s="222">
        <f>ROUND(data!AV64,0)</f>
        <v>37497</v>
      </c>
      <c r="K47" s="222">
        <f>ROUND(data!AV65,0)</f>
        <v>1080</v>
      </c>
      <c r="L47" s="222">
        <f>ROUND(data!AV66,0)</f>
        <v>848</v>
      </c>
      <c r="M47" s="66">
        <f>ROUND(data!AV67,0)</f>
        <v>56582</v>
      </c>
      <c r="N47" s="222">
        <f>ROUND(data!AV68,0)</f>
        <v>260</v>
      </c>
      <c r="O47" s="222">
        <f>ROUND(data!AV69,0)</f>
        <v>46134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46134</v>
      </c>
      <c r="AD47" s="222">
        <f>ROUND(data!AV84,0)</f>
        <v>0</v>
      </c>
      <c r="AE47" s="222">
        <f>ROUND(data!AV89,0)</f>
        <v>3971723</v>
      </c>
      <c r="AF47" s="222">
        <f>ROUND(data!AV87,0)</f>
        <v>3562096</v>
      </c>
      <c r="AG47" s="222">
        <f>IF(data!AV90&gt;0,ROUND(data!AV90,0),0)</f>
        <v>2418</v>
      </c>
      <c r="AH47" s="222">
        <f>IF(data!AV91&gt;0,ROUND(data!AV91,0),0)</f>
        <v>0</v>
      </c>
      <c r="AI47" s="222">
        <f>IF(data!AV92&gt;0,ROUND(data!AV92,0),0)</f>
        <v>254</v>
      </c>
      <c r="AJ47" s="222">
        <f>IF(data!AV93&gt;0,ROUND(data!AV93,0),0)</f>
        <v>4192</v>
      </c>
      <c r="AK47" s="212">
        <f>IF(data!AV94&gt;0,ROUND(data!AV94,2),0)</f>
        <v>2.5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038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038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1</v>
      </c>
      <c r="G49" s="222">
        <f>ROUND(data!AX61,0)</f>
        <v>60991</v>
      </c>
      <c r="H49" s="222">
        <f>ROUND(data!AX62,0)</f>
        <v>17647</v>
      </c>
      <c r="I49" s="222">
        <f>ROUND(data!AX63,0)</f>
        <v>0</v>
      </c>
      <c r="J49" s="222">
        <f>ROUND(data!AX64,0)</f>
        <v>70583</v>
      </c>
      <c r="K49" s="222">
        <f>ROUND(data!AX65,0)</f>
        <v>0</v>
      </c>
      <c r="L49" s="222">
        <f>ROUND(data!AX66,0)</f>
        <v>1137</v>
      </c>
      <c r="M49" s="66">
        <f>ROUND(data!AX67,0)</f>
        <v>2283</v>
      </c>
      <c r="N49" s="222">
        <f>ROUND(data!AX68,0)</f>
        <v>130</v>
      </c>
      <c r="O49" s="222">
        <f>ROUND(data!AX69,0)</f>
        <v>41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41</v>
      </c>
      <c r="AD49" s="222">
        <f>ROUND(data!AX84,0)</f>
        <v>0</v>
      </c>
      <c r="AE49" s="222"/>
      <c r="AF49" s="222"/>
      <c r="AG49" s="222">
        <f>IF(data!AX90&gt;0,ROUND(data!AX90,0),0)</f>
        <v>1021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038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35.53</v>
      </c>
      <c r="G50" s="222">
        <f>ROUND(data!AY61,0)</f>
        <v>1690208</v>
      </c>
      <c r="H50" s="222">
        <f>ROUND(data!AY62,0)</f>
        <v>489047</v>
      </c>
      <c r="I50" s="222">
        <f>ROUND(data!AY63,0)</f>
        <v>0</v>
      </c>
      <c r="J50" s="222">
        <f>ROUND(data!AY64,0)</f>
        <v>892402</v>
      </c>
      <c r="K50" s="222">
        <f>ROUND(data!AY65,0)</f>
        <v>0</v>
      </c>
      <c r="L50" s="222">
        <f>ROUND(data!AY66,0)</f>
        <v>129</v>
      </c>
      <c r="M50" s="66">
        <f>ROUND(data!AY67,0)</f>
        <v>44149</v>
      </c>
      <c r="N50" s="222">
        <f>ROUND(data!AY68,0)</f>
        <v>0</v>
      </c>
      <c r="O50" s="222">
        <f>ROUND(data!AY69,0)</f>
        <v>59502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59502</v>
      </c>
      <c r="AD50" s="222">
        <f>ROUND(data!AY84,0)</f>
        <v>0</v>
      </c>
      <c r="AE50" s="222"/>
      <c r="AF50" s="222"/>
      <c r="AG50" s="222">
        <f>IF(data!AY90&gt;0,ROUND(data!AY90,0),0)</f>
        <v>6740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038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3.88</v>
      </c>
      <c r="G51" s="222">
        <f>ROUND(data!AZ61,0)</f>
        <v>253666</v>
      </c>
      <c r="H51" s="222">
        <f>ROUND(data!AZ62,0)</f>
        <v>73396</v>
      </c>
      <c r="I51" s="222">
        <f>ROUND(data!AZ63,0)</f>
        <v>0</v>
      </c>
      <c r="J51" s="222">
        <f>ROUND(data!AZ64,0)</f>
        <v>1941</v>
      </c>
      <c r="K51" s="222">
        <f>ROUND(data!AZ65,0)</f>
        <v>0</v>
      </c>
      <c r="L51" s="222">
        <f>ROUND(data!AZ66,0)</f>
        <v>0</v>
      </c>
      <c r="M51" s="66">
        <f>ROUND(data!AZ67,0)</f>
        <v>2725</v>
      </c>
      <c r="N51" s="222">
        <f>ROUND(data!AZ68,0)</f>
        <v>0</v>
      </c>
      <c r="O51" s="222">
        <f>ROUND(data!AZ69,0)</f>
        <v>2601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2601</v>
      </c>
      <c r="AD51" s="222">
        <f>ROUND(data!AZ84,0)</f>
        <v>0</v>
      </c>
      <c r="AE51" s="222"/>
      <c r="AF51" s="222"/>
      <c r="AG51" s="222">
        <f>IF(data!AZ90&gt;0,ROUND(data!AZ90,0),0)</f>
        <v>1129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038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7.21</v>
      </c>
      <c r="G52" s="222">
        <f>ROUND(data!BA61,0)</f>
        <v>310493</v>
      </c>
      <c r="H52" s="222">
        <f>ROUND(data!BA62,0)</f>
        <v>89839</v>
      </c>
      <c r="I52" s="222">
        <f>ROUND(data!BA63,0)</f>
        <v>0</v>
      </c>
      <c r="J52" s="222">
        <f>ROUND(data!BA64,0)</f>
        <v>180335</v>
      </c>
      <c r="K52" s="222">
        <f>ROUND(data!BA65,0)</f>
        <v>0</v>
      </c>
      <c r="L52" s="222">
        <f>ROUND(data!BA66,0)</f>
        <v>190</v>
      </c>
      <c r="M52" s="66">
        <f>ROUND(data!BA67,0)</f>
        <v>32615</v>
      </c>
      <c r="N52" s="222">
        <f>ROUND(data!BA68,0)</f>
        <v>130</v>
      </c>
      <c r="O52" s="222">
        <f>ROUND(data!BA69,0)</f>
        <v>27961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27961</v>
      </c>
      <c r="AD52" s="222">
        <f>ROUND(data!BA84,0)</f>
        <v>0</v>
      </c>
      <c r="AE52" s="222"/>
      <c r="AF52" s="222"/>
      <c r="AG52" s="222">
        <f>IF(data!BA90&gt;0,ROUND(data!BA90,0),0)</f>
        <v>3170</v>
      </c>
      <c r="AH52" s="222">
        <f>IFERROR(IF(data!BA$91&gt;0,ROUND(data!BA$91,0),0),0)</f>
        <v>0</v>
      </c>
      <c r="AI52" s="222">
        <f>IFERROR(IF(data!BA$92&gt;0,ROUND(data!BA$92,0),0),0)</f>
        <v>721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038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14.94</v>
      </c>
      <c r="G53" s="222">
        <f>ROUND(data!BB61,0)</f>
        <v>1545676</v>
      </c>
      <c r="H53" s="222">
        <f>ROUND(data!BB62,0)</f>
        <v>447228</v>
      </c>
      <c r="I53" s="222">
        <f>ROUND(data!BB63,0)</f>
        <v>0</v>
      </c>
      <c r="J53" s="222">
        <f>ROUND(data!BB64,0)</f>
        <v>5359</v>
      </c>
      <c r="K53" s="222">
        <f>ROUND(data!BB65,0)</f>
        <v>360</v>
      </c>
      <c r="L53" s="222">
        <f>ROUND(data!BB66,0)</f>
        <v>859513</v>
      </c>
      <c r="M53" s="66">
        <f>ROUND(data!BB67,0)</f>
        <v>675</v>
      </c>
      <c r="N53" s="222">
        <f>ROUND(data!BB68,0)</f>
        <v>0</v>
      </c>
      <c r="O53" s="222">
        <f>ROUND(data!BB69,0)</f>
        <v>25399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25399</v>
      </c>
      <c r="AD53" s="222">
        <f>ROUND(data!BB84,0)</f>
        <v>0</v>
      </c>
      <c r="AE53" s="222"/>
      <c r="AF53" s="222"/>
      <c r="AG53" s="222">
        <f>IF(data!BB90&gt;0,ROUND(data!BB90,0),0)</f>
        <v>752</v>
      </c>
      <c r="AH53" s="222">
        <f>IFERROR(IF(data!BB$91&gt;0,ROUND(data!BB$91,0),0),0)</f>
        <v>0</v>
      </c>
      <c r="AI53" s="222">
        <f>IFERROR(IF(data!BB$92&gt;0,ROUND(data!BB$92,0),0),0)</f>
        <v>171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038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038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25.53</v>
      </c>
      <c r="G55" s="222">
        <f>ROUND(data!BD61,0)</f>
        <v>1448557</v>
      </c>
      <c r="H55" s="222">
        <f>ROUND(data!BD62,0)</f>
        <v>419128</v>
      </c>
      <c r="I55" s="222">
        <f>ROUND(data!BD63,0)</f>
        <v>1349</v>
      </c>
      <c r="J55" s="222">
        <f>ROUND(data!BD64,0)</f>
        <v>184802</v>
      </c>
      <c r="K55" s="222">
        <f>ROUND(data!BD65,0)</f>
        <v>0</v>
      </c>
      <c r="L55" s="222">
        <f>ROUND(data!BD66,0)</f>
        <v>93358</v>
      </c>
      <c r="M55" s="66">
        <f>ROUND(data!BD67,0)</f>
        <v>15955</v>
      </c>
      <c r="N55" s="222">
        <f>ROUND(data!BD68,0)</f>
        <v>2125</v>
      </c>
      <c r="O55" s="222">
        <f>ROUND(data!BD69,0)</f>
        <v>1694763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1694763</v>
      </c>
      <c r="AD55" s="222">
        <f>ROUND(data!BD84,0)</f>
        <v>0</v>
      </c>
      <c r="AE55" s="222"/>
      <c r="AF55" s="222"/>
      <c r="AG55" s="222">
        <f>IF(data!BD90&gt;0,ROUND(data!BD90,0),0)</f>
        <v>10922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038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440215</v>
      </c>
      <c r="F56" s="212">
        <f>ROUND(data!BE60,2)</f>
        <v>19.88</v>
      </c>
      <c r="G56" s="222">
        <f>ROUND(data!BE61,0)</f>
        <v>1259219</v>
      </c>
      <c r="H56" s="222">
        <f>ROUND(data!BE62,0)</f>
        <v>364344</v>
      </c>
      <c r="I56" s="222">
        <f>ROUND(data!BE63,0)</f>
        <v>477213</v>
      </c>
      <c r="J56" s="222">
        <f>ROUND(data!BE64,0)</f>
        <v>355285</v>
      </c>
      <c r="K56" s="222">
        <f>ROUND(data!BE65,0)</f>
        <v>1908100</v>
      </c>
      <c r="L56" s="222">
        <f>ROUND(data!BE66,0)</f>
        <v>398485</v>
      </c>
      <c r="M56" s="66">
        <f>ROUND(data!BE67,0)</f>
        <v>102957</v>
      </c>
      <c r="N56" s="222">
        <f>ROUND(data!BE68,0)</f>
        <v>129453</v>
      </c>
      <c r="O56" s="222">
        <f>ROUND(data!BE69,0)</f>
        <v>375622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375622</v>
      </c>
      <c r="AD56" s="222">
        <f>ROUND(data!BE84,0)</f>
        <v>0</v>
      </c>
      <c r="AE56" s="222"/>
      <c r="AF56" s="222"/>
      <c r="AG56" s="222">
        <f>IF(data!BE90&gt;0,ROUND(data!BE90,0),0)</f>
        <v>26879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038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41.29</v>
      </c>
      <c r="G57" s="222">
        <f>ROUND(data!BF61,0)</f>
        <v>2106719</v>
      </c>
      <c r="H57" s="222">
        <f>ROUND(data!BF62,0)</f>
        <v>609561</v>
      </c>
      <c r="I57" s="222">
        <f>ROUND(data!BF63,0)</f>
        <v>0</v>
      </c>
      <c r="J57" s="222">
        <f>ROUND(data!BF64,0)</f>
        <v>339364</v>
      </c>
      <c r="K57" s="222">
        <f>ROUND(data!BF65,0)</f>
        <v>0</v>
      </c>
      <c r="L57" s="222">
        <f>ROUND(data!BF66,0)</f>
        <v>35372</v>
      </c>
      <c r="M57" s="66">
        <f>ROUND(data!BF67,0)</f>
        <v>2718</v>
      </c>
      <c r="N57" s="222">
        <f>ROUND(data!BF68,0)</f>
        <v>130</v>
      </c>
      <c r="O57" s="222">
        <f>ROUND(data!BF69,0)</f>
        <v>14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14</v>
      </c>
      <c r="AD57" s="222">
        <f>ROUND(data!BF84,0)</f>
        <v>0</v>
      </c>
      <c r="AE57" s="222"/>
      <c r="AF57" s="222"/>
      <c r="AG57" s="222">
        <f>IF(data!BF90&gt;0,ROUND(data!BF90,0),0)</f>
        <v>2050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038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038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30</v>
      </c>
      <c r="G59" s="222">
        <f>ROUND(data!BH61,0)</f>
        <v>2525561</v>
      </c>
      <c r="H59" s="222">
        <f>ROUND(data!BH62,0)</f>
        <v>730750</v>
      </c>
      <c r="I59" s="222">
        <f>ROUND(data!BH63,0)</f>
        <v>150588</v>
      </c>
      <c r="J59" s="222">
        <f>ROUND(data!BH64,0)</f>
        <v>346821</v>
      </c>
      <c r="K59" s="222">
        <f>ROUND(data!BH65,0)</f>
        <v>708009</v>
      </c>
      <c r="L59" s="222">
        <f>ROUND(data!BH66,0)</f>
        <v>1127769</v>
      </c>
      <c r="M59" s="66">
        <f>ROUND(data!BH67,0)</f>
        <v>1640889</v>
      </c>
      <c r="N59" s="222">
        <f>ROUND(data!BH68,0)</f>
        <v>520</v>
      </c>
      <c r="O59" s="222">
        <f>ROUND(data!BH69,0)</f>
        <v>2317652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2317652</v>
      </c>
      <c r="AD59" s="222">
        <f>ROUND(data!BH84,0)</f>
        <v>0</v>
      </c>
      <c r="AE59" s="222"/>
      <c r="AF59" s="222"/>
      <c r="AG59" s="222">
        <f>IF(data!BH90&gt;0,ROUND(data!BH90,0),0)</f>
        <v>14636</v>
      </c>
      <c r="AH59" s="222">
        <f>IFERROR(IF(data!BH$91&gt;0,ROUND(data!BH$91,0),0),0)</f>
        <v>0</v>
      </c>
      <c r="AI59" s="222">
        <f>IFERROR(IF(data!BH$92&gt;0,ROUND(data!BH$92,0),0),0)</f>
        <v>3193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038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16.38</v>
      </c>
      <c r="G60" s="222">
        <f>ROUND(data!BI61,0)</f>
        <v>970735</v>
      </c>
      <c r="H60" s="222">
        <f>ROUND(data!BI62,0)</f>
        <v>280874</v>
      </c>
      <c r="I60" s="222">
        <f>ROUND(data!BI63,0)</f>
        <v>0</v>
      </c>
      <c r="J60" s="222">
        <f>ROUND(data!BI64,0)</f>
        <v>15549</v>
      </c>
      <c r="K60" s="222">
        <f>ROUND(data!BI65,0)</f>
        <v>0</v>
      </c>
      <c r="L60" s="222">
        <f>ROUND(data!BI66,0)</f>
        <v>174941</v>
      </c>
      <c r="M60" s="66">
        <f>ROUND(data!BI67,0)</f>
        <v>80794</v>
      </c>
      <c r="N60" s="222">
        <f>ROUND(data!BI68,0)</f>
        <v>32</v>
      </c>
      <c r="O60" s="222">
        <f>ROUND(data!BI69,0)</f>
        <v>32522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32522</v>
      </c>
      <c r="AD60" s="222">
        <f>ROUND(data!BI84,0)</f>
        <v>0</v>
      </c>
      <c r="AE60" s="222"/>
      <c r="AF60" s="222"/>
      <c r="AG60" s="222">
        <f>IF(data!BI90&gt;0,ROUND(data!BI90,0),0)</f>
        <v>3788</v>
      </c>
      <c r="AH60" s="222">
        <f>IFERROR(IF(data!BI$91&gt;0,ROUND(data!BI$91,0),0),0)</f>
        <v>0</v>
      </c>
      <c r="AI60" s="222">
        <f>IFERROR(IF(data!BI$92&gt;0,ROUND(data!BI$92,0),0),0)</f>
        <v>43783</v>
      </c>
      <c r="AJ60" s="222">
        <f>IFERROR(IF(data!BI$93&gt;0,ROUND(data!BI$93,0),0),0)</f>
        <v>68316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038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16.510000000000002</v>
      </c>
      <c r="G61" s="222">
        <f>ROUND(data!BJ61,0)</f>
        <v>1211483</v>
      </c>
      <c r="H61" s="222">
        <f>ROUND(data!BJ62,0)</f>
        <v>350532</v>
      </c>
      <c r="I61" s="222">
        <f>ROUND(data!BJ63,0)</f>
        <v>152687</v>
      </c>
      <c r="J61" s="222">
        <f>ROUND(data!BJ64,0)</f>
        <v>10713</v>
      </c>
      <c r="K61" s="222">
        <f>ROUND(data!BJ65,0)</f>
        <v>0</v>
      </c>
      <c r="L61" s="222">
        <f>ROUND(data!BJ66,0)</f>
        <v>291678</v>
      </c>
      <c r="M61" s="66">
        <f>ROUND(data!BJ67,0)</f>
        <v>10586</v>
      </c>
      <c r="N61" s="222">
        <f>ROUND(data!BJ68,0)</f>
        <v>0</v>
      </c>
      <c r="O61" s="222">
        <f>ROUND(data!BJ69,0)</f>
        <v>78341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78341</v>
      </c>
      <c r="AD61" s="222">
        <f>ROUND(data!BJ84,0)</f>
        <v>0</v>
      </c>
      <c r="AE61" s="222"/>
      <c r="AF61" s="222"/>
      <c r="AG61" s="222">
        <f>IF(data!BJ90&gt;0,ROUND(data!BJ90,0),0)</f>
        <v>1565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038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48.05</v>
      </c>
      <c r="G62" s="222">
        <f>ROUND(data!BK61,0)</f>
        <v>2428294</v>
      </c>
      <c r="H62" s="222">
        <f>ROUND(data!BK62,0)</f>
        <v>702606</v>
      </c>
      <c r="I62" s="222">
        <f>ROUND(data!BK63,0)</f>
        <v>0</v>
      </c>
      <c r="J62" s="222">
        <f>ROUND(data!BK64,0)</f>
        <v>25212</v>
      </c>
      <c r="K62" s="222">
        <f>ROUND(data!BK65,0)</f>
        <v>0</v>
      </c>
      <c r="L62" s="222">
        <f>ROUND(data!BK66,0)</f>
        <v>350122</v>
      </c>
      <c r="M62" s="66">
        <f>ROUND(data!BK67,0)</f>
        <v>1223</v>
      </c>
      <c r="N62" s="222">
        <f>ROUND(data!BK68,0)</f>
        <v>494</v>
      </c>
      <c r="O62" s="222">
        <f>ROUND(data!BK69,0)</f>
        <v>404225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404225</v>
      </c>
      <c r="AD62" s="222">
        <f>ROUND(data!BK84,0)</f>
        <v>0</v>
      </c>
      <c r="AE62" s="222"/>
      <c r="AF62" s="222"/>
      <c r="AG62" s="222">
        <f>IF(data!BK90&gt;0,ROUND(data!BK90,0),0)</f>
        <v>4617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038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83.94</v>
      </c>
      <c r="G63" s="222">
        <f>ROUND(data!BL61,0)</f>
        <v>3574922</v>
      </c>
      <c r="H63" s="222">
        <f>ROUND(data!BL62,0)</f>
        <v>1034373</v>
      </c>
      <c r="I63" s="222">
        <f>ROUND(data!BL63,0)</f>
        <v>0</v>
      </c>
      <c r="J63" s="222">
        <f>ROUND(data!BL64,0)</f>
        <v>45891</v>
      </c>
      <c r="K63" s="222">
        <f>ROUND(data!BL65,0)</f>
        <v>0</v>
      </c>
      <c r="L63" s="222">
        <f>ROUND(data!BL66,0)</f>
        <v>54942</v>
      </c>
      <c r="M63" s="66">
        <f>ROUND(data!BL67,0)</f>
        <v>3731</v>
      </c>
      <c r="N63" s="222">
        <f>ROUND(data!BL68,0)</f>
        <v>130</v>
      </c>
      <c r="O63" s="222">
        <f>ROUND(data!BL69,0)</f>
        <v>46779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46779</v>
      </c>
      <c r="AD63" s="222">
        <f>ROUND(data!BL84,0)</f>
        <v>0</v>
      </c>
      <c r="AE63" s="222"/>
      <c r="AF63" s="222"/>
      <c r="AG63" s="222">
        <f>IF(data!BL90&gt;0,ROUND(data!BL90,0),0)</f>
        <v>5481</v>
      </c>
      <c r="AH63" s="222">
        <f>IFERROR(IF(data!BL$91&gt;0,ROUND(data!BL$91,0),0),0)</f>
        <v>0</v>
      </c>
      <c r="AI63" s="222">
        <f>IFERROR(IF(data!BL$92&gt;0,ROUND(data!BL$92,0),0),0)</f>
        <v>1126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038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038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4.66</v>
      </c>
      <c r="G65" s="222">
        <f>ROUND(data!BN61,0)</f>
        <v>914889</v>
      </c>
      <c r="H65" s="222">
        <f>ROUND(data!BN62,0)</f>
        <v>264715</v>
      </c>
      <c r="I65" s="222">
        <f>ROUND(data!BN63,0)</f>
        <v>61023</v>
      </c>
      <c r="J65" s="222">
        <f>ROUND(data!BN64,0)</f>
        <v>10650</v>
      </c>
      <c r="K65" s="222">
        <f>ROUND(data!BN65,0)</f>
        <v>1260</v>
      </c>
      <c r="L65" s="222">
        <f>ROUND(data!BN66,0)</f>
        <v>57058</v>
      </c>
      <c r="M65" s="66">
        <f>ROUND(data!BN67,0)</f>
        <v>9234</v>
      </c>
      <c r="N65" s="222">
        <f>ROUND(data!BN68,0)</f>
        <v>234</v>
      </c>
      <c r="O65" s="222">
        <f>ROUND(data!BN69,0)</f>
        <v>385380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385380</v>
      </c>
      <c r="AD65" s="222">
        <f>ROUND(data!BN84,0)</f>
        <v>0</v>
      </c>
      <c r="AE65" s="222"/>
      <c r="AF65" s="222"/>
      <c r="AG65" s="222">
        <f>IF(data!BN90&gt;0,ROUND(data!BN90,0),0)</f>
        <v>1917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038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5.46</v>
      </c>
      <c r="G66" s="222">
        <f>ROUND(data!BO61,0)</f>
        <v>339279</v>
      </c>
      <c r="H66" s="222">
        <f>ROUND(data!BO62,0)</f>
        <v>98167</v>
      </c>
      <c r="I66" s="222">
        <f>ROUND(data!BO63,0)</f>
        <v>0</v>
      </c>
      <c r="J66" s="222">
        <f>ROUND(data!BO64,0)</f>
        <v>55653</v>
      </c>
      <c r="K66" s="222">
        <f>ROUND(data!BO65,0)</f>
        <v>0</v>
      </c>
      <c r="L66" s="222">
        <f>ROUND(data!BO66,0)</f>
        <v>215</v>
      </c>
      <c r="M66" s="66">
        <f>ROUND(data!BO67,0)</f>
        <v>1497</v>
      </c>
      <c r="N66" s="222">
        <f>ROUND(data!BO68,0)</f>
        <v>54</v>
      </c>
      <c r="O66" s="222">
        <f>ROUND(data!BO69,0)</f>
        <v>237363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237363</v>
      </c>
      <c r="AD66" s="222">
        <f>ROUND(data!BO84,0)</f>
        <v>0</v>
      </c>
      <c r="AE66" s="222"/>
      <c r="AF66" s="222"/>
      <c r="AG66" s="222">
        <f>IF(data!BO90&gt;0,ROUND(data!BO90,0),0)</f>
        <v>123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038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3.91</v>
      </c>
      <c r="G67" s="222">
        <f>ROUND(data!BP61,0)</f>
        <v>342828</v>
      </c>
      <c r="H67" s="222">
        <f>ROUND(data!BP62,0)</f>
        <v>99194</v>
      </c>
      <c r="I67" s="222">
        <f>ROUND(data!BP63,0)</f>
        <v>0</v>
      </c>
      <c r="J67" s="222">
        <f>ROUND(data!BP64,0)</f>
        <v>424</v>
      </c>
      <c r="K67" s="222">
        <f>ROUND(data!BP65,0)</f>
        <v>0</v>
      </c>
      <c r="L67" s="222">
        <f>ROUND(data!BP66,0)</f>
        <v>94187</v>
      </c>
      <c r="M67" s="66">
        <f>ROUND(data!BP67,0)</f>
        <v>1813</v>
      </c>
      <c r="N67" s="222">
        <f>ROUND(data!BP68,0)</f>
        <v>130</v>
      </c>
      <c r="O67" s="222">
        <f>ROUND(data!BP69,0)</f>
        <v>271911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271911</v>
      </c>
      <c r="AD67" s="222">
        <f>ROUND(data!BP84,0)</f>
        <v>0</v>
      </c>
      <c r="AE67" s="222"/>
      <c r="AF67" s="222"/>
      <c r="AG67" s="222">
        <f>IF(data!BP90&gt;0,ROUND(data!BP90,0),0)</f>
        <v>1591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038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038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17.12</v>
      </c>
      <c r="G69" s="222">
        <f>ROUND(data!BR61,0)</f>
        <v>1490646</v>
      </c>
      <c r="H69" s="222">
        <f>ROUND(data!BR62,0)</f>
        <v>431306</v>
      </c>
      <c r="I69" s="222">
        <f>ROUND(data!BR63,0)</f>
        <v>83333</v>
      </c>
      <c r="J69" s="222">
        <f>ROUND(data!BR64,0)</f>
        <v>23811</v>
      </c>
      <c r="K69" s="222">
        <f>ROUND(data!BR65,0)</f>
        <v>0</v>
      </c>
      <c r="L69" s="222">
        <f>ROUND(data!BR66,0)</f>
        <v>132834</v>
      </c>
      <c r="M69" s="66">
        <f>ROUND(data!BR67,0)</f>
        <v>13786</v>
      </c>
      <c r="N69" s="222">
        <f>ROUND(data!BR68,0)</f>
        <v>0</v>
      </c>
      <c r="O69" s="222">
        <f>ROUND(data!BR69,0)</f>
        <v>842778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842778</v>
      </c>
      <c r="AD69" s="222">
        <f>ROUND(data!BR84,0)</f>
        <v>0</v>
      </c>
      <c r="AE69" s="222"/>
      <c r="AF69" s="222"/>
      <c r="AG69" s="222">
        <f>IF(data!BR90&gt;0,ROUND(data!BR90,0),0)</f>
        <v>2942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038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038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038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038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12.64</v>
      </c>
      <c r="G73" s="222">
        <f>ROUND(data!BV61,0)</f>
        <v>700103</v>
      </c>
      <c r="H73" s="222">
        <f>ROUND(data!BV62,0)</f>
        <v>202569</v>
      </c>
      <c r="I73" s="222">
        <f>ROUND(data!BV63,0)</f>
        <v>0</v>
      </c>
      <c r="J73" s="222">
        <f>ROUND(data!BV64,0)</f>
        <v>7802</v>
      </c>
      <c r="K73" s="222">
        <f>ROUND(data!BV65,0)</f>
        <v>0</v>
      </c>
      <c r="L73" s="222">
        <f>ROUND(data!BV66,0)</f>
        <v>104957</v>
      </c>
      <c r="M73" s="66">
        <f>ROUND(data!BV67,0)</f>
        <v>2404</v>
      </c>
      <c r="N73" s="222">
        <f>ROUND(data!BV68,0)</f>
        <v>156</v>
      </c>
      <c r="O73" s="222">
        <f>ROUND(data!BV69,0)</f>
        <v>93287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93287</v>
      </c>
      <c r="AD73" s="222">
        <f>ROUND(data!BV84,0)</f>
        <v>0</v>
      </c>
      <c r="AE73" s="222"/>
      <c r="AF73" s="222"/>
      <c r="AG73" s="222">
        <f>IF(data!BV90&gt;0,ROUND(data!BV90,0),0)</f>
        <v>10332</v>
      </c>
      <c r="AH73" s="222">
        <f>IF(data!BV91&gt;0,ROUND(data!BV91,0),0)</f>
        <v>0</v>
      </c>
      <c r="AI73" s="222">
        <f>IF(data!BV92&gt;0,ROUND(data!BV92,0),0)</f>
        <v>2063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038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2.25</v>
      </c>
      <c r="G74" s="222">
        <f>ROUND(data!BW61,0)</f>
        <v>152606</v>
      </c>
      <c r="H74" s="222">
        <f>ROUND(data!BW62,0)</f>
        <v>44155</v>
      </c>
      <c r="I74" s="222">
        <f>ROUND(data!BW63,0)</f>
        <v>22500</v>
      </c>
      <c r="J74" s="222">
        <f>ROUND(data!BW64,0)</f>
        <v>10584</v>
      </c>
      <c r="K74" s="222">
        <f>ROUND(data!BW65,0)</f>
        <v>0</v>
      </c>
      <c r="L74" s="222">
        <f>ROUND(data!BW66,0)</f>
        <v>45149</v>
      </c>
      <c r="M74" s="66">
        <f>ROUND(data!BW67,0)</f>
        <v>3992</v>
      </c>
      <c r="N74" s="222">
        <f>ROUND(data!BW68,0)</f>
        <v>0</v>
      </c>
      <c r="O74" s="222">
        <f>ROUND(data!BW69,0)</f>
        <v>2506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2506</v>
      </c>
      <c r="AD74" s="222">
        <f>ROUND(data!BW84,0)</f>
        <v>0</v>
      </c>
      <c r="AE74" s="222"/>
      <c r="AF74" s="222"/>
      <c r="AG74" s="222">
        <f>IF(data!BW90&gt;0,ROUND(data!BW90,0),0)</f>
        <v>331</v>
      </c>
      <c r="AH74" s="222">
        <f>IF(data!BW91&gt;0,ROUND(data!BW91,0),0)</f>
        <v>0</v>
      </c>
      <c r="AI74" s="222">
        <f>IF(data!BW92&gt;0,ROUND(data!BW92,0),0)</f>
        <v>75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038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038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13.91</v>
      </c>
      <c r="G76" s="222">
        <f>ROUND(data!BY61,0)</f>
        <v>1408749</v>
      </c>
      <c r="H76" s="222">
        <f>ROUND(data!BY62,0)</f>
        <v>407609</v>
      </c>
      <c r="I76" s="222">
        <f>ROUND(data!BY63,0)</f>
        <v>0</v>
      </c>
      <c r="J76" s="222">
        <f>ROUND(data!BY64,0)</f>
        <v>4129</v>
      </c>
      <c r="K76" s="222">
        <f>ROUND(data!BY65,0)</f>
        <v>0</v>
      </c>
      <c r="L76" s="222">
        <f>ROUND(data!BY66,0)</f>
        <v>291115</v>
      </c>
      <c r="M76" s="66">
        <f>ROUND(data!BY67,0)</f>
        <v>3337</v>
      </c>
      <c r="N76" s="222">
        <f>ROUND(data!BY68,0)</f>
        <v>0</v>
      </c>
      <c r="O76" s="222">
        <f>ROUND(data!BY69,0)</f>
        <v>2090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2090</v>
      </c>
      <c r="AD76" s="222">
        <f>ROUND(data!BY84,0)</f>
        <v>0</v>
      </c>
      <c r="AE76" s="222"/>
      <c r="AF76" s="222"/>
      <c r="AG76" s="222">
        <f>IF(data!BY90&gt;0,ROUND(data!BY90,0),0)</f>
        <v>807</v>
      </c>
      <c r="AH76" s="222">
        <f>IF(data!BY91&gt;0,ROUND(data!BY91,0),0)</f>
        <v>0</v>
      </c>
      <c r="AI76" s="222">
        <f>IF(data!BY92&gt;0,ROUND(data!BY92,0),0)</f>
        <v>184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038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038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4.08</v>
      </c>
      <c r="G78" s="222">
        <f>ROUND(data!CA61,0)</f>
        <v>332013</v>
      </c>
      <c r="H78" s="222">
        <f>ROUND(data!CA62,0)</f>
        <v>96065</v>
      </c>
      <c r="I78" s="222">
        <f>ROUND(data!CA63,0)</f>
        <v>0</v>
      </c>
      <c r="J78" s="222">
        <f>ROUND(data!CA64,0)</f>
        <v>5528</v>
      </c>
      <c r="K78" s="222">
        <f>ROUND(data!CA65,0)</f>
        <v>0</v>
      </c>
      <c r="L78" s="222">
        <f>ROUND(data!CA66,0)</f>
        <v>269156</v>
      </c>
      <c r="M78" s="66">
        <f>ROUND(data!CA67,0)</f>
        <v>10217</v>
      </c>
      <c r="N78" s="222">
        <f>ROUND(data!CA68,0)</f>
        <v>0</v>
      </c>
      <c r="O78" s="222">
        <f>ROUND(data!CA69,0)</f>
        <v>51935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51935</v>
      </c>
      <c r="AD78" s="222">
        <f>ROUND(data!CA84,0)</f>
        <v>0</v>
      </c>
      <c r="AE78" s="222"/>
      <c r="AF78" s="222"/>
      <c r="AG78" s="222">
        <f>IF(data!CA90&gt;0,ROUND(data!CA90,0),0)</f>
        <v>5334</v>
      </c>
      <c r="AH78" s="222">
        <f>IF(data!CA91&gt;0,ROUND(data!CA91,0),0)</f>
        <v>0</v>
      </c>
      <c r="AI78" s="222">
        <f>IF(data!CA92&gt;0,ROUND(data!CA92,0),0)</f>
        <v>1213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038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038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29.63</v>
      </c>
      <c r="G80" s="222">
        <f>ROUND(data!CC61,0)</f>
        <v>2430323</v>
      </c>
      <c r="H80" s="222">
        <f>ROUND(data!CC62,0)</f>
        <v>703193</v>
      </c>
      <c r="I80" s="222">
        <f>ROUND(data!CC63,0)</f>
        <v>146391</v>
      </c>
      <c r="J80" s="222">
        <f>ROUND(data!CC64,0)</f>
        <v>1306817</v>
      </c>
      <c r="K80" s="222">
        <f>ROUND(data!CC65,0)</f>
        <v>0</v>
      </c>
      <c r="L80" s="222">
        <f>ROUND(data!CC66,0)</f>
        <v>528722</v>
      </c>
      <c r="M80" s="66">
        <f>ROUND(data!CC67,0)</f>
        <v>5228558</v>
      </c>
      <c r="N80" s="222">
        <f>ROUND(data!CC68,0)</f>
        <v>30112</v>
      </c>
      <c r="O80" s="222">
        <f>ROUND(data!CC69,0)</f>
        <v>1984370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1984370</v>
      </c>
      <c r="AD80" s="222">
        <f>ROUND(data!CC84,0)</f>
        <v>0</v>
      </c>
      <c r="AE80" s="222"/>
      <c r="AF80" s="222"/>
      <c r="AG80" s="222">
        <f>IF(data!CC90&gt;0,ROUND(data!CC90,0),0)</f>
        <v>165417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E20" sqref="E20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Olympic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H-038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 xml:space="preserve">939 Caroline St 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+data!C99</f>
        <v xml:space="preserve">939 Caroline St 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+data!C100</f>
        <v>Port Angeles 98362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J52" sqref="J52"/>
    </sheetView>
  </sheetViews>
  <sheetFormatPr defaultColWidth="8.6640625" defaultRowHeight="14.5" x14ac:dyDescent="0.35"/>
  <cols>
    <col min="1" max="1" width="23.3320312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038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6793894.1299999999</v>
      </c>
      <c r="C15" s="275">
        <f>data!C85</f>
        <v>8378035.5099999998</v>
      </c>
      <c r="D15" s="275">
        <f>'Prior Year'!C60</f>
        <v>4227</v>
      </c>
      <c r="E15" s="1">
        <f>data!C59</f>
        <v>4144</v>
      </c>
      <c r="F15" s="238">
        <f t="shared" ref="F15:F59" si="0">IF(B15=0,"",IF(D15=0,"",B15/D15))</f>
        <v>1607.2614454696002</v>
      </c>
      <c r="G15" s="238">
        <f t="shared" ref="G15:G29" si="1">IF(C15=0,"",IF(E15=0,"",C15/E15))</f>
        <v>2021.7267157335907</v>
      </c>
      <c r="H15" s="6">
        <f t="shared" ref="H15:H59" si="2">IF(B15=0,"",IF(C15=0,"",IF(D15=0,"",IF(E15=0,"",IF(G15/F15-1&lt;-0.25,G15/F15-1,IF(G15/F15-1&gt;0.25,G15/F15-1,""))))))</f>
        <v>0.25787047367573379</v>
      </c>
      <c r="I15" s="275" t="s">
        <v>1377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ref="I16:I46" si="3">IF(H16&gt;ABS(25%),"Please provide explanation for the fluctuation noted here","")</f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10413084.609999999</v>
      </c>
      <c r="C17" s="275">
        <f>data!E85</f>
        <v>12071880.999999998</v>
      </c>
      <c r="D17" s="275">
        <f>'Prior Year'!E60</f>
        <v>10245</v>
      </c>
      <c r="E17" s="1">
        <f>data!E59</f>
        <v>8594</v>
      </c>
      <c r="F17" s="238">
        <f t="shared" si="0"/>
        <v>1016.4065017081502</v>
      </c>
      <c r="G17" s="238">
        <f t="shared" si="1"/>
        <v>1404.6871072841516</v>
      </c>
      <c r="H17" s="6">
        <f t="shared" si="2"/>
        <v>0.38201310688535095</v>
      </c>
      <c r="I17" s="275" t="s">
        <v>1377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871250.91</v>
      </c>
      <c r="C22" s="275">
        <f>data!J85</f>
        <v>955896.6100000001</v>
      </c>
      <c r="D22" s="275">
        <f>'Prior Year'!J60</f>
        <v>794</v>
      </c>
      <c r="E22" s="1">
        <f>data!J59</f>
        <v>594</v>
      </c>
      <c r="F22" s="238">
        <f t="shared" si="0"/>
        <v>1097.2933375314863</v>
      </c>
      <c r="G22" s="238">
        <f t="shared" si="1"/>
        <v>1609.2535521885522</v>
      </c>
      <c r="H22" s="6">
        <f t="shared" si="2"/>
        <v>0.46656641131968568</v>
      </c>
      <c r="I22" s="275" t="s">
        <v>1376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528973.77999999991</v>
      </c>
      <c r="C27" s="275">
        <f>data!O85</f>
        <v>580366.30000000005</v>
      </c>
      <c r="D27" s="275">
        <f>'Prior Year'!O60</f>
        <v>322</v>
      </c>
      <c r="E27" s="1">
        <f>data!O59</f>
        <v>243</v>
      </c>
      <c r="F27" s="238">
        <f t="shared" si="0"/>
        <v>1642.775714285714</v>
      </c>
      <c r="G27" s="238">
        <f t="shared" si="1"/>
        <v>2388.338683127572</v>
      </c>
      <c r="H27" s="6">
        <f t="shared" si="2"/>
        <v>0.45384343240430236</v>
      </c>
      <c r="I27" s="275" t="s">
        <v>1378</v>
      </c>
      <c r="J27" s="345"/>
      <c r="M27" s="7"/>
    </row>
    <row r="28" spans="1:13" x14ac:dyDescent="0.35">
      <c r="A28" s="1" t="s">
        <v>721</v>
      </c>
      <c r="B28" s="275">
        <f>'Prior Year'!P86</f>
        <v>11754785.959999999</v>
      </c>
      <c r="C28" s="275">
        <f>data!P85</f>
        <v>12010106.800000001</v>
      </c>
      <c r="D28" s="275">
        <f>'Prior Year'!P60</f>
        <v>297602</v>
      </c>
      <c r="E28" s="1">
        <f>data!P59</f>
        <v>292074</v>
      </c>
      <c r="F28" s="238">
        <f t="shared" si="0"/>
        <v>39.498343290703687</v>
      </c>
      <c r="G28" s="238">
        <f t="shared" si="1"/>
        <v>41.120081897053488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796848.93</v>
      </c>
      <c r="C29" s="275">
        <f>data!Q85</f>
        <v>1011151.4800000001</v>
      </c>
      <c r="D29" s="275">
        <f>'Prior Year'!Q60</f>
        <v>188405</v>
      </c>
      <c r="E29" s="1">
        <f>data!Q59</f>
        <v>171477</v>
      </c>
      <c r="F29" s="238">
        <f t="shared" si="0"/>
        <v>4.2294468299673582</v>
      </c>
      <c r="G29" s="238">
        <f t="shared" si="1"/>
        <v>5.896717810551853</v>
      </c>
      <c r="H29" s="6">
        <f t="shared" si="2"/>
        <v>0.39420544757087361</v>
      </c>
      <c r="I29" s="275" t="s">
        <v>1377</v>
      </c>
      <c r="J29" s="346"/>
      <c r="M29" s="7"/>
    </row>
    <row r="30" spans="1:13" x14ac:dyDescent="0.35">
      <c r="A30" s="1" t="s">
        <v>723</v>
      </c>
      <c r="B30" s="275">
        <f>'Prior Year'!R86</f>
        <v>1630894.8699999999</v>
      </c>
      <c r="C30" s="275">
        <f>data!R85</f>
        <v>2297033.21</v>
      </c>
      <c r="D30" s="275">
        <f>'Prior Year'!R60</f>
        <v>413977</v>
      </c>
      <c r="E30" s="1">
        <f>data!R59</f>
        <v>401325</v>
      </c>
      <c r="F30" s="238">
        <f t="shared" si="0"/>
        <v>3.9395784548416937</v>
      </c>
      <c r="G30" s="238">
        <f>IFERROR(IF(C30=0,"",IF(E30=0,"",C30/E30)),"")</f>
        <v>5.7236235220830993</v>
      </c>
      <c r="H30" s="6">
        <f t="shared" si="2"/>
        <v>0.45285176769327595</v>
      </c>
      <c r="I30" s="275" t="s">
        <v>1379</v>
      </c>
      <c r="M30" s="7"/>
    </row>
    <row r="31" spans="1:13" x14ac:dyDescent="0.35">
      <c r="A31" s="1" t="s">
        <v>724</v>
      </c>
      <c r="B31" s="275">
        <f>'Prior Year'!S86</f>
        <v>1036143.2999999999</v>
      </c>
      <c r="C31" s="275">
        <f>data!S85</f>
        <v>1276077.1500000001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188311.36</v>
      </c>
      <c r="C32" s="275">
        <f>data!T85</f>
        <v>558008.38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11186827.140000001</v>
      </c>
      <c r="C33" s="275">
        <f>data!U85</f>
        <v>12374505.92</v>
      </c>
      <c r="D33" s="275">
        <f>'Prior Year'!U60</f>
        <v>748874</v>
      </c>
      <c r="E33" s="1">
        <f>data!U59</f>
        <v>729025</v>
      </c>
      <c r="F33" s="238">
        <f t="shared" si="0"/>
        <v>14.938196732694687</v>
      </c>
      <c r="G33" s="238">
        <f t="shared" ref="G33:G69" si="5">IF(C33=0,"",IF(E33=0,"",C33/E33))</f>
        <v>16.974048791193717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3934963.44</v>
      </c>
      <c r="C34" s="275">
        <f>data!V85</f>
        <v>4331115.8499999996</v>
      </c>
      <c r="D34" s="275">
        <f>'Prior Year'!V60</f>
        <v>30977</v>
      </c>
      <c r="E34" s="1">
        <f>data!V59</f>
        <v>31065</v>
      </c>
      <c r="F34" s="238">
        <f t="shared" si="0"/>
        <v>127.02855150595603</v>
      </c>
      <c r="G34" s="238">
        <f t="shared" si="5"/>
        <v>139.42107999356188</v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1506329.44</v>
      </c>
      <c r="C35" s="275">
        <f>data!W85</f>
        <v>1492193.52</v>
      </c>
      <c r="D35" s="275">
        <f>'Prior Year'!W60</f>
        <v>7355</v>
      </c>
      <c r="E35" s="1">
        <f>data!W59</f>
        <v>6951</v>
      </c>
      <c r="F35" s="238">
        <f t="shared" si="0"/>
        <v>204.80345887151597</v>
      </c>
      <c r="G35" s="238">
        <f t="shared" si="5"/>
        <v>214.67321536469572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1605202.46</v>
      </c>
      <c r="C36" s="275">
        <f>data!X85</f>
        <v>1640332.96</v>
      </c>
      <c r="D36" s="275">
        <f>'Prior Year'!X60</f>
        <v>22178</v>
      </c>
      <c r="E36" s="1">
        <f>data!X59</f>
        <v>22044</v>
      </c>
      <c r="F36" s="238">
        <f t="shared" si="0"/>
        <v>72.378143204977903</v>
      </c>
      <c r="G36" s="238">
        <f t="shared" si="5"/>
        <v>74.411765559789515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8783515.2599999998</v>
      </c>
      <c r="C37" s="275">
        <f>data!Y85</f>
        <v>9935349.1099999994</v>
      </c>
      <c r="D37" s="275">
        <f>'Prior Year'!Y60</f>
        <v>77488</v>
      </c>
      <c r="E37" s="1">
        <f>data!Y59</f>
        <v>78055</v>
      </c>
      <c r="F37" s="238">
        <f t="shared" si="0"/>
        <v>113.35323224241172</v>
      </c>
      <c r="G37" s="238">
        <f t="shared" si="5"/>
        <v>127.28651732752546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4694858.6700000009</v>
      </c>
      <c r="C38" s="275">
        <f>data!Z85</f>
        <v>5176332.92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757459.44</v>
      </c>
      <c r="C39" s="275">
        <f>data!AA85</f>
        <v>718342.16</v>
      </c>
      <c r="D39" s="275">
        <f>'Prior Year'!AA60</f>
        <v>695</v>
      </c>
      <c r="E39" s="1">
        <f>data!AA59</f>
        <v>707</v>
      </c>
      <c r="F39" s="238">
        <f t="shared" si="0"/>
        <v>1089.8696978417265</v>
      </c>
      <c r="G39" s="238">
        <f t="shared" si="5"/>
        <v>1016.0426591230552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24369443.690000001</v>
      </c>
      <c r="C40" s="275">
        <f>data!AB85</f>
        <v>26400076.870000001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2020185.2899999998</v>
      </c>
      <c r="C41" s="275">
        <f>data!AC85</f>
        <v>2693945.8</v>
      </c>
      <c r="D41" s="275">
        <f>'Prior Year'!AC60</f>
        <v>18650</v>
      </c>
      <c r="E41" s="1">
        <f>data!AC59</f>
        <v>20174</v>
      </c>
      <c r="F41" s="238">
        <f t="shared" si="0"/>
        <v>108.32092707774798</v>
      </c>
      <c r="G41" s="238">
        <f t="shared" si="5"/>
        <v>133.53553088133239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4606139.8200000012</v>
      </c>
      <c r="C43" s="275">
        <f>data!AE85</f>
        <v>4575191.2200000007</v>
      </c>
      <c r="D43" s="275">
        <f>'Prior Year'!AE60</f>
        <v>89937</v>
      </c>
      <c r="E43" s="1">
        <f>data!AE59</f>
        <v>74047</v>
      </c>
      <c r="F43" s="238">
        <f t="shared" si="0"/>
        <v>51.215181960705841</v>
      </c>
      <c r="G43" s="238">
        <f t="shared" si="5"/>
        <v>61.78766486150689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13241584.310000002</v>
      </c>
      <c r="C45" s="275">
        <f>data!AG85</f>
        <v>20120040.670000002</v>
      </c>
      <c r="D45" s="275">
        <f>'Prior Year'!AG60</f>
        <v>25003</v>
      </c>
      <c r="E45" s="1">
        <f>data!AG59</f>
        <v>25443</v>
      </c>
      <c r="F45" s="238">
        <f t="shared" si="0"/>
        <v>529.59982042154957</v>
      </c>
      <c r="G45" s="238">
        <f t="shared" si="5"/>
        <v>790.78884840624153</v>
      </c>
      <c r="H45" s="6">
        <f t="shared" si="2"/>
        <v>0.49318186659653951</v>
      </c>
      <c r="I45" s="275" t="s">
        <v>1380</v>
      </c>
      <c r="M45" s="7"/>
    </row>
    <row r="46" spans="1:13" x14ac:dyDescent="0.35">
      <c r="A46" s="1" t="s">
        <v>740</v>
      </c>
      <c r="B46" s="275">
        <f>'Prior Year'!AH86</f>
        <v>10364.25</v>
      </c>
      <c r="C46" s="275">
        <f>data!AH85</f>
        <v>17840.52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3005343.2800000003</v>
      </c>
      <c r="C47" s="275">
        <f>data!AI85</f>
        <v>3447541.5300000003</v>
      </c>
      <c r="D47" s="275">
        <f>'Prior Year'!AI60</f>
        <v>6732</v>
      </c>
      <c r="E47" s="1">
        <f>data!AI59</f>
        <v>6713</v>
      </c>
      <c r="F47" s="238">
        <f t="shared" si="0"/>
        <v>446.42651218062986</v>
      </c>
      <c r="G47" s="238">
        <f t="shared" si="5"/>
        <v>513.56197378221361</v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47085507.289999999</v>
      </c>
      <c r="C48" s="275">
        <f>data!AJ85</f>
        <v>50445634.50999999</v>
      </c>
      <c r="D48" s="275">
        <f>'Prior Year'!AJ60</f>
        <v>182822</v>
      </c>
      <c r="E48" s="1">
        <f>data!AJ59</f>
        <v>170277</v>
      </c>
      <c r="F48" s="238">
        <f t="shared" si="0"/>
        <v>257.5483655686952</v>
      </c>
      <c r="G48" s="238">
        <f t="shared" si="5"/>
        <v>296.25630302389629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8379007.5700000003</v>
      </c>
      <c r="C56" s="275">
        <f>data!AR85</f>
        <v>8477570.5600000005</v>
      </c>
      <c r="D56" s="275">
        <f>'Prior Year'!AR60</f>
        <v>49870</v>
      </c>
      <c r="E56" s="1">
        <f>data!AR59</f>
        <v>46870</v>
      </c>
      <c r="F56" s="238">
        <f t="shared" si="0"/>
        <v>168.01699558853019</v>
      </c>
      <c r="G56" s="238">
        <f t="shared" si="5"/>
        <v>180.87413185406444</v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5094914.54</v>
      </c>
      <c r="C60" s="275">
        <f>data!AV85</f>
        <v>5261761.68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136191.65</v>
      </c>
      <c r="C62" s="275">
        <f>data!AX85</f>
        <v>152811.80000000002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2794633.47</v>
      </c>
      <c r="C63" s="275">
        <f>data!AY85</f>
        <v>3175436.66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296707.28000000003</v>
      </c>
      <c r="C64" s="275">
        <f>data!AZ85</f>
        <v>334329.31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638203.93999999994</v>
      </c>
      <c r="C65" s="275">
        <f>data!BA85</f>
        <v>641563.63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2124498.4299999997</v>
      </c>
      <c r="C66" s="275">
        <f>data!BB85</f>
        <v>2884209.47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3240626.21</v>
      </c>
      <c r="C68" s="275">
        <f>data!BD85</f>
        <v>3860037.8099999996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4486555.08</v>
      </c>
      <c r="C69" s="275">
        <f>data!BE85</f>
        <v>5370677.2799999993</v>
      </c>
      <c r="D69" s="275">
        <f>'Prior Year'!BE60</f>
        <v>439385.0500000001</v>
      </c>
      <c r="E69" s="1">
        <f>data!BE59</f>
        <v>440215</v>
      </c>
      <c r="F69" s="238">
        <f>IF(B69=0,"",IF(D69=0,"",B69/D69))</f>
        <v>10.210987105728789</v>
      </c>
      <c r="G69" s="238">
        <f t="shared" si="5"/>
        <v>12.200123303385844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2631615.0300000003</v>
      </c>
      <c r="C70" s="275">
        <f>data!BF85</f>
        <v>3093877.14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9957830.8999999985</v>
      </c>
      <c r="C72" s="275">
        <f>data!BH85</f>
        <v>9548558.0700000003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1389209.07</v>
      </c>
      <c r="C73" s="275">
        <f>data!BI85</f>
        <v>1555447.6099999999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1999863.1800000002</v>
      </c>
      <c r="C74" s="275">
        <f>data!BJ85</f>
        <v>2106020.75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3115702.54</v>
      </c>
      <c r="C75" s="275">
        <f>data!BK85</f>
        <v>3912176.2399999998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5344966.3400000008</v>
      </c>
      <c r="C76" s="275">
        <f>data!BL85</f>
        <v>4760766.9700000007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1655708.62</v>
      </c>
      <c r="C78" s="275">
        <f>data!BN85</f>
        <v>1704442.32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682680.3</v>
      </c>
      <c r="C79" s="275">
        <f>data!BO85</f>
        <v>732228.45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693859.26</v>
      </c>
      <c r="C80" s="275">
        <f>data!BP85</f>
        <v>810486.53999999992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2514539.2799999998</v>
      </c>
      <c r="C82" s="275">
        <f>data!BR85</f>
        <v>3018494.8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1041642.96</v>
      </c>
      <c r="C86" s="275">
        <f>data!BV85</f>
        <v>1111278.06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312129.62</v>
      </c>
      <c r="C87" s="275">
        <f>data!BW85</f>
        <v>281491.44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1542753.12</v>
      </c>
      <c r="C89" s="275">
        <f>data!BY85</f>
        <v>2117028.9499999997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733216.98</v>
      </c>
      <c r="C91" s="275">
        <f>data!CA85</f>
        <v>764914.92999999993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19074229.649999999</v>
      </c>
      <c r="C93" s="275">
        <f>data!CC85</f>
        <v>12358485.600000001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4592940.4800000004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13565060.84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20" workbookViewId="0">
      <selection activeCell="D7" sqref="D7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H-38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Olympic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"&amp;data!C103</f>
        <v xml:space="preserve">  Clallam County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"&amp;data!C104</f>
        <v xml:space="preserve">  Darryl Wolfe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"&amp;data!C105</f>
        <v xml:space="preserve">  Lorraine Cannon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"&amp;data!C106</f>
        <v xml:space="preserve">  Thom Hightower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3604177000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3604177445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3550</v>
      </c>
      <c r="G23" s="81">
        <f>data!D127</f>
        <v>12565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338</v>
      </c>
      <c r="G26" s="81">
        <f>data!D130</f>
        <v>594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9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39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9</v>
      </c>
      <c r="E34" s="78" t="s">
        <v>324</v>
      </c>
      <c r="F34" s="81"/>
      <c r="G34" s="81">
        <f>data!E143</f>
        <v>67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126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11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Olympic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2173</v>
      </c>
      <c r="C7" s="141">
        <f>data!B155</f>
        <v>8342</v>
      </c>
      <c r="D7" s="141">
        <f>data!B156</f>
        <v>302342.48</v>
      </c>
      <c r="E7" s="141">
        <f>data!B157</f>
        <v>67060877.159999996</v>
      </c>
      <c r="F7" s="141">
        <f>data!B158</f>
        <v>230050907.06999999</v>
      </c>
      <c r="G7" s="141">
        <f>data!B157+data!B158</f>
        <v>297111784.23000002</v>
      </c>
    </row>
    <row r="8" spans="1:7" ht="20.149999999999999" customHeight="1" x14ac:dyDescent="0.35">
      <c r="A8" s="77" t="s">
        <v>331</v>
      </c>
      <c r="B8" s="141">
        <f>data!C154</f>
        <v>645</v>
      </c>
      <c r="C8" s="141">
        <f>data!C155</f>
        <v>2074</v>
      </c>
      <c r="D8" s="141">
        <f>data!C156</f>
        <v>74477.78</v>
      </c>
      <c r="E8" s="141">
        <f>data!C157</f>
        <v>19257851.57</v>
      </c>
      <c r="F8" s="141">
        <f>data!C158</f>
        <v>56669779.200000003</v>
      </c>
      <c r="G8" s="141">
        <f>data!C157+data!C158</f>
        <v>75927630.770000011</v>
      </c>
    </row>
    <row r="9" spans="1:7" ht="20.149999999999999" customHeight="1" x14ac:dyDescent="0.35">
      <c r="A9" s="77" t="s">
        <v>829</v>
      </c>
      <c r="B9" s="141">
        <f>data!D154</f>
        <v>732</v>
      </c>
      <c r="C9" s="141">
        <f>data!D155</f>
        <v>2149</v>
      </c>
      <c r="D9" s="141">
        <f>data!D156</f>
        <v>145032.74</v>
      </c>
      <c r="E9" s="141">
        <f>data!D157</f>
        <v>19779058.989999998</v>
      </c>
      <c r="F9" s="141">
        <f>data!D158</f>
        <v>110354701.06999999</v>
      </c>
      <c r="G9" s="141">
        <f>data!D157+data!D158</f>
        <v>130133760.05999999</v>
      </c>
    </row>
    <row r="10" spans="1:7" ht="20.149999999999999" customHeight="1" x14ac:dyDescent="0.35">
      <c r="A10" s="92" t="s">
        <v>215</v>
      </c>
      <c r="B10" s="141">
        <f>data!E154</f>
        <v>3550</v>
      </c>
      <c r="C10" s="141">
        <f>data!E155</f>
        <v>12565</v>
      </c>
      <c r="D10" s="141">
        <f>data!E156</f>
        <v>521853</v>
      </c>
      <c r="E10" s="141">
        <f>data!E157</f>
        <v>106097787.71999998</v>
      </c>
      <c r="F10" s="141">
        <f>data!E158</f>
        <v>397075387.33999997</v>
      </c>
      <c r="G10" s="141">
        <f>E10+F10</f>
        <v>503173175.05999994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24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Olympic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8257079.1900000004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1488698.62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18456645.07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93769.600000000006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5108426.82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165142.38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521920.22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34091681.900000006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29748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162064.53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191812.53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2127071.87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2127071.87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29023.09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1759514.54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1788537.6300000001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1813025.63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1813025.63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E7" sqref="E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Olympic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11439754</v>
      </c>
      <c r="D7" s="81">
        <f>data!C211</f>
        <v>534000</v>
      </c>
      <c r="E7" s="81">
        <f>data!D211</f>
        <v>0</v>
      </c>
      <c r="F7" s="81">
        <f>data!E211</f>
        <v>11973754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9546920</v>
      </c>
      <c r="D8" s="81">
        <f>data!C212</f>
        <v>14913</v>
      </c>
      <c r="E8" s="81">
        <f>data!D212</f>
        <v>0</v>
      </c>
      <c r="F8" s="81">
        <f>data!E212</f>
        <v>9561833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126575298</v>
      </c>
      <c r="D9" s="81">
        <f>data!C213</f>
        <v>2217063</v>
      </c>
      <c r="E9" s="81">
        <f>data!D213</f>
        <v>10380</v>
      </c>
      <c r="F9" s="81">
        <f>data!E213</f>
        <v>128781981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35350187</v>
      </c>
      <c r="D11" s="81">
        <f>data!C215</f>
        <v>1287668</v>
      </c>
      <c r="E11" s="81">
        <f>data!D215</f>
        <v>90578</v>
      </c>
      <c r="F11" s="81">
        <f>data!E215</f>
        <v>36547277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71227944</v>
      </c>
      <c r="D12" s="81">
        <f>data!C216</f>
        <v>6564712</v>
      </c>
      <c r="E12" s="81">
        <f>data!D216</f>
        <v>2896103</v>
      </c>
      <c r="F12" s="81">
        <f>data!E216</f>
        <v>74896553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3039256</v>
      </c>
      <c r="D13" s="81">
        <f>data!C217</f>
        <v>0</v>
      </c>
      <c r="E13" s="81">
        <f>data!D217</f>
        <v>22550</v>
      </c>
      <c r="F13" s="81">
        <f>data!E217</f>
        <v>3016706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362736</v>
      </c>
      <c r="D14" s="81">
        <f>data!C218</f>
        <v>0</v>
      </c>
      <c r="E14" s="81">
        <f>data!D218</f>
        <v>0</v>
      </c>
      <c r="F14" s="81">
        <f>data!E218</f>
        <v>362736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6280262</v>
      </c>
      <c r="D15" s="81">
        <f>data!C219</f>
        <v>-14433</v>
      </c>
      <c r="E15" s="81">
        <f>data!D219</f>
        <v>0</v>
      </c>
      <c r="F15" s="81">
        <f>data!E219</f>
        <v>6265829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263822357</v>
      </c>
      <c r="D16" s="81">
        <f>data!C220</f>
        <v>10603923</v>
      </c>
      <c r="E16" s="81">
        <f>data!D220</f>
        <v>3019611</v>
      </c>
      <c r="F16" s="81">
        <f>data!E220</f>
        <v>271406669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4800214</v>
      </c>
      <c r="D24" s="81">
        <f>data!C225</f>
        <v>505026</v>
      </c>
      <c r="E24" s="81">
        <f>data!D225</f>
        <v>0</v>
      </c>
      <c r="F24" s="81">
        <f>data!E225</f>
        <v>5305240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62812301</v>
      </c>
      <c r="D25" s="81">
        <f>data!C226</f>
        <v>4117513</v>
      </c>
      <c r="E25" s="81">
        <f>data!D226</f>
        <v>692</v>
      </c>
      <c r="F25" s="81">
        <f>data!E226</f>
        <v>66929122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22826177</v>
      </c>
      <c r="D27" s="81">
        <f>data!C228</f>
        <v>1324235</v>
      </c>
      <c r="E27" s="81">
        <f>data!D228</f>
        <v>74805</v>
      </c>
      <c r="F27" s="81">
        <f>data!E228</f>
        <v>24075607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49440421</v>
      </c>
      <c r="D28" s="81">
        <f>data!C229</f>
        <v>5791570</v>
      </c>
      <c r="E28" s="81">
        <f>data!D229</f>
        <v>3713674</v>
      </c>
      <c r="F28" s="81">
        <f>data!E229</f>
        <v>51518317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2445272</v>
      </c>
      <c r="D29" s="81">
        <f>data!C230</f>
        <v>183825</v>
      </c>
      <c r="E29" s="81">
        <f>data!D230</f>
        <v>32333</v>
      </c>
      <c r="F29" s="81">
        <f>data!E230</f>
        <v>2596764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220099</v>
      </c>
      <c r="D30" s="81">
        <f>data!C231</f>
        <v>43634</v>
      </c>
      <c r="E30" s="81">
        <f>data!D231</f>
        <v>0</v>
      </c>
      <c r="F30" s="81">
        <f>data!E231</f>
        <v>263733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142544484</v>
      </c>
      <c r="D32" s="81">
        <f>data!C233</f>
        <v>11965803</v>
      </c>
      <c r="E32" s="81">
        <f>data!D233</f>
        <v>3821504</v>
      </c>
      <c r="F32" s="81">
        <f>data!E233</f>
        <v>150688783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D28" sqref="D28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Olympic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2853688.79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186867301.22999999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43934775.549999997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1988865.33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17220736.870000001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11533258.24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505.65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261545442.87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659723.37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1524673.25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2184396.62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1591347.54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data!D258</f>
        <v>268174875.81999999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2023-05-10T18:03:06Z</cp:lastPrinted>
  <dcterms:created xsi:type="dcterms:W3CDTF">1999-06-02T22:01:56Z</dcterms:created>
  <dcterms:modified xsi:type="dcterms:W3CDTF">2023-06-06T17:03:57Z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