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C64E6037-F9F0-4613-A970-EFDE32AF2353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AE3" i="31"/>
  <c r="E26" i="32"/>
  <c r="AE5" i="31"/>
  <c r="H26" i="32"/>
  <c r="AE9" i="31"/>
  <c r="D58" i="32"/>
  <c r="AE11" i="31"/>
  <c r="F58" i="32"/>
  <c r="G58" i="32"/>
  <c r="I58" i="32"/>
  <c r="C90" i="32"/>
  <c r="AE17" i="31"/>
  <c r="AE18" i="31"/>
  <c r="AE19" i="31"/>
  <c r="G90" i="32"/>
  <c r="AE21" i="31"/>
  <c r="C122" i="32"/>
  <c r="D122" i="32"/>
  <c r="AE25" i="31"/>
  <c r="AE26" i="31"/>
  <c r="AE27" i="31"/>
  <c r="AE28" i="31"/>
  <c r="AE29" i="31"/>
  <c r="D154" i="32"/>
  <c r="E154" i="32"/>
  <c r="F154" i="32"/>
  <c r="AE34" i="31"/>
  <c r="AE35" i="31"/>
  <c r="AE36" i="31"/>
  <c r="C186" i="32"/>
  <c r="E186" i="32"/>
  <c r="F186" i="32"/>
  <c r="AE41" i="31"/>
  <c r="AE42" i="31"/>
  <c r="AE43" i="31"/>
  <c r="AE44" i="31"/>
  <c r="AE45" i="31"/>
  <c r="AE47" i="31"/>
  <c r="AE2" i="3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E65" i="15"/>
  <c r="D65" i="15"/>
  <c r="E64" i="15"/>
  <c r="D64" i="15"/>
  <c r="E63" i="15"/>
  <c r="D63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I370" i="32"/>
  <c r="I368" i="32"/>
  <c r="I367" i="32"/>
  <c r="I365" i="32"/>
  <c r="I363" i="32"/>
  <c r="H46" i="31" l="1"/>
  <c r="G12" i="32"/>
  <c r="I44" i="32"/>
  <c r="C108" i="32"/>
  <c r="H31" i="31"/>
  <c r="E172" i="32"/>
  <c r="F204" i="32"/>
  <c r="I300" i="32"/>
  <c r="H79" i="31"/>
  <c r="H38" i="31"/>
  <c r="H70" i="31"/>
  <c r="H16" i="31"/>
  <c r="F172" i="32"/>
  <c r="E108" i="32"/>
  <c r="H33" i="31"/>
  <c r="H41" i="31"/>
  <c r="H204" i="32"/>
  <c r="H57" i="31"/>
  <c r="H14" i="31"/>
  <c r="H54" i="31"/>
  <c r="I332" i="32"/>
  <c r="H32" i="31"/>
  <c r="H80" i="31"/>
  <c r="H26" i="31"/>
  <c r="H34" i="31"/>
  <c r="H42" i="31"/>
  <c r="I204" i="32"/>
  <c r="H58" i="31"/>
  <c r="C332" i="32"/>
  <c r="H3" i="31"/>
  <c r="H19" i="31"/>
  <c r="H27" i="31"/>
  <c r="H59" i="31"/>
  <c r="H67" i="31"/>
  <c r="H75" i="31"/>
  <c r="H30" i="31"/>
  <c r="H64" i="31"/>
  <c r="H20" i="31"/>
  <c r="H108" i="32"/>
  <c r="H36" i="31"/>
  <c r="C204" i="32"/>
  <c r="H52" i="31"/>
  <c r="H60" i="31"/>
  <c r="H68" i="31"/>
  <c r="H24" i="31"/>
  <c r="H56" i="31"/>
  <c r="H5" i="31"/>
  <c r="G44" i="32"/>
  <c r="H21" i="31"/>
  <c r="I108" i="32"/>
  <c r="C172" i="32"/>
  <c r="H61" i="31"/>
  <c r="H69" i="31"/>
  <c r="H77" i="3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63" i="31"/>
  <c r="H268" i="32"/>
  <c r="H7" i="31"/>
  <c r="H12" i="32"/>
  <c r="H39" i="31"/>
  <c r="H71" i="31"/>
  <c r="H65" i="31"/>
  <c r="C300" i="32"/>
  <c r="H18" i="31"/>
  <c r="E76" i="32"/>
  <c r="E32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D612" i="24"/>
  <c r="H2" i="31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H12" i="31"/>
  <c r="F44" i="32"/>
  <c r="G76" i="32"/>
  <c r="F300" i="32"/>
  <c r="H76" i="31"/>
  <c r="G332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H45" i="31"/>
  <c r="D204" i="32"/>
  <c r="D22" i="7"/>
  <c r="D258" i="24"/>
  <c r="H17" i="31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H53" i="31"/>
  <c r="E236" i="32"/>
  <c r="H23" i="3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H8" i="31"/>
  <c r="I12" i="32"/>
  <c r="H51" i="31"/>
  <c r="C236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F91" i="24"/>
  <c r="D32" i="6"/>
  <c r="D367" i="24"/>
  <c r="AC49" i="25"/>
  <c r="AC63" i="25" s="1"/>
  <c r="E234" i="25"/>
  <c r="CE70" i="25"/>
  <c r="D342" i="25"/>
  <c r="D351" i="25" s="1"/>
  <c r="BZ53" i="25" l="1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T86" i="25" s="1"/>
  <c r="AL53" i="25"/>
  <c r="AL68" i="25" s="1"/>
  <c r="AL86" i="25" s="1"/>
  <c r="AD53" i="25"/>
  <c r="AD68" i="25" s="1"/>
  <c r="AD86" i="25" s="1"/>
  <c r="V53" i="25"/>
  <c r="V68" i="25" s="1"/>
  <c r="V86" i="25" s="1"/>
  <c r="C688" i="25" s="1"/>
  <c r="N53" i="25"/>
  <c r="N68" i="25" s="1"/>
  <c r="N86" i="25" s="1"/>
  <c r="F53" i="25"/>
  <c r="F68" i="25" s="1"/>
  <c r="F86" i="25" s="1"/>
  <c r="BT53" i="25"/>
  <c r="BT68" i="25" s="1"/>
  <c r="BT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AK53" i="25"/>
  <c r="AK68" i="25" s="1"/>
  <c r="AK86" i="25" s="1"/>
  <c r="AC53" i="25"/>
  <c r="AC68" i="25" s="1"/>
  <c r="AC86" i="25" s="1"/>
  <c r="U53" i="25"/>
  <c r="U68" i="25" s="1"/>
  <c r="U86" i="25" s="1"/>
  <c r="M53" i="25"/>
  <c r="M68" i="25" s="1"/>
  <c r="M86" i="25" s="1"/>
  <c r="E53" i="25"/>
  <c r="E68" i="25" s="1"/>
  <c r="E86" i="25" s="1"/>
  <c r="BD53" i="25"/>
  <c r="BD68" i="25" s="1"/>
  <c r="BD86" i="25" s="1"/>
  <c r="C625" i="25" s="1"/>
  <c r="AN53" i="25"/>
  <c r="AN68" i="25" s="1"/>
  <c r="AN86" i="25" s="1"/>
  <c r="X53" i="25"/>
  <c r="X68" i="25" s="1"/>
  <c r="X86" i="25" s="1"/>
  <c r="BS53" i="25"/>
  <c r="BS68" i="25" s="1"/>
  <c r="BS86" i="25" s="1"/>
  <c r="BK53" i="25"/>
  <c r="BK68" i="25" s="1"/>
  <c r="BK86" i="25" s="1"/>
  <c r="AU53" i="25"/>
  <c r="AU68" i="25" s="1"/>
  <c r="AU86" i="25" s="1"/>
  <c r="AE53" i="25"/>
  <c r="AE68" i="25" s="1"/>
  <c r="AE86" i="25" s="1"/>
  <c r="G53" i="25"/>
  <c r="G68" i="25" s="1"/>
  <c r="G86" i="25" s="1"/>
  <c r="BX53" i="25"/>
  <c r="BX68" i="25" s="1"/>
  <c r="BX86" i="25" s="1"/>
  <c r="BP53" i="25"/>
  <c r="BP68" i="25" s="1"/>
  <c r="BP86" i="25" s="1"/>
  <c r="BH53" i="25"/>
  <c r="BH68" i="25" s="1"/>
  <c r="BH86" i="25" s="1"/>
  <c r="C637" i="25" s="1"/>
  <c r="AZ53" i="25"/>
  <c r="AZ68" i="25" s="1"/>
  <c r="AZ86" i="25" s="1"/>
  <c r="C629" i="25" s="1"/>
  <c r="AR53" i="25"/>
  <c r="AR68" i="25" s="1"/>
  <c r="AR86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L53" i="25"/>
  <c r="BL68" i="25" s="1"/>
  <c r="BL86" i="25" s="1"/>
  <c r="AF53" i="25"/>
  <c r="AF68" i="25" s="1"/>
  <c r="AF86" i="25" s="1"/>
  <c r="H53" i="25"/>
  <c r="H68" i="25" s="1"/>
  <c r="H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C626" i="25" s="1"/>
  <c r="AQ53" i="25"/>
  <c r="AQ68" i="25" s="1"/>
  <c r="AQ86" i="25" s="1"/>
  <c r="AI53" i="25"/>
  <c r="AI68" i="25" s="1"/>
  <c r="AI86" i="25" s="1"/>
  <c r="C701" i="25" s="1"/>
  <c r="AA53" i="25"/>
  <c r="AA68" i="25" s="1"/>
  <c r="AA86" i="25" s="1"/>
  <c r="S53" i="25"/>
  <c r="S68" i="25" s="1"/>
  <c r="S86" i="25" s="1"/>
  <c r="K53" i="25"/>
  <c r="K68" i="25" s="1"/>
  <c r="K86" i="25" s="1"/>
  <c r="C53" i="25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R53" i="25"/>
  <c r="R68" i="25" s="1"/>
  <c r="R86" i="25" s="1"/>
  <c r="J53" i="25"/>
  <c r="J68" i="25" s="1"/>
  <c r="J86" i="25" s="1"/>
  <c r="CC53" i="25"/>
  <c r="CC68" i="25" s="1"/>
  <c r="CC86" i="25" s="1"/>
  <c r="C621" i="25" s="1"/>
  <c r="BU53" i="25"/>
  <c r="BU68" i="25" s="1"/>
  <c r="BU86" i="25" s="1"/>
  <c r="BM53" i="25"/>
  <c r="BM68" i="25" s="1"/>
  <c r="BM86" i="25" s="1"/>
  <c r="BE53" i="25"/>
  <c r="BE68" i="25" s="1"/>
  <c r="BE86" i="25" s="1"/>
  <c r="AW53" i="25"/>
  <c r="AW68" i="25" s="1"/>
  <c r="AW86" i="25" s="1"/>
  <c r="AO53" i="25"/>
  <c r="AO68" i="25" s="1"/>
  <c r="AO86" i="25" s="1"/>
  <c r="AG53" i="25"/>
  <c r="AG68" i="25" s="1"/>
  <c r="AG86" i="25" s="1"/>
  <c r="Y53" i="25"/>
  <c r="Y68" i="25" s="1"/>
  <c r="Y86" i="25" s="1"/>
  <c r="Q53" i="25"/>
  <c r="Q68" i="25" s="1"/>
  <c r="Q86" i="25" s="1"/>
  <c r="I53" i="25"/>
  <c r="I68" i="25" s="1"/>
  <c r="I86" i="25" s="1"/>
  <c r="CB53" i="25"/>
  <c r="CB68" i="25" s="1"/>
  <c r="CB86" i="25" s="1"/>
  <c r="AV53" i="25"/>
  <c r="AV68" i="25" s="1"/>
  <c r="AV86" i="25" s="1"/>
  <c r="P53" i="25"/>
  <c r="P68" i="25" s="1"/>
  <c r="P86" i="25" s="1"/>
  <c r="CA53" i="25"/>
  <c r="CA68" i="25" s="1"/>
  <c r="CA86" i="25" s="1"/>
  <c r="BC53" i="25"/>
  <c r="BC68" i="25" s="1"/>
  <c r="BC86" i="25" s="1"/>
  <c r="AM53" i="25"/>
  <c r="AM68" i="25" s="1"/>
  <c r="AM86" i="25" s="1"/>
  <c r="W53" i="25"/>
  <c r="W68" i="25" s="1"/>
  <c r="W86" i="25" s="1"/>
  <c r="O53" i="25"/>
  <c r="O68" i="25" s="1"/>
  <c r="O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C689" i="24"/>
  <c r="F140" i="32"/>
  <c r="F12" i="32"/>
  <c r="D172" i="32"/>
  <c r="H44" i="31"/>
  <c r="C84" i="15"/>
  <c r="G84" i="15" s="1"/>
  <c r="D12" i="32"/>
  <c r="E300" i="32"/>
  <c r="I140" i="32"/>
  <c r="G140" i="32"/>
  <c r="H13" i="31"/>
  <c r="G300" i="32"/>
  <c r="M4" i="31"/>
  <c r="G113" i="32"/>
  <c r="M78" i="31"/>
  <c r="I364" i="32"/>
  <c r="M56" i="31"/>
  <c r="H273" i="32"/>
  <c r="M18" i="31"/>
  <c r="M29" i="31"/>
  <c r="F273" i="32"/>
  <c r="C87" i="15"/>
  <c r="G87" i="15" s="1"/>
  <c r="F332" i="32"/>
  <c r="I268" i="32"/>
  <c r="D364" i="32"/>
  <c r="M37" i="31"/>
  <c r="I277" i="32"/>
  <c r="E44" i="32"/>
  <c r="C268" i="32"/>
  <c r="D140" i="32"/>
  <c r="C60" i="15"/>
  <c r="H11" i="31"/>
  <c r="H172" i="32"/>
  <c r="G172" i="32"/>
  <c r="G108" i="32"/>
  <c r="H300" i="32"/>
  <c r="H332" i="32"/>
  <c r="E268" i="32"/>
  <c r="C680" i="24"/>
  <c r="C699" i="24"/>
  <c r="I236" i="32"/>
  <c r="I81" i="32"/>
  <c r="G181" i="32"/>
  <c r="C712" i="24"/>
  <c r="D26" i="17"/>
  <c r="K612" i="24"/>
  <c r="B54" i="15"/>
  <c r="F54" i="15" s="1"/>
  <c r="D350" i="24"/>
  <c r="M79" i="31"/>
  <c r="C369" i="32"/>
  <c r="M47" i="31"/>
  <c r="F209" i="32"/>
  <c r="C50" i="8"/>
  <c r="D352" i="24"/>
  <c r="C103" i="8" s="1"/>
  <c r="M75" i="31"/>
  <c r="F337" i="32"/>
  <c r="C121" i="8"/>
  <c r="D384" i="24"/>
  <c r="M61" i="31"/>
  <c r="E373" i="32"/>
  <c r="C94" i="15"/>
  <c r="C137" i="8"/>
  <c r="E380" i="24"/>
  <c r="M23" i="31"/>
  <c r="C113" i="32"/>
  <c r="CE49" i="25"/>
  <c r="C63" i="25"/>
  <c r="E17" i="32"/>
  <c r="M11" i="31"/>
  <c r="E49" i="32"/>
  <c r="C670" i="25" l="1"/>
  <c r="B16" i="15"/>
  <c r="B21" i="15"/>
  <c r="C675" i="25"/>
  <c r="C689" i="25"/>
  <c r="B35" i="15"/>
  <c r="F35" i="15" s="1"/>
  <c r="C683" i="25"/>
  <c r="B29" i="15"/>
  <c r="F29" i="15" s="1"/>
  <c r="B78" i="15"/>
  <c r="C620" i="25"/>
  <c r="C709" i="25"/>
  <c r="B55" i="15"/>
  <c r="C622" i="25"/>
  <c r="B80" i="15"/>
  <c r="B52" i="15"/>
  <c r="C706" i="25"/>
  <c r="C631" i="25"/>
  <c r="B65" i="15"/>
  <c r="F65" i="15" s="1"/>
  <c r="C696" i="25"/>
  <c r="B42" i="15"/>
  <c r="B36" i="15"/>
  <c r="F36" i="15" s="1"/>
  <c r="C690" i="25"/>
  <c r="C705" i="25"/>
  <c r="B51" i="15"/>
  <c r="F51" i="15" s="1"/>
  <c r="C691" i="25"/>
  <c r="B37" i="15"/>
  <c r="F37" i="15" s="1"/>
  <c r="C676" i="25"/>
  <c r="B22" i="15"/>
  <c r="F22" i="15" s="1"/>
  <c r="B86" i="15"/>
  <c r="F86" i="15" s="1"/>
  <c r="C643" i="25"/>
  <c r="C678" i="25"/>
  <c r="B24" i="15"/>
  <c r="H24" i="15" s="1"/>
  <c r="C645" i="25"/>
  <c r="B88" i="15"/>
  <c r="F88" i="15" s="1"/>
  <c r="C635" i="25"/>
  <c r="B73" i="15"/>
  <c r="C704" i="25"/>
  <c r="B50" i="15"/>
  <c r="F50" i="15" s="1"/>
  <c r="B27" i="15"/>
  <c r="C681" i="25"/>
  <c r="C634" i="25"/>
  <c r="B67" i="15"/>
  <c r="C699" i="25"/>
  <c r="B45" i="15"/>
  <c r="B30" i="15"/>
  <c r="F30" i="15" s="1"/>
  <c r="C684" i="25"/>
  <c r="C619" i="25"/>
  <c r="B71" i="15"/>
  <c r="B32" i="15"/>
  <c r="F32" i="15" s="1"/>
  <c r="C686" i="25"/>
  <c r="B19" i="15"/>
  <c r="C673" i="25"/>
  <c r="C671" i="25"/>
  <c r="B17" i="15"/>
  <c r="F17" i="15" s="1"/>
  <c r="C624" i="25"/>
  <c r="B81" i="15"/>
  <c r="H81" i="15" s="1"/>
  <c r="B58" i="15"/>
  <c r="H58" i="15" s="1"/>
  <c r="C712" i="25"/>
  <c r="C711" i="25"/>
  <c r="B57" i="15"/>
  <c r="H57" i="15" s="1"/>
  <c r="B53" i="15"/>
  <c r="H53" i="15" s="1"/>
  <c r="C707" i="25"/>
  <c r="C692" i="25"/>
  <c r="B38" i="15"/>
  <c r="F38" i="15" s="1"/>
  <c r="C628" i="25"/>
  <c r="B79" i="15"/>
  <c r="C694" i="25"/>
  <c r="B40" i="15"/>
  <c r="C697" i="25"/>
  <c r="B43" i="15"/>
  <c r="F43" i="15" s="1"/>
  <c r="C679" i="25"/>
  <c r="B25" i="15"/>
  <c r="F25" i="15" s="1"/>
  <c r="B89" i="15"/>
  <c r="C646" i="25"/>
  <c r="C633" i="25"/>
  <c r="B66" i="15"/>
  <c r="C630" i="25"/>
  <c r="B70" i="15"/>
  <c r="F70" i="15" s="1"/>
  <c r="C682" i="25"/>
  <c r="B28" i="15"/>
  <c r="F28" i="15" s="1"/>
  <c r="C632" i="25"/>
  <c r="B61" i="15"/>
  <c r="C700" i="25"/>
  <c r="B46" i="15"/>
  <c r="B23" i="15"/>
  <c r="F23" i="15" s="1"/>
  <c r="C677" i="25"/>
  <c r="C644" i="25"/>
  <c r="B87" i="15"/>
  <c r="F87" i="15" s="1"/>
  <c r="C702" i="25"/>
  <c r="B48" i="15"/>
  <c r="F48" i="15" s="1"/>
  <c r="C713" i="25"/>
  <c r="B59" i="15"/>
  <c r="F59" i="15" s="1"/>
  <c r="C687" i="25"/>
  <c r="B33" i="15"/>
  <c r="F33" i="15" s="1"/>
  <c r="B84" i="15"/>
  <c r="C641" i="25"/>
  <c r="C618" i="25"/>
  <c r="B74" i="15"/>
  <c r="C642" i="25"/>
  <c r="B85" i="15"/>
  <c r="F85" i="15" s="1"/>
  <c r="C714" i="25"/>
  <c r="B60" i="15"/>
  <c r="C615" i="25"/>
  <c r="B69" i="15"/>
  <c r="F69" i="15" s="1"/>
  <c r="C685" i="25"/>
  <c r="B31" i="15"/>
  <c r="F31" i="15" s="1"/>
  <c r="C674" i="25"/>
  <c r="B20" i="15"/>
  <c r="F20" i="15" s="1"/>
  <c r="C710" i="25"/>
  <c r="B56" i="15"/>
  <c r="F56" i="15" s="1"/>
  <c r="C636" i="25"/>
  <c r="B75" i="15"/>
  <c r="F75" i="15" s="1"/>
  <c r="C695" i="25"/>
  <c r="B41" i="15"/>
  <c r="F41" i="15" s="1"/>
  <c r="C672" i="25"/>
  <c r="B18" i="15"/>
  <c r="F18" i="15" s="1"/>
  <c r="C627" i="25"/>
  <c r="B82" i="15"/>
  <c r="F82" i="15" s="1"/>
  <c r="C638" i="25"/>
  <c r="B76" i="15"/>
  <c r="F76" i="15" s="1"/>
  <c r="B91" i="15"/>
  <c r="F91" i="15" s="1"/>
  <c r="C648" i="25"/>
  <c r="C623" i="25"/>
  <c r="B92" i="15"/>
  <c r="C639" i="25"/>
  <c r="B77" i="15"/>
  <c r="B62" i="15"/>
  <c r="C617" i="25"/>
  <c r="C693" i="25"/>
  <c r="B39" i="15"/>
  <c r="F39" i="15" s="1"/>
  <c r="C698" i="25"/>
  <c r="B44" i="15"/>
  <c r="F44" i="15" s="1"/>
  <c r="C640" i="25"/>
  <c r="B83" i="15"/>
  <c r="F83" i="15" s="1"/>
  <c r="B49" i="15"/>
  <c r="C703" i="25"/>
  <c r="C680" i="25"/>
  <c r="B26" i="15"/>
  <c r="H26" i="15" s="1"/>
  <c r="C647" i="25"/>
  <c r="B90" i="15"/>
  <c r="B93" i="15"/>
  <c r="F93" i="15" s="1"/>
  <c r="B47" i="15"/>
  <c r="H47" i="15" s="1"/>
  <c r="B72" i="15"/>
  <c r="B34" i="15"/>
  <c r="F34" i="15" s="1"/>
  <c r="B68" i="15"/>
  <c r="B64" i="15"/>
  <c r="F64" i="15" s="1"/>
  <c r="B63" i="15"/>
  <c r="C68" i="25"/>
  <c r="CE68" i="25" s="1"/>
  <c r="CE53" i="25"/>
  <c r="M63" i="31"/>
  <c r="C637" i="24"/>
  <c r="M22" i="31"/>
  <c r="C617" i="24"/>
  <c r="M71" i="31"/>
  <c r="M27" i="31"/>
  <c r="C693" i="24"/>
  <c r="E81" i="32"/>
  <c r="E337" i="32"/>
  <c r="C181" i="32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I341" i="32"/>
  <c r="M14" i="31"/>
  <c r="F213" i="32"/>
  <c r="I337" i="32"/>
  <c r="H49" i="32"/>
  <c r="C643" i="24"/>
  <c r="E341" i="32"/>
  <c r="H245" i="32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C35" i="15"/>
  <c r="G35" i="15" s="1"/>
  <c r="C54" i="15"/>
  <c r="G54" i="15" s="1"/>
  <c r="M41" i="31"/>
  <c r="C59" i="15"/>
  <c r="G59" i="15" s="1"/>
  <c r="I273" i="32"/>
  <c r="E213" i="32"/>
  <c r="M64" i="31"/>
  <c r="H54" i="15"/>
  <c r="M70" i="31"/>
  <c r="H305" i="32"/>
  <c r="M55" i="31"/>
  <c r="G241" i="32"/>
  <c r="M6" i="31"/>
  <c r="G17" i="32"/>
  <c r="M54" i="31"/>
  <c r="F241" i="32"/>
  <c r="M80" i="31"/>
  <c r="D369" i="32"/>
  <c r="E53" i="32"/>
  <c r="C24" i="15"/>
  <c r="G24" i="15" s="1"/>
  <c r="C677" i="24"/>
  <c r="M21" i="31"/>
  <c r="H81" i="32"/>
  <c r="F63" i="15"/>
  <c r="M28" i="31"/>
  <c r="H113" i="32"/>
  <c r="M69" i="31"/>
  <c r="G305" i="32"/>
  <c r="M35" i="31"/>
  <c r="H145" i="32"/>
  <c r="M16" i="31"/>
  <c r="C81" i="32"/>
  <c r="H16" i="15"/>
  <c r="F16" i="15"/>
  <c r="H23" i="15"/>
  <c r="M59" i="31"/>
  <c r="D273" i="32"/>
  <c r="F46" i="15"/>
  <c r="H46" i="15"/>
  <c r="M60" i="31"/>
  <c r="E273" i="32"/>
  <c r="M32" i="31"/>
  <c r="E145" i="32"/>
  <c r="M68" i="31"/>
  <c r="F305" i="32"/>
  <c r="M76" i="31"/>
  <c r="G337" i="32"/>
  <c r="M31" i="31"/>
  <c r="D145" i="32"/>
  <c r="M45" i="31"/>
  <c r="D209" i="32"/>
  <c r="H84" i="15"/>
  <c r="F84" i="15"/>
  <c r="F45" i="15"/>
  <c r="H277" i="32"/>
  <c r="M19" i="31"/>
  <c r="F81" i="32"/>
  <c r="F42" i="15"/>
  <c r="M17" i="31"/>
  <c r="D81" i="32"/>
  <c r="F40" i="15"/>
  <c r="F78" i="15"/>
  <c r="M5" i="31"/>
  <c r="F17" i="32"/>
  <c r="M12" i="31"/>
  <c r="F49" i="32"/>
  <c r="C138" i="8"/>
  <c r="D417" i="24"/>
  <c r="M38" i="31"/>
  <c r="D177" i="32"/>
  <c r="M43" i="31"/>
  <c r="I177" i="32"/>
  <c r="M65" i="31"/>
  <c r="C305" i="32"/>
  <c r="H27" i="15"/>
  <c r="F27" i="15"/>
  <c r="M30" i="31"/>
  <c r="C145" i="32"/>
  <c r="M3" i="31"/>
  <c r="D17" i="32"/>
  <c r="M66" i="31"/>
  <c r="D305" i="32"/>
  <c r="F19" i="15"/>
  <c r="H59" i="15"/>
  <c r="M53" i="31"/>
  <c r="E241" i="32"/>
  <c r="F53" i="15"/>
  <c r="E85" i="32"/>
  <c r="C31" i="15"/>
  <c r="G31" i="15" s="1"/>
  <c r="C684" i="24"/>
  <c r="M62" i="31"/>
  <c r="G273" i="32"/>
  <c r="F55" i="15"/>
  <c r="H55" i="15"/>
  <c r="H85" i="15"/>
  <c r="H20" i="15"/>
  <c r="M50" i="31"/>
  <c r="I209" i="32"/>
  <c r="G94" i="15"/>
  <c r="H94" i="15" s="1"/>
  <c r="H21" i="15"/>
  <c r="F21" i="15"/>
  <c r="M15" i="31"/>
  <c r="I49" i="32"/>
  <c r="M49" i="31"/>
  <c r="H209" i="32"/>
  <c r="M52" i="31"/>
  <c r="D241" i="32"/>
  <c r="M57" i="31"/>
  <c r="I241" i="32"/>
  <c r="M24" i="31"/>
  <c r="D113" i="32"/>
  <c r="F52" i="15"/>
  <c r="H52" i="15"/>
  <c r="M40" i="31"/>
  <c r="F177" i="32"/>
  <c r="M39" i="31"/>
  <c r="E177" i="32"/>
  <c r="M26" i="31"/>
  <c r="F113" i="32"/>
  <c r="M25" i="31"/>
  <c r="E113" i="32"/>
  <c r="C74" i="15"/>
  <c r="G74" i="15" s="1"/>
  <c r="M77" i="31"/>
  <c r="H337" i="32"/>
  <c r="M73" i="31"/>
  <c r="D337" i="32"/>
  <c r="M67" i="31"/>
  <c r="E305" i="32"/>
  <c r="M20" i="31"/>
  <c r="G81" i="32"/>
  <c r="M72" i="31"/>
  <c r="C337" i="32"/>
  <c r="F92" i="15"/>
  <c r="F72" i="15"/>
  <c r="F89" i="15"/>
  <c r="F90" i="15"/>
  <c r="M51" i="31"/>
  <c r="C241" i="32"/>
  <c r="F57" i="15"/>
  <c r="M58" i="31"/>
  <c r="C273" i="32"/>
  <c r="E21" i="32"/>
  <c r="C17" i="15"/>
  <c r="G17" i="15" s="1"/>
  <c r="C670" i="24"/>
  <c r="M42" i="31"/>
  <c r="H177" i="32"/>
  <c r="F73" i="15"/>
  <c r="F58" i="15"/>
  <c r="M48" i="31"/>
  <c r="G209" i="32"/>
  <c r="M7" i="31"/>
  <c r="H17" i="32"/>
  <c r="C42" i="15"/>
  <c r="G42" i="15" s="1"/>
  <c r="C695" i="24"/>
  <c r="I117" i="32"/>
  <c r="D53" i="32"/>
  <c r="C23" i="15"/>
  <c r="G23" i="15" s="1"/>
  <c r="C676" i="24"/>
  <c r="M13" i="31"/>
  <c r="G49" i="32"/>
  <c r="F49" i="15"/>
  <c r="F341" i="32"/>
  <c r="C88" i="15"/>
  <c r="G88" i="15" s="1"/>
  <c r="C644" i="24"/>
  <c r="H44" i="15"/>
  <c r="C86" i="25"/>
  <c r="CE63" i="25"/>
  <c r="M9" i="31"/>
  <c r="C49" i="32"/>
  <c r="H18" i="15"/>
  <c r="M36" i="31"/>
  <c r="I145" i="32"/>
  <c r="M34" i="31"/>
  <c r="G145" i="32"/>
  <c r="M44" i="31"/>
  <c r="C209" i="32"/>
  <c r="D616" i="25"/>
  <c r="M8" i="31"/>
  <c r="I17" i="32"/>
  <c r="C92" i="15"/>
  <c r="G92" i="15" s="1"/>
  <c r="C373" i="32"/>
  <c r="C622" i="24"/>
  <c r="H77" i="15" l="1"/>
  <c r="H36" i="15"/>
  <c r="H74" i="15"/>
  <c r="F81" i="15"/>
  <c r="F80" i="15"/>
  <c r="F77" i="15"/>
  <c r="F47" i="15"/>
  <c r="F24" i="15"/>
  <c r="H51" i="15"/>
  <c r="H25" i="15"/>
  <c r="C649" i="25"/>
  <c r="M717" i="25" s="1"/>
  <c r="F71" i="15"/>
  <c r="H87" i="15"/>
  <c r="F26" i="15"/>
  <c r="F74" i="15"/>
  <c r="F79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H76" i="15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G85" i="32"/>
  <c r="C686" i="24"/>
  <c r="C33" i="15"/>
  <c r="H42" i="15"/>
  <c r="D149" i="32"/>
  <c r="C44" i="15"/>
  <c r="G44" i="15" s="1"/>
  <c r="C697" i="24"/>
  <c r="D277" i="32"/>
  <c r="C72" i="15"/>
  <c r="C636" i="24"/>
  <c r="H341" i="32"/>
  <c r="C90" i="15"/>
  <c r="C646" i="24"/>
  <c r="M2" i="31"/>
  <c r="I369" i="32"/>
  <c r="C17" i="32"/>
  <c r="H88" i="15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C675" i="24"/>
  <c r="F85" i="32"/>
  <c r="C32" i="15"/>
  <c r="C685" i="24"/>
  <c r="C85" i="32"/>
  <c r="C29" i="15"/>
  <c r="C682" i="24"/>
  <c r="H17" i="15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D309" i="32"/>
  <c r="C627" i="24"/>
  <c r="C79" i="15"/>
  <c r="G79" i="15" s="1"/>
  <c r="G245" i="32"/>
  <c r="C68" i="15"/>
  <c r="G68" i="15" s="1"/>
  <c r="C624" i="24"/>
  <c r="H50" i="15" l="1"/>
  <c r="H40" i="15"/>
  <c r="H91" i="15"/>
  <c r="H30" i="15"/>
  <c r="G72" i="15"/>
  <c r="H72" i="15" s="1"/>
  <c r="G19" i="15"/>
  <c r="H19" i="15"/>
  <c r="H79" i="15"/>
  <c r="H83" i="15"/>
  <c r="G22" i="15"/>
  <c r="H22" i="15" s="1"/>
  <c r="H69" i="15"/>
  <c r="H80" i="15"/>
  <c r="H71" i="15"/>
  <c r="C648" i="24"/>
  <c r="M716" i="24" s="1"/>
  <c r="G32" i="15"/>
  <c r="H32" i="15" s="1"/>
  <c r="G38" i="15"/>
  <c r="H38" i="15"/>
  <c r="G28" i="15"/>
  <c r="H28" i="15"/>
  <c r="G34" i="15"/>
  <c r="H34" i="15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G73" i="15"/>
  <c r="H73" i="15" s="1"/>
  <c r="G63" i="15"/>
  <c r="H63" i="15" s="1"/>
  <c r="G65" i="15"/>
  <c r="H65" i="15"/>
  <c r="C21" i="32"/>
  <c r="C15" i="15"/>
  <c r="G15" i="15" s="1"/>
  <c r="C668" i="24"/>
  <c r="C715" i="24" s="1"/>
  <c r="CE85" i="24"/>
  <c r="G45" i="15"/>
  <c r="H45" i="15" s="1"/>
  <c r="G93" i="15"/>
  <c r="H93" i="15" s="1"/>
  <c r="G70" i="15"/>
  <c r="H70" i="15" s="1"/>
  <c r="G29" i="15"/>
  <c r="H29" i="15" s="1"/>
  <c r="G82" i="15"/>
  <c r="H82" i="15" s="1"/>
  <c r="F15" i="15"/>
  <c r="G90" i="15"/>
  <c r="H90" i="15"/>
  <c r="G37" i="15"/>
  <c r="H37" i="15" s="1"/>
  <c r="G41" i="15"/>
  <c r="H41" i="15" s="1"/>
  <c r="G89" i="15"/>
  <c r="H89" i="15" s="1"/>
  <c r="G75" i="15"/>
  <c r="H75" i="15" s="1"/>
  <c r="G33" i="15"/>
  <c r="H33" i="15" s="1"/>
  <c r="G39" i="15"/>
  <c r="H39" i="15" s="1"/>
  <c r="C172" i="8"/>
  <c r="D424" i="24"/>
  <c r="C177" i="8" s="1"/>
  <c r="G48" i="15"/>
  <c r="H48" i="15" s="1"/>
  <c r="G78" i="15"/>
  <c r="H78" i="15" s="1"/>
  <c r="G49" i="15"/>
  <c r="H49" i="15" s="1"/>
  <c r="D716" i="25"/>
  <c r="E624" i="25"/>
  <c r="G56" i="15"/>
  <c r="H56" i="15"/>
  <c r="G64" i="15"/>
  <c r="H64" i="15" s="1"/>
  <c r="E613" i="25"/>
  <c r="G43" i="15"/>
  <c r="H43" i="15" s="1"/>
  <c r="H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<sst xmlns="http://schemas.openxmlformats.org/spreadsheetml/2006/main" count="5780" uniqueCount="1381">
  <si>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</si>
  <si>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</si>
  <si>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</si>
  <si>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</si>
  <si>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</si>
  <si>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</si>
  <si>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</si>
  <si>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</si>
  <si>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</si>
  <si>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</si>
  <si>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</si>
  <si>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</si>
  <si>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</si>
  <si>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</si>
  <si>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</si>
  <si>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</si>
  <si>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</si>
  <si>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</si>
  <si>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</si>
  <si>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</si>
  <si>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</si>
  <si>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</si>
  <si>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</si>
  <si>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</si>
  <si>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</si>
  <si>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</si>
  <si>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</si>
  <si>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</si>
  <si>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</si>
  <si>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</si>
  <si>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</si>
  <si>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</si>
  <si>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</si>
  <si>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</si>
  <si>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</si>
  <si>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</si>
  <si>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</si>
  <si>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</si>
  <si>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</si>
  <si>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</si>
  <si>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</si>
  <si>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</si>
  <si>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</si>
  <si>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</si>
  <si>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</si>
  <si>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</si>
  <si>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</si>
  <si>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</si>
  <si>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</si>
  <si>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</si>
  <si>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</si>
  <si>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</si>
  <si>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</si>
  <si>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</si>
  <si>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</si>
  <si>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</si>
  <si>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</si>
  <si>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</si>
  <si>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</si>
  <si>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</si>
  <si>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</si>
  <si>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</si>
  <si>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</si>
  <si>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</si>
  <si>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</si>
  <si>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</si>
  <si>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</si>
  <si>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</si>
  <si>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</si>
  <si>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</si>
  <si>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</si>
  <si>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</si>
  <si>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</si>
  <si>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</si>
  <si>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</si>
  <si>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</si>
  <si>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</si>
  <si>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</si>
  <si>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</si>
  <si>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</si>
  <si>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</si>
  <si>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</si>
  <si>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</si>
  <si>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</si>
  <si>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</si>
  <si>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</si>
  <si>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</si>
  <si>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</si>
  <si>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</si>
  <si>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</si>
  <si>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</si>
  <si>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</si>
  <si>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</si>
  <si>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</si>
  <si>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</si>
  <si>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</si>
  <si>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</si>
  <si>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</si>
  <si>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</si>
  <si>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</si>
  <si>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</si>
  <si>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</si>
  <si>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</si>
  <si>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</si>
  <si>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</si>
  <si>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</si>
  <si>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</si>
  <si>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</si>
  <si>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</si>
  <si>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</si>
  <si>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</si>
  <si>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</si>
  <si>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</si>
  <si>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</si>
  <si>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</si>
  <si>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</si>
  <si>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</si>
  <si>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</si>
  <si>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</si>
  <si>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</si>
  <si>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</si>
  <si>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</si>
  <si>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</si>
  <si>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</si>
  <si>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</si>
  <si>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</si>
  <si>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</si>
  <si>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</si>
  <si>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</si>
  <si>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</si>
  <si>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</si>
  <si>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</si>
  <si>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</si>
  <si>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</si>
  <si>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</si>
  <si>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</si>
  <si>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</si>
  <si>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</si>
  <si>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</si>
  <si>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</si>
  <si>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</si>
  <si>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</si>
  <si>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</si>
  <si>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</si>
  <si>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</si>
  <si>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</si>
  <si>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</si>
  <si>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</si>
  <si>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</si>
  <si>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</si>
  <si>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</si>
  <si>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</si>
  <si>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</si>
  <si>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</si>
  <si>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</si>
  <si>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</si>
  <si>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</si>
  <si>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</si>
  <si>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</si>
  <si>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</si>
  <si>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</si>
  <si>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</si>
  <si>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</si>
  <si>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</si>
  <si>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</si>
  <si>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</si>
  <si>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</si>
  <si>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</si>
  <si>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</si>
  <si>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</si>
  <si>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</si>
  <si>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</si>
  <si>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</si>
  <si>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</si>
  <si>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</si>
  <si>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</si>
  <si>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</si>
  <si>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</si>
  <si>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</si>
  <si>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</si>
  <si>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</si>
  <si>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</si>
  <si>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</si>
  <si>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</si>
  <si>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</si>
  <si>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</si>
  <si>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</si>
  <si>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</si>
  <si>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</si>
  <si>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</si>
  <si>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</si>
  <si>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</si>
  <si>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</si>
  <si>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</si>
  <si>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</si>
  <si>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</si>
  <si>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</si>
  <si>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</si>
  <si>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</si>
  <si>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</si>
  <si>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</si>
  <si>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</si>
  <si>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</si>
  <si>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</si>
  <si>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</si>
  <si>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</si>
  <si>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</si>
  <si>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</si>
  <si>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</si>
  <si>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</si>
  <si>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</si>
  <si>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</si>
  <si>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</si>
  <si>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</si>
  <si>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</si>
  <si>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</si>
  <si>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</si>
  <si>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</si>
  <si>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</si>
  <si>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</si>
  <si>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</si>
  <si>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</si>
  <si>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</si>
  <si>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</si>
  <si>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</si>
  <si>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</si>
  <si>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</si>
  <si>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</si>
  <si>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</si>
  <si>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</si>
  <si>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</si>
  <si>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</si>
  <si>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</si>
  <si>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</si>
  <si>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</si>
  <si>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</si>
  <si>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</si>
  <si>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</si>
  <si>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</si>
  <si>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</si>
  <si>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</si>
  <si>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</si>
  <si>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</si>
  <si>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</si>
  <si>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</si>
  <si>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</si>
  <si>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</si>
  <si>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</si>
  <si>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</si>
  <si>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</si>
  <si>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</si>
  <si>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</si>
  <si>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</si>
  <si>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</si>
  <si>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</si>
  <si>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</si>
  <si>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</si>
  <si>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</si>
  <si>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</si>
  <si>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</si>
  <si>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</si>
  <si>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</si>
  <si>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</si>
  <si>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</si>
  <si>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</si>
  <si>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</si>
  <si>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</si>
  <si>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</si>
  <si>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</si>
  <si>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</si>
  <si>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</si>
  <si>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</si>
  <si>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</si>
  <si>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</si>
  <si>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</si>
  <si>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</si>
  <si>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</si>
  <si>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</si>
  <si>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</si>
  <si>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</si>
  <si>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</si>
  <si>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</si>
  <si>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</si>
  <si>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</si>
  <si>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</si>
  <si>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</si>
  <si>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</si>
  <si>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</si>
  <si>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</si>
  <si>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</si>
  <si>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</si>
  <si>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</si>
  <si>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</si>
  <si>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</si>
  <si>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</si>
  <si>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</si>
  <si>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</si>
  <si>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</si>
  <si>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</si>
  <si>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</si>
  <si>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</si>
  <si>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</si>
  <si>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</si>
  <si>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</si>
  <si>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</si>
  <si>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</si>
  <si>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</si>
  <si>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</si>
  <si>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</si>
  <si>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</si>
  <si>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</si>
  <si>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</si>
  <si>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</si>
  <si>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</si>
  <si>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</si>
  <si>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</si>
  <si>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</si>
  <si>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</si>
  <si>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</si>
  <si>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</si>
  <si>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</si>
  <si>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</si>
  <si>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</si>
  <si>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</si>
  <si>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</si>
  <si>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</si>
  <si>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</si>
  <si>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</si>
  <si>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</si>
  <si>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</si>
  <si>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</si>
  <si>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</si>
  <si>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</si>
  <si>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</si>
  <si>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</si>
  <si>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</si>
  <si>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</si>
  <si>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</si>
  <si>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</si>
  <si>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</si>
  <si>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</si>
  <si>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</si>
  <si>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</si>
  <si>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</si>
  <si>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</si>
  <si>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</si>
  <si>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</si>
  <si>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</si>
  <si>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</si>
  <si>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</si>
  <si>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</si>
  <si>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</si>
  <si>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</si>
  <si>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</si>
  <si>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</si>
  <si>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</si>
  <si>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</si>
  <si>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</si>
  <si>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</si>
  <si>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</si>
  <si>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</si>
  <si>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</si>
  <si>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</si>
  <si>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</si>
  <si>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</si>
  <si>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</si>
  <si>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</si>
  <si>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</si>
  <si>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</si>
  <si>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</si>
  <si>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</si>
  <si>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</si>
  <si>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</si>
  <si>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</si>
  <si>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</si>
  <si>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</si>
  <si>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</si>
  <si>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</si>
  <si>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</si>
  <si>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</si>
  <si>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</si>
  <si>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</si>
  <si>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</si>
  <si>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</si>
  <si>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</si>
  <si>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</si>
  <si>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</si>
  <si>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</si>
  <si>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</si>
  <si>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</si>
  <si>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</si>
  <si>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</si>
  <si>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</si>
  <si>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</si>
  <si>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</si>
  <si>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</si>
  <si>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</si>
  <si>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</si>
  <si>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</si>
  <si>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</si>
  <si>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</si>
  <si>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</si>
  <si>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</si>
  <si>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</si>
  <si>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</si>
  <si>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</si>
  <si>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</si>
  <si>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</si>
  <si>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</si>
  <si>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</si>
  <si>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</si>
  <si>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</si>
  <si>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</si>
  <si>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</si>
  <si>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</si>
  <si>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</si>
  <si>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</si>
  <si>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</si>
  <si>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</si>
  <si>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</si>
  <si>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</si>
  <si>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</si>
  <si>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</si>
  <si>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</si>
  <si>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</si>
  <si>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</si>
  <si>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</si>
  <si>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</si>
  <si>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</si>
  <si>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</si>
  <si>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</si>
  <si>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</si>
  <si>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</si>
  <si>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</si>
  <si>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</si>
  <si>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</si>
  <si>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</si>
  <si>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</si>
  <si>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</si>
  <si>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</si>
  <si>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</si>
  <si>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</si>
  <si>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</si>
  <si>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</si>
  <si>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</si>
  <si>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</si>
  <si>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</si>
  <si>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</si>
  <si>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</si>
  <si>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</si>
  <si>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</si>
  <si>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</si>
  <si>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</si>
  <si>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</si>
  <si>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</si>
  <si>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</si>
  <si>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</si>
  <si>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</si>
  <si>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</si>
  <si>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</si>
  <si>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</si>
  <si>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</si>
  <si>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</si>
  <si>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</si>
  <si>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</si>
  <si>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</si>
  <si>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</si>
  <si>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</si>
  <si>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</si>
  <si>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</si>
  <si>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</si>
  <si>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</si>
  <si>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</si>
  <si>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</si>
  <si>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</si>
  <si>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</si>
  <si>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</si>
  <si>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</si>
  <si>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</si>
  <si>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</si>
  <si>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</si>
  <si>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</si>
  <si>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</si>
  <si>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</si>
  <si>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</si>
  <si>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</si>
  <si>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</si>
  <si>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</si>
  <si>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</si>
  <si>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</si>
  <si>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</si>
  <si>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</si>
  <si>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</si>
  <si>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</si>
  <si>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</si>
  <si>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</si>
  <si>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</si>
  <si>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</si>
  <si>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</si>
  <si>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</si>
  <si>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</si>
  <si>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</si>
  <si>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</si>
  <si>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</si>
  <si>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</si>
  <si>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</si>
  <si>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</si>
  <si>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</si>
  <si>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</si>
  <si>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</si>
  <si>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</si>
  <si>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</si>
  <si>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</si>
  <si>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</si>
  <si>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</si>
  <si>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</si>
  <si>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</si>
  <si>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</si>
  <si>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</si>
  <si>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</si>
  <si>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</si>
  <si>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</si>
  <si>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</si>
  <si>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</si>
  <si>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</si>
  <si>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</si>
  <si>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</si>
  <si>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</si>
  <si>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</si>
  <si>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</si>
  <si>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</si>
  <si>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</si>
  <si>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</si>
  <si>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</si>
  <si>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</si>
  <si>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</si>
  <si>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</si>
  <si>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</si>
  <si>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</si>
  <si>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</si>
  <si>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</si>
  <si>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</si>
  <si>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</si>
  <si>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</si>
  <si>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</si>
  <si>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</si>
  <si>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</si>
  <si>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</si>
  <si>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</si>
  <si>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</si>
  <si>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</si>
  <si>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</si>
  <si>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</si>
  <si>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</si>
  <si>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</si>
  <si>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</si>
  <si>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</si>
  <si>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</si>
  <si>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</si>
  <si>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</si>
  <si>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</si>
  <si>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</si>
  <si>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</si>
  <si>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</si>
  <si>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</si>
  <si>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</si>
  <si>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</si>
  <si>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</si>
  <si>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</si>
  <si>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</si>
  <si>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</si>
  <si>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</si>
  <si>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</si>
  <si>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</si>
  <si>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</si>
  <si>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</si>
  <si>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</si>
  <si>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</si>
  <si>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</si>
  <si>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</si>
  <si>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</si>
  <si>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</si>
  <si>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</si>
  <si>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</si>
  <si>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</si>
  <si>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</si>
  <si>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</si>
  <si>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</si>
  <si>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</si>
  <si>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</si>
  <si>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</si>
  <si>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</si>
  <si>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</si>
  <si>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</si>
  <si>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</si>
  <si>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</si>
  <si>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</si>
  <si>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</si>
  <si>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</si>
  <si>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</si>
  <si>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</si>
  <si>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</si>
  <si>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</si>
  <si>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</si>
  <si>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</si>
  <si>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</si>
  <si>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</si>
  <si>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</si>
  <si>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</si>
  <si>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</si>
  <si>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</si>
  <si>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</si>
  <si>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</si>
  <si>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</si>
  <si>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</si>
  <si>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</si>
  <si>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</si>
  <si>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</si>
  <si>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</si>
  <si>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</si>
  <si>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</si>
  <si>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</si>
  <si>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</si>
  <si>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</si>
  <si>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</si>
  <si>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</si>
  <si>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</si>
  <si>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</si>
  <si>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</si>
  <si>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</si>
  <si>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</si>
  <si>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</si>
  <si>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</si>
  <si>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</si>
  <si>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</si>
  <si>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</si>
  <si>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</si>
  <si>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</si>
  <si>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</si>
  <si>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</si>
  <si>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</si>
  <si>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</si>
  <si>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</si>
  <si>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</si>
  <si>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</si>
  <si>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</si>
  <si>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</si>
  <si>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</si>
  <si>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</si>
  <si>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</si>
  <si>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</si>
  <si>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</si>
  <si>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</si>
  <si>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</si>
  <si>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</si>
  <si>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</si>
  <si>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</si>
  <si>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</si>
  <si>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</si>
  <si>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</si>
  <si>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</si>
  <si>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</si>
  <si>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</si>
  <si>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</si>
  <si>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</si>
  <si>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</si>
  <si>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</si>
  <si>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</si>
  <si>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</si>
  <si>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</si>
  <si>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</si>
  <si>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</si>
  <si>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</si>
  <si>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</si>
  <si>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</si>
  <si>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</si>
  <si>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</si>
  <si>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</si>
  <si>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</si>
  <si>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</si>
  <si>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</si>
  <si>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</si>
  <si>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</si>
  <si>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</si>
  <si>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</si>
  <si>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</si>
  <si>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</si>
  <si>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</si>
  <si>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</si>
  <si>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</si>
  <si>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</si>
  <si>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</si>
  <si>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</si>
  <si>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</si>
  <si>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</si>
  <si>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</si>
  <si>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</si>
  <si>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</si>
  <si>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</si>
  <si>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</si>
  <si>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</si>
  <si>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</si>
  <si>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</si>
  <si>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</si>
  <si>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</si>
  <si>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</si>
  <si>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</si>
  <si>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</si>
  <si>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</si>
  <si>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</si>
  <si>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</si>
  <si>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</si>
  <si>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</si>
  <si>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</si>
  <si>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</si>
  <si>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</si>
  <si>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</si>
  <si>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</si>
  <si>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</si>
  <si>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</si>
  <si>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</si>
  <si>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</si>
  <si>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</si>
  <si>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</si>
  <si>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</si>
  <si>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</si>
  <si>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</si>
  <si>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</si>
  <si>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</si>
  <si>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</si>
  <si>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</si>
  <si>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</si>
  <si>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</si>
  <si>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</si>
  <si>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</si>
  <si>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</si>
  <si>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</si>
  <si>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</si>
  <si>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</si>
  <si>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</si>
  <si>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</si>
  <si>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</si>
  <si>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</si>
  <si>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</si>
  <si>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</si>
  <si>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</si>
  <si>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</si>
  <si>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</si>
  <si>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</si>
  <si>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</si>
  <si>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</si>
  <si>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</si>
  <si>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</si>
  <si>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</si>
  <si>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</si>
  <si>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</si>
  <si>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</si>
  <si>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</si>
  <si>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</si>
  <si>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</si>
  <si>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</si>
  <si>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</si>
  <si>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</si>
  <si>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</si>
  <si>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</si>
  <si>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</si>
  <si>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</si>
  <si>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</si>
  <si>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</si>
  <si>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</si>
  <si>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</si>
  <si>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</si>
  <si>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</si>
  <si>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</si>
  <si>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</si>
  <si>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</si>
  <si>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</si>
  <si>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</si>
  <si>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</si>
  <si>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</si>
  <si>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</si>
  <si>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</si>
  <si>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</si>
  <si>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</si>
  <si>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</si>
  <si>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</si>
  <si>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</si>
  <si>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</si>
  <si>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</si>
  <si>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</si>
  <si>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</si>
  <si>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</si>
  <si>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</si>
  <si>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</si>
  <si>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</si>
  <si>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</si>
  <si>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</si>
  <si>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</si>
  <si>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</si>
  <si>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</si>
  <si>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</si>
  <si>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</si>
  <si>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</si>
  <si>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</si>
  <si>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</si>
  <si>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</si>
  <si>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</si>
  <si>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</si>
  <si>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</si>
  <si>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</si>
  <si>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</si>
  <si>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</si>
  <si>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</si>
  <si>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</si>
  <si>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</si>
  <si>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</si>
  <si>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</si>
  <si>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</si>
  <si>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</si>
  <si>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</si>
  <si>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</si>
  <si>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</si>
  <si>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</si>
  <si>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</si>
  <si>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</si>
  <si>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</si>
  <si>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</si>
  <si>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</si>
  <si>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</si>
  <si>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</si>
  <si>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</si>
  <si>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</si>
  <si>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</si>
  <si>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</si>
  <si>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</si>
  <si>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</si>
  <si>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</si>
  <si>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</si>
  <si>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</si>
  <si>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</si>
  <si>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</si>
  <si>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</si>
  <si>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</si>
  <si>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</si>
  <si>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</si>
  <si>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</si>
  <si>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</si>
  <si>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</si>
  <si>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</si>
  <si>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</si>
  <si>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</si>
  <si>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</si>
  <si>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</si>
  <si>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</si>
  <si>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</si>
  <si>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</si>
  <si>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</si>
  <si>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</si>
  <si>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</si>
  <si>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</si>
  <si>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</si>
  <si>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</si>
  <si>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</si>
  <si>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</si>
  <si>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</si>
  <si>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</si>
  <si>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</si>
  <si>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</si>
  <si>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</si>
  <si>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</si>
  <si>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</si>
  <si>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</si>
  <si>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</si>
  <si>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</si>
  <si>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</si>
  <si>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</si>
  <si>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</si>
  <si>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</si>
  <si>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</si>
  <si>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</si>
  <si>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</si>
  <si>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</si>
  <si>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</si>
  <si>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</si>
  <si>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</si>
  <si>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</si>
  <si>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</si>
  <si>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</si>
  <si>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</si>
  <si>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</si>
  <si>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</si>
  <si>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</si>
  <si>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</si>
  <si>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</si>
  <si>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</si>
  <si>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</si>
  <si>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</si>
  <si>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</si>
  <si>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</si>
  <si>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</si>
  <si>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</si>
  <si>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</si>
  <si>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</si>
  <si>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</si>
  <si>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</si>
  <si>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</si>
  <si>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</si>
  <si>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</si>
  <si>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</si>
  <si>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</si>
  <si>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</si>
  <si>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</si>
  <si>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</si>
  <si>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</si>
  <si>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</si>
  <si>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</si>
  <si>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</si>
  <si>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</si>
  <si>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</si>
  <si>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</si>
  <si>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</si>
  <si>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</si>
  <si>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</si>
  <si>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</si>
  <si>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</si>
  <si>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</si>
  <si>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</si>
  <si>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</si>
  <si>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</si>
  <si>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</si>
  <si>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</si>
  <si>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</si>
  <si>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</si>
  <si>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</si>
  <si>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</si>
  <si>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</si>
  <si>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</si>
  <si>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</si>
  <si>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</si>
  <si>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</si>
  <si>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</si>
  <si>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</si>
  <si>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</si>
  <si>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</si>
  <si>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</si>
  <si>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</si>
  <si>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</si>
  <si>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</si>
  <si>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</si>
  <si>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</si>
  <si>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</si>
  <si>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</si>
  <si>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</si>
  <si>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</si>
  <si>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</si>
  <si>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</si>
  <si>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</si>
  <si>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</si>
  <si>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</si>
  <si>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</si>
  <si>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</si>
  <si>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</si>
  <si>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</si>
  <si>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</si>
  <si>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</si>
  <si>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</si>
  <si>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</si>
  <si>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</si>
  <si>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</si>
  <si>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</si>
  <si>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</si>
  <si>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</si>
  <si>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</si>
  <si>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</si>
  <si>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</si>
  <si>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</si>
  <si>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</si>
  <si>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</si>
  <si>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</si>
  <si>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</si>
  <si>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</si>
  <si>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</si>
  <si>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</si>
  <si>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</si>
  <si>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</si>
  <si>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</si>
  <si>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</si>
  <si>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</si>
  <si>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</si>
  <si>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</si>
  <si>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</si>
  <si>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</si>
  <si>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</si>
  <si>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</si>
  <si>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</si>
  <si>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</si>
  <si>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</si>
  <si>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</si>
  <si>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</si>
  <si>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</si>
  <si>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</si>
  <si>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</si>
  <si>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</si>
  <si>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</si>
  <si>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</si>
  <si>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</si>
  <si>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</si>
  <si>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</si>
  <si>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</si>
  <si>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</si>
  <si>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</si>
  <si>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</si>
  <si>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</si>
  <si>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</si>
  <si>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</si>
  <si>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</si>
  <si>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</si>
  <si>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</si>
  <si>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</si>
  <si>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</si>
  <si>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</si>
  <si>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</si>
  <si>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</si>
  <si>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</si>
  <si>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</si>
  <si>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</si>
  <si>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</si>
  <si>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</si>
  <si>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</si>
  <si>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</si>
  <si>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</si>
  <si>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</si>
  <si>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</si>
  <si>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</si>
  <si>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</si>
  <si>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</si>
  <si>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</si>
  <si>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</si>
  <si>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</si>
  <si>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</si>
  <si>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</si>
  <si>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</si>
  <si>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</si>
  <si>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</si>
  <si>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</si>
  <si>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</si>
  <si>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</si>
  <si>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</si>
  <si>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</si>
  <si>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</si>
  <si>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</si>
  <si>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</si>
  <si>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</si>
  <si>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</si>
  <si>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</si>
  <si>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</si>
  <si>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</si>
  <si>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</si>
  <si>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</si>
  <si>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</si>
  <si>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</si>
  <si>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</si>
  <si>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</si>
  <si>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</si>
  <si>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</si>
  <si>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</si>
  <si>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</si>
  <si>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</si>
  <si>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</si>
  <si>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</si>
  <si>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</si>
  <si>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</si>
  <si>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</si>
  <si>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</si>
  <si>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</si>
  <si>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</si>
  <si>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</si>
  <si>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</si>
  <si>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</si>
  <si>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</si>
  <si>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</si>
  <si>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</si>
  <si>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</si>
  <si>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</si>
  <si>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</si>
  <si>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</si>
  <si>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</si>
  <si>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</si>
  <si>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</si>
  <si>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</si>
  <si>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</si>
  <si>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</si>
  <si>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</si>
  <si>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</si>
  <si>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</si>
  <si>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</si>
  <si>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</si>
  <si>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</si>
  <si>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</si>
  <si>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</si>
  <si>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</si>
  <si>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</si>
  <si>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</si>
  <si>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</si>
  <si>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</si>
  <si>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</si>
  <si>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</si>
  <si>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</si>
  <si>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</si>
  <si>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</si>
  <si>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</si>
  <si>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</si>
  <si>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</si>
  <si>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</si>
  <si>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</si>
  <si>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</si>
  <si>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</si>
  <si>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</si>
  <si>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</si>
  <si>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</si>
  <si>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</si>
  <si>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</si>
  <si>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</si>
  <si>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</si>
  <si>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</si>
  <si>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</si>
  <si>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</si>
  <si>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</si>
  <si>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</si>
  <si>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</si>
  <si>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</si>
  <si>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</si>
  <si>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</si>
  <si>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</si>
  <si>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</si>
  <si>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</si>
  <si>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</si>
  <si>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</si>
  <si>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</si>
  <si>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</si>
  <si>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</si>
  <si>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</si>
  <si>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</si>
  <si>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</si>
  <si>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</si>
  <si>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</si>
  <si>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</si>
  <si>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</si>
  <si>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</si>
  <si>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</si>
  <si>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</si>
  <si>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</si>
  <si>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</si>
  <si>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</si>
  <si>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</si>
  <si>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</si>
  <si>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</si>
  <si>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</si>
  <si>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</si>
  <si>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</si>
  <si>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</si>
  <si>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</si>
  <si>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</si>
  <si>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</si>
  <si>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</si>
  <si>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</si>
  <si>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</si>
  <si>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</si>
  <si>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</si>
  <si>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</si>
  <si>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</si>
  <si>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</si>
  <si>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</si>
  <si>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</si>
  <si>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</si>
  <si>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</si>
  <si>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</si>
  <si>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</si>
  <si>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</si>
  <si>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</si>
  <si>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</si>
  <si>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</si>
  <si>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</si>
  <si>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</si>
  <si>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</si>
  <si>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</si>
  <si>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</si>
  <si>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</si>
  <si>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</si>
  <si>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</si>
  <si>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</si>
  <si>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</si>
  <si>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</si>
  <si>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</si>
  <si>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</si>
  <si>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</si>
  <si>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</si>
  <si>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</si>
  <si>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</si>
  <si>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</si>
  <si>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</si>
  <si>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</si>
  <si>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</si>
  <si>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</si>
  <si>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</si>
  <si>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</si>
  <si>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</si>
  <si>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</si>
  <si>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</si>
  <si>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</si>
  <si>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</si>
  <si>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</si>
  <si>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</si>
  <si>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</si>
  <si>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</si>
  <si>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</si>
  <si>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</si>
  <si>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</si>
  <si>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</si>
  <si>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</si>
  <si>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</si>
  <si>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</si>
  <si>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</si>
  <si>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</si>
  <si>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</si>
  <si>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</si>
  <si>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</si>
  <si>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</si>
  <si>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</si>
  <si>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</si>
  <si>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</si>
  <si>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</si>
  <si>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</si>
  <si>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</si>
  <si>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</si>
  <si>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</si>
  <si>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</si>
  <si>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</si>
  <si>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</si>
  <si>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</si>
  <si>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</si>
  <si>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</si>
  <si>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</si>
  <si>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</si>
  <si>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</si>
  <si>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</si>
  <si>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</si>
  <si>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</si>
  <si>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</si>
  <si>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</si>
  <si>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</si>
  <si>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</si>
  <si>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</si>
  <si>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</si>
  <si>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</si>
  <si>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</si>
  <si>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</si>
  <si>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</si>
  <si>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</si>
  <si>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</si>
  <si>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</si>
  <si>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</si>
  <si>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</si>
  <si>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</si>
  <si>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</si>
  <si>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</si>
  <si>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</si>
  <si>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</si>
  <si>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</si>
  <si>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</si>
  <si>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</si>
  <si>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</si>
  <si>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</si>
  <si>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</si>
  <si>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</si>
  <si>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</si>
  <si>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</si>
  <si>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</si>
  <si>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</si>
  <si>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</si>
  <si>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</si>
  <si>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</si>
  <si>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</si>
  <si>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</si>
  <si>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</si>
  <si>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</si>
  <si>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</si>
  <si>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</si>
  <si>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</si>
  <si>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</si>
  <si>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</si>
  <si>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</si>
  <si>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</si>
  <si>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</si>
  <si>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</si>
  <si>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</si>
  <si>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</si>
  <si>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</si>
  <si>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</si>
  <si>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</si>
  <si>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</si>
  <si>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</si>
  <si>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</si>
  <si>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</si>
  <si>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</si>
  <si>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</si>
  <si>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</si>
  <si>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</si>
  <si>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</si>
  <si>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</si>
  <si>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</si>
  <si>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</si>
  <si>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</si>
  <si>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</si>
  <si>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</si>
  <si>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</si>
  <si>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</si>
  <si>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</si>
  <si>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</si>
  <si>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</si>
  <si>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</si>
  <si>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</si>
  <si>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</si>
  <si>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</si>
  <si>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</si>
  <si>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</si>
  <si>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</si>
  <si>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</si>
  <si>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</si>
  <si>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</si>
  <si>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</si>
  <si>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</si>
  <si>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</si>
  <si>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</si>
  <si>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</si>
  <si>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</si>
  <si>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</si>
  <si>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</si>
  <si>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</si>
  <si>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</si>
  <si>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</si>
  <si>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</si>
  <si>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</si>
  <si>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</si>
  <si>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</si>
  <si>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</si>
  <si>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</si>
  <si>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</si>
  <si>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</si>
  <si>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</si>
  <si>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</si>
  <si>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</si>
  <si>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</si>
  <si>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</si>
  <si>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</si>
  <si>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</si>
  <si>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</si>
  <si>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</si>
  <si>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</si>
  <si>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</si>
  <si>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</si>
  <si>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</si>
  <si>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</si>
  <si>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</si>
  <si>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050</t>
  </si>
  <si>
    <t>PROVIDENCE ST MARY MEDICAL CENTER</t>
  </si>
  <si>
    <t>PO BOX 1477</t>
  </si>
  <si>
    <t xml:space="preserve">WALLA WALLA </t>
  </si>
  <si>
    <t>WA</t>
  </si>
  <si>
    <t>WALLA WALLA</t>
  </si>
  <si>
    <t>STEVEN BURDICK</t>
  </si>
  <si>
    <t>Helen Andrus</t>
  </si>
  <si>
    <t>SAM TUCKER</t>
  </si>
  <si>
    <t>(509) 522-3320</t>
  </si>
  <si>
    <t>(509) 522-5920</t>
  </si>
  <si>
    <t>12/31/2022</t>
  </si>
  <si>
    <t>401 W POPLAR</t>
  </si>
  <si>
    <t>Walla Walla</t>
  </si>
  <si>
    <t>Due to the implementation of a new financial system and updated department mapping</t>
  </si>
  <si>
    <t>Brad Lavoie</t>
  </si>
  <si>
    <t>brad.lavoie@providence.org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</si>
</sst>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5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rad.lavoie@providenc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206" transitionEvaluation="1" transitionEntry="1" codeName="Sheet1">
    <tabColor rgb="FF92D050"/>
    <pageSetUpPr autoPageBreaks="0" fitToPage="1"/>
  </sheetPr>
  <dimension ref="A1:CF716"/>
  <sheetViews>
    <sheetView tabSelected="1" topLeftCell="A206" zoomScale="70" zoomScaleNormal="70" workbookViewId="0">
      <selection activeCell="C109" sqref="C109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2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3" t="s">
        <v>18</v>
      </c>
      <c r="B36" s="334"/>
      <c r="C36" s="335"/>
      <c r="D36" s="334"/>
      <c r="E36" s="334"/>
      <c r="F36" s="334"/>
      <c r="G36" s="334"/>
    </row>
    <row r="37" spans="1:83" x14ac:dyDescent="0.35">
      <c r="A37" s="336" t="s">
        <v>1342</v>
      </c>
      <c r="B37" s="337"/>
      <c r="C37" s="335"/>
      <c r="D37" s="334"/>
      <c r="E37" s="334"/>
      <c r="F37" s="334"/>
      <c r="G37" s="334"/>
    </row>
    <row r="38" spans="1:83" x14ac:dyDescent="0.35">
      <c r="A38" s="340" t="s">
        <v>1361</v>
      </c>
      <c r="B38" s="337"/>
      <c r="C38" s="335"/>
      <c r="D38" s="334"/>
      <c r="E38" s="334"/>
      <c r="F38" s="334"/>
      <c r="G38" s="334"/>
    </row>
    <row r="39" spans="1:83" x14ac:dyDescent="0.35">
      <c r="A39" s="339" t="s">
        <v>1343</v>
      </c>
      <c r="B39" s="334"/>
      <c r="C39" s="335"/>
      <c r="D39" s="334"/>
      <c r="E39" s="334"/>
      <c r="F39" s="334"/>
      <c r="G39" s="334"/>
    </row>
    <row r="40" spans="1:83" x14ac:dyDescent="0.35">
      <c r="A40" s="340" t="s">
        <v>1362</v>
      </c>
      <c r="B40" s="334"/>
      <c r="C40" s="335"/>
      <c r="D40" s="334"/>
      <c r="E40" s="334"/>
      <c r="F40" s="334"/>
      <c r="G40" s="334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>
        <v>6591424</v>
      </c>
      <c r="C47" s="24">
        <v>346209.55000000005</v>
      </c>
      <c r="D47" s="24">
        <v>0</v>
      </c>
      <c r="E47" s="24">
        <v>840911.51</v>
      </c>
      <c r="F47" s="24">
        <v>0</v>
      </c>
      <c r="G47" s="24">
        <v>13471.46</v>
      </c>
      <c r="H47" s="24">
        <v>0</v>
      </c>
      <c r="I47" s="24">
        <v>0</v>
      </c>
      <c r="J47" s="24">
        <v>4188.62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273983.47000000003</v>
      </c>
      <c r="Q47" s="24">
        <v>255375.9</v>
      </c>
      <c r="R47" s="24">
        <v>206645.02</v>
      </c>
      <c r="S47" s="24">
        <v>63233.17</v>
      </c>
      <c r="T47" s="24">
        <v>0</v>
      </c>
      <c r="U47" s="24">
        <v>227634.39</v>
      </c>
      <c r="V47" s="24">
        <v>198184.59</v>
      </c>
      <c r="W47" s="24">
        <v>37602.870000000003</v>
      </c>
      <c r="X47" s="24">
        <v>72597.25</v>
      </c>
      <c r="Y47" s="24">
        <v>259689.32</v>
      </c>
      <c r="Z47" s="24">
        <v>257311.11</v>
      </c>
      <c r="AA47" s="24">
        <v>20549.449999999997</v>
      </c>
      <c r="AB47" s="24">
        <v>288942.58999999997</v>
      </c>
      <c r="AC47" s="24">
        <v>169646.4</v>
      </c>
      <c r="AD47" s="24">
        <v>0</v>
      </c>
      <c r="AE47" s="24">
        <v>94129.920000000013</v>
      </c>
      <c r="AF47" s="24">
        <v>0</v>
      </c>
      <c r="AG47" s="24">
        <v>508273.15</v>
      </c>
      <c r="AH47" s="24">
        <v>0</v>
      </c>
      <c r="AI47" s="24">
        <v>0</v>
      </c>
      <c r="AJ47" s="24">
        <v>123203.95</v>
      </c>
      <c r="AK47" s="24">
        <v>61248.58</v>
      </c>
      <c r="AL47" s="24">
        <v>15347.9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131085.9</v>
      </c>
      <c r="AZ47" s="24">
        <v>0</v>
      </c>
      <c r="BA47" s="24">
        <v>7323.05</v>
      </c>
      <c r="BB47" s="24">
        <v>80009.400000000009</v>
      </c>
      <c r="BC47" s="24">
        <v>0</v>
      </c>
      <c r="BD47" s="24">
        <v>0</v>
      </c>
      <c r="BE47" s="24">
        <v>343922.58</v>
      </c>
      <c r="BF47" s="24">
        <v>0</v>
      </c>
      <c r="BG47" s="24">
        <v>0</v>
      </c>
      <c r="BH47" s="24">
        <v>0</v>
      </c>
      <c r="BI47" s="24">
        <v>0</v>
      </c>
      <c r="BJ47" s="24">
        <v>5654.35</v>
      </c>
      <c r="BK47" s="24">
        <v>7308.3</v>
      </c>
      <c r="BL47" s="24">
        <v>55234.400000000001</v>
      </c>
      <c r="BM47" s="24">
        <v>16696.830000000002</v>
      </c>
      <c r="BN47" s="24">
        <v>86205.060000000012</v>
      </c>
      <c r="BO47" s="24">
        <v>779449.87</v>
      </c>
      <c r="BP47" s="24">
        <v>9960.0400000000009</v>
      </c>
      <c r="BQ47" s="24">
        <v>37962.1</v>
      </c>
      <c r="BR47" s="24">
        <v>0</v>
      </c>
      <c r="BS47" s="24">
        <v>32089.280000000006</v>
      </c>
      <c r="BT47" s="24">
        <v>25634.65</v>
      </c>
      <c r="BU47" s="24">
        <v>0</v>
      </c>
      <c r="BV47" s="24">
        <v>9398.81</v>
      </c>
      <c r="BW47" s="24">
        <v>0</v>
      </c>
      <c r="BX47" s="24">
        <v>0</v>
      </c>
      <c r="BY47" s="24">
        <v>182126.26</v>
      </c>
      <c r="BZ47" s="24">
        <v>161835.11000000002</v>
      </c>
      <c r="CA47" s="24">
        <v>44426.840000000004</v>
      </c>
      <c r="CB47" s="24">
        <v>71576.639999999999</v>
      </c>
      <c r="CC47" s="24">
        <v>165144.61000000002</v>
      </c>
      <c r="CD47" s="20"/>
      <c r="CE47" s="32">
        <v>6591424.25</v>
      </c>
    </row>
    <row r="48" spans="1:83" x14ac:dyDescent="0.35">
      <c r="A48" s="32" t="s">
        <v>217</v>
      </c>
      <c r="B48" s="311">
        <v>-0.25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32">
        <v>0</v>
      </c>
      <c r="BZ48" s="32">
        <v>0</v>
      </c>
      <c r="CA48" s="32">
        <v>0</v>
      </c>
      <c r="CB48" s="32">
        <v>0</v>
      </c>
      <c r="CC48" s="32">
        <v>0</v>
      </c>
      <c r="CD48" s="32"/>
      <c r="CE48" s="32">
        <v>0</v>
      </c>
    </row>
    <row r="49" spans="1:83" x14ac:dyDescent="0.35">
      <c r="A49" s="20" t="s">
        <v>218</v>
      </c>
      <c r="B49" s="32">
        <v>6591423.75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>
        <v>5796660</v>
      </c>
      <c r="C51" s="24">
        <v>709194.9800000001</v>
      </c>
      <c r="D51" s="24">
        <v>0</v>
      </c>
      <c r="E51" s="24">
        <v>193558.46</v>
      </c>
      <c r="F51" s="24">
        <v>0</v>
      </c>
      <c r="G51" s="24">
        <v>966.46</v>
      </c>
      <c r="H51" s="24">
        <v>0</v>
      </c>
      <c r="I51" s="24">
        <v>0</v>
      </c>
      <c r="J51" s="24">
        <v>3748.04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539774.53</v>
      </c>
      <c r="Q51" s="24">
        <v>20018.63</v>
      </c>
      <c r="R51" s="24">
        <v>0</v>
      </c>
      <c r="S51" s="24">
        <v>35348.369999999995</v>
      </c>
      <c r="T51" s="24">
        <v>0</v>
      </c>
      <c r="U51" s="24">
        <v>140995.34</v>
      </c>
      <c r="V51" s="24">
        <v>30073.68</v>
      </c>
      <c r="W51" s="24">
        <v>32848.51</v>
      </c>
      <c r="X51" s="24">
        <v>4987.6499999999996</v>
      </c>
      <c r="Y51" s="24">
        <v>319410.93000000005</v>
      </c>
      <c r="Z51" s="24">
        <v>19625.34</v>
      </c>
      <c r="AA51" s="24">
        <v>260098.49</v>
      </c>
      <c r="AB51" s="24">
        <v>66098.790000000008</v>
      </c>
      <c r="AC51" s="24">
        <v>33591.65</v>
      </c>
      <c r="AD51" s="24">
        <v>0</v>
      </c>
      <c r="AE51" s="24">
        <v>7662.34</v>
      </c>
      <c r="AF51" s="24">
        <v>0</v>
      </c>
      <c r="AG51" s="24">
        <v>66567.64</v>
      </c>
      <c r="AH51" s="24">
        <v>0</v>
      </c>
      <c r="AI51" s="24">
        <v>0</v>
      </c>
      <c r="AJ51" s="24">
        <v>0</v>
      </c>
      <c r="AK51" s="24">
        <v>0</v>
      </c>
      <c r="AL51" s="24">
        <v>9896.2199999999993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3481.55</v>
      </c>
      <c r="AZ51" s="24">
        <v>6000</v>
      </c>
      <c r="BA51" s="24">
        <v>0</v>
      </c>
      <c r="BB51" s="24">
        <v>0</v>
      </c>
      <c r="BC51" s="24">
        <v>0</v>
      </c>
      <c r="BD51" s="24">
        <v>0</v>
      </c>
      <c r="BE51" s="24">
        <v>436550.08999999997</v>
      </c>
      <c r="BF51" s="24">
        <v>0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0</v>
      </c>
      <c r="BM51" s="24">
        <v>0</v>
      </c>
      <c r="BN51" s="24">
        <v>2792423.32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63738.6</v>
      </c>
      <c r="BZ51" s="24">
        <v>0</v>
      </c>
      <c r="CA51" s="24">
        <v>0</v>
      </c>
      <c r="CB51" s="24">
        <v>0</v>
      </c>
      <c r="CC51" s="24">
        <v>0</v>
      </c>
      <c r="CD51" s="20"/>
      <c r="CE51" s="32">
        <v>5796659.6099999994</v>
      </c>
    </row>
    <row r="52" spans="1:83" x14ac:dyDescent="0.35">
      <c r="A52" s="39" t="s">
        <v>220</v>
      </c>
      <c r="B52" s="312">
        <v>0.39000000059604645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2">
        <v>0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32">
        <v>0</v>
      </c>
      <c r="BZ52" s="32">
        <v>0</v>
      </c>
      <c r="CA52" s="32">
        <v>0</v>
      </c>
      <c r="CB52" s="32">
        <v>0</v>
      </c>
      <c r="CC52" s="32">
        <v>0</v>
      </c>
      <c r="CD52" s="32"/>
      <c r="CE52" s="32">
        <v>0</v>
      </c>
    </row>
    <row r="53" spans="1:83" x14ac:dyDescent="0.35">
      <c r="A53" s="20" t="s">
        <v>218</v>
      </c>
      <c r="B53" s="32">
        <v>5796660.3900000006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3743</v>
      </c>
      <c r="D59" s="24">
        <v>0</v>
      </c>
      <c r="E59" s="24">
        <v>17990</v>
      </c>
      <c r="F59" s="24">
        <v>0</v>
      </c>
      <c r="G59" s="24">
        <v>1816</v>
      </c>
      <c r="H59" s="24">
        <v>0</v>
      </c>
      <c r="I59" s="24">
        <v>0</v>
      </c>
      <c r="J59" s="24">
        <v>960</v>
      </c>
      <c r="K59" s="24">
        <v>0</v>
      </c>
      <c r="L59" s="24">
        <v>0</v>
      </c>
      <c r="M59" s="24">
        <v>0</v>
      </c>
      <c r="N59" s="24">
        <v>0</v>
      </c>
      <c r="O59" s="24">
        <v>440</v>
      </c>
      <c r="P59" s="30"/>
      <c r="Q59" s="30"/>
      <c r="R59" s="30"/>
      <c r="S59" s="313"/>
      <c r="T59" s="313"/>
      <c r="U59" s="31"/>
      <c r="V59" s="30"/>
      <c r="W59" s="30"/>
      <c r="X59" s="30"/>
      <c r="Y59" s="30"/>
      <c r="Z59" s="30"/>
      <c r="AA59" s="30"/>
      <c r="AB59" s="31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3"/>
      <c r="AW59" s="313"/>
      <c r="AX59" s="313"/>
      <c r="AY59" s="30"/>
      <c r="AZ59" s="30"/>
      <c r="BA59" s="313"/>
      <c r="BB59" s="313"/>
      <c r="BC59" s="313"/>
      <c r="BD59" s="313"/>
      <c r="BE59" s="30">
        <v>197771.09000000005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35">
      <c r="A60" s="240" t="s">
        <v>247</v>
      </c>
      <c r="B60" s="241"/>
      <c r="C60" s="314">
        <v>45.422403846153848</v>
      </c>
      <c r="D60" s="314">
        <v>0</v>
      </c>
      <c r="E60" s="314">
        <v>132.44089423076923</v>
      </c>
      <c r="F60" s="314">
        <v>0</v>
      </c>
      <c r="G60" s="314">
        <v>2.9641298076923075</v>
      </c>
      <c r="H60" s="314">
        <v>0</v>
      </c>
      <c r="I60" s="314">
        <v>0</v>
      </c>
      <c r="J60" s="314">
        <v>1.1942932692307691</v>
      </c>
      <c r="K60" s="314">
        <v>0</v>
      </c>
      <c r="L60" s="314">
        <v>0</v>
      </c>
      <c r="M60" s="314">
        <v>0</v>
      </c>
      <c r="N60" s="314">
        <v>0</v>
      </c>
      <c r="O60" s="314">
        <v>0</v>
      </c>
      <c r="P60" s="315">
        <v>40.010663461538464</v>
      </c>
      <c r="Q60" s="315">
        <v>31.357759615384616</v>
      </c>
      <c r="R60" s="315">
        <v>4.7041538461538464</v>
      </c>
      <c r="S60" s="316">
        <v>11.212129807692309</v>
      </c>
      <c r="T60" s="316">
        <v>0</v>
      </c>
      <c r="U60" s="317">
        <v>35.24190865384616</v>
      </c>
      <c r="V60" s="315">
        <v>22.256644230769236</v>
      </c>
      <c r="W60" s="315">
        <v>3.9760624999999998</v>
      </c>
      <c r="X60" s="315">
        <v>8.0693461538461531</v>
      </c>
      <c r="Y60" s="315">
        <v>34.978033653846161</v>
      </c>
      <c r="Z60" s="315">
        <v>34.182653846153848</v>
      </c>
      <c r="AA60" s="315">
        <v>2.2963798076923077</v>
      </c>
      <c r="AB60" s="316">
        <v>29.86311538461538</v>
      </c>
      <c r="AC60" s="315">
        <v>23.73285096153846</v>
      </c>
      <c r="AD60" s="315">
        <v>0</v>
      </c>
      <c r="AE60" s="315">
        <v>11.95026923076923</v>
      </c>
      <c r="AF60" s="315">
        <v>0</v>
      </c>
      <c r="AG60" s="315">
        <v>55.004769230769206</v>
      </c>
      <c r="AH60" s="315">
        <v>0</v>
      </c>
      <c r="AI60" s="315">
        <v>0</v>
      </c>
      <c r="AJ60" s="315">
        <v>15.050903846153846</v>
      </c>
      <c r="AK60" s="315">
        <v>9.1713221153846156</v>
      </c>
      <c r="AL60" s="315">
        <v>2.3736153846153845</v>
      </c>
      <c r="AM60" s="315">
        <v>0</v>
      </c>
      <c r="AN60" s="315">
        <v>0</v>
      </c>
      <c r="AO60" s="315">
        <v>0</v>
      </c>
      <c r="AP60" s="315">
        <v>0</v>
      </c>
      <c r="AQ60" s="315">
        <v>0</v>
      </c>
      <c r="AR60" s="315">
        <v>0</v>
      </c>
      <c r="AS60" s="315">
        <v>0</v>
      </c>
      <c r="AT60" s="315">
        <v>0</v>
      </c>
      <c r="AU60" s="315">
        <v>0</v>
      </c>
      <c r="AV60" s="316">
        <v>0</v>
      </c>
      <c r="AW60" s="316">
        <v>0</v>
      </c>
      <c r="AX60" s="316">
        <v>0</v>
      </c>
      <c r="AY60" s="315">
        <v>35.361274038461538</v>
      </c>
      <c r="AZ60" s="315">
        <v>0.39766346153846155</v>
      </c>
      <c r="BA60" s="316">
        <v>2.1973846153846153</v>
      </c>
      <c r="BB60" s="316">
        <v>12.163653846153846</v>
      </c>
      <c r="BC60" s="316">
        <v>0</v>
      </c>
      <c r="BD60" s="316">
        <v>0</v>
      </c>
      <c r="BE60" s="315">
        <v>67.100399038461532</v>
      </c>
      <c r="BF60" s="316">
        <v>0</v>
      </c>
      <c r="BG60" s="316">
        <v>0</v>
      </c>
      <c r="BH60" s="316">
        <v>0</v>
      </c>
      <c r="BI60" s="316">
        <v>0</v>
      </c>
      <c r="BJ60" s="316">
        <v>1.0084423076923079</v>
      </c>
      <c r="BK60" s="316">
        <v>1.2728028846153845</v>
      </c>
      <c r="BL60" s="316">
        <v>11.609927884615384</v>
      </c>
      <c r="BM60" s="316">
        <v>3.0083221153846154</v>
      </c>
      <c r="BN60" s="316">
        <v>12.040100961538462</v>
      </c>
      <c r="BO60" s="316">
        <v>7.4043269230769232E-2</v>
      </c>
      <c r="BP60" s="316">
        <v>2.1627355769230769</v>
      </c>
      <c r="BQ60" s="316">
        <v>3.4353846153846153</v>
      </c>
      <c r="BR60" s="316">
        <v>3.8317307692307691E-3</v>
      </c>
      <c r="BS60" s="316">
        <v>3.3868076923076922</v>
      </c>
      <c r="BT60" s="316">
        <v>4.2666490384615381</v>
      </c>
      <c r="BU60" s="316">
        <v>0</v>
      </c>
      <c r="BV60" s="316">
        <v>1.6114567307692309</v>
      </c>
      <c r="BW60" s="316">
        <v>0</v>
      </c>
      <c r="BX60" s="316">
        <v>0</v>
      </c>
      <c r="BY60" s="316">
        <v>15.454134615384616</v>
      </c>
      <c r="BZ60" s="316">
        <v>11.339269230769231</v>
      </c>
      <c r="CA60" s="316">
        <v>8.3815480769230781</v>
      </c>
      <c r="CB60" s="316">
        <v>12.678706730769232</v>
      </c>
      <c r="CC60" s="316">
        <v>13.050144230769229</v>
      </c>
      <c r="CD60" s="246" t="s">
        <v>233</v>
      </c>
      <c r="CE60" s="267">
        <v>779.45898557692294</v>
      </c>
    </row>
    <row r="61" spans="1:83" x14ac:dyDescent="0.35">
      <c r="A61" s="39" t="s">
        <v>248</v>
      </c>
      <c r="B61" s="20"/>
      <c r="C61" s="24">
        <v>4003131.4399999995</v>
      </c>
      <c r="D61" s="24">
        <v>0</v>
      </c>
      <c r="E61" s="24">
        <v>11531938.860000001</v>
      </c>
      <c r="F61" s="24">
        <v>0</v>
      </c>
      <c r="G61" s="24">
        <v>270191.83000000007</v>
      </c>
      <c r="H61" s="24">
        <v>0</v>
      </c>
      <c r="I61" s="24">
        <v>0</v>
      </c>
      <c r="J61" s="24">
        <v>136843.79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30">
        <v>3209717.5900000003</v>
      </c>
      <c r="Q61" s="30">
        <v>3035990.9499999997</v>
      </c>
      <c r="R61" s="30">
        <v>4975935.87</v>
      </c>
      <c r="S61" s="318">
        <v>635837.39999999991</v>
      </c>
      <c r="T61" s="318">
        <v>0</v>
      </c>
      <c r="U61" s="31">
        <v>2819375.8699999996</v>
      </c>
      <c r="V61" s="30">
        <v>2148797.9900000002</v>
      </c>
      <c r="W61" s="30">
        <v>435285.98</v>
      </c>
      <c r="X61" s="30">
        <v>792905.39</v>
      </c>
      <c r="Y61" s="30">
        <v>2935869.36</v>
      </c>
      <c r="Z61" s="30">
        <v>3015208.32</v>
      </c>
      <c r="AA61" s="30">
        <v>238927.96000000002</v>
      </c>
      <c r="AB61" s="319">
        <v>3144472.13</v>
      </c>
      <c r="AC61" s="30">
        <v>2332451.23</v>
      </c>
      <c r="AD61" s="30">
        <v>0</v>
      </c>
      <c r="AE61" s="30">
        <v>1003907.7000000001</v>
      </c>
      <c r="AF61" s="30">
        <v>0</v>
      </c>
      <c r="AG61" s="30">
        <v>9633071.8899999987</v>
      </c>
      <c r="AH61" s="30">
        <v>0</v>
      </c>
      <c r="AI61" s="30">
        <v>0</v>
      </c>
      <c r="AJ61" s="30">
        <v>1433681.4200000002</v>
      </c>
      <c r="AK61" s="30">
        <v>729895.56</v>
      </c>
      <c r="AL61" s="30">
        <v>215371.96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8">
        <v>0</v>
      </c>
      <c r="AW61" s="318">
        <v>26784.03</v>
      </c>
      <c r="AX61" s="318">
        <v>0</v>
      </c>
      <c r="AY61" s="30">
        <v>1536370.3</v>
      </c>
      <c r="AZ61" s="30">
        <v>18082.46</v>
      </c>
      <c r="BA61" s="318">
        <v>90972.41</v>
      </c>
      <c r="BB61" s="318">
        <v>1162094.92</v>
      </c>
      <c r="BC61" s="318">
        <v>0</v>
      </c>
      <c r="BD61" s="318">
        <v>0</v>
      </c>
      <c r="BE61" s="30">
        <v>3692505.8399999994</v>
      </c>
      <c r="BF61" s="318">
        <v>0</v>
      </c>
      <c r="BG61" s="318">
        <v>0</v>
      </c>
      <c r="BH61" s="318">
        <v>0</v>
      </c>
      <c r="BI61" s="318">
        <v>0</v>
      </c>
      <c r="BJ61" s="318">
        <v>58497.880000000005</v>
      </c>
      <c r="BK61" s="318">
        <v>72118.94</v>
      </c>
      <c r="BL61" s="318">
        <v>630999.30999999994</v>
      </c>
      <c r="BM61" s="318">
        <v>35552.929999999993</v>
      </c>
      <c r="BN61" s="318">
        <v>1931913.1500000008</v>
      </c>
      <c r="BO61" s="318">
        <v>3511.79</v>
      </c>
      <c r="BP61" s="318">
        <v>116892.89</v>
      </c>
      <c r="BQ61" s="318">
        <v>389262.94</v>
      </c>
      <c r="BR61" s="318">
        <v>175.47</v>
      </c>
      <c r="BS61" s="318">
        <v>333332.26999999996</v>
      </c>
      <c r="BT61" s="318">
        <v>352763.57</v>
      </c>
      <c r="BU61" s="318">
        <v>0</v>
      </c>
      <c r="BV61" s="318">
        <v>95377.049999999988</v>
      </c>
      <c r="BW61" s="318">
        <v>0</v>
      </c>
      <c r="BX61" s="318">
        <v>0</v>
      </c>
      <c r="BY61" s="318">
        <v>1873414.1800000002</v>
      </c>
      <c r="BZ61" s="318">
        <v>758717.01</v>
      </c>
      <c r="CA61" s="318">
        <v>693945.35</v>
      </c>
      <c r="CB61" s="318">
        <v>958069.87000000011</v>
      </c>
      <c r="CC61" s="318">
        <v>1091712.47</v>
      </c>
      <c r="CD61" s="29" t="s">
        <v>233</v>
      </c>
      <c r="CE61" s="32">
        <v>74601877.520000011</v>
      </c>
    </row>
    <row r="62" spans="1:83" x14ac:dyDescent="0.35">
      <c r="A62" s="39" t="s">
        <v>9</v>
      </c>
      <c r="B62" s="20"/>
      <c r="C62" s="32">
        <v>346210</v>
      </c>
      <c r="D62" s="32">
        <v>0</v>
      </c>
      <c r="E62" s="32">
        <v>840912</v>
      </c>
      <c r="F62" s="32">
        <v>0</v>
      </c>
      <c r="G62" s="32">
        <v>13471</v>
      </c>
      <c r="H62" s="32">
        <v>0</v>
      </c>
      <c r="I62" s="32">
        <v>0</v>
      </c>
      <c r="J62" s="32">
        <v>4189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273983</v>
      </c>
      <c r="Q62" s="32">
        <v>255376</v>
      </c>
      <c r="R62" s="32">
        <v>206645</v>
      </c>
      <c r="S62" s="32">
        <v>63233</v>
      </c>
      <c r="T62" s="32">
        <v>0</v>
      </c>
      <c r="U62" s="32">
        <v>227634</v>
      </c>
      <c r="V62" s="32">
        <v>198185</v>
      </c>
      <c r="W62" s="32">
        <v>37603</v>
      </c>
      <c r="X62" s="32">
        <v>72597</v>
      </c>
      <c r="Y62" s="32">
        <v>259689</v>
      </c>
      <c r="Z62" s="32">
        <v>257311</v>
      </c>
      <c r="AA62" s="32">
        <v>20549</v>
      </c>
      <c r="AB62" s="32">
        <v>288943</v>
      </c>
      <c r="AC62" s="32">
        <v>169646</v>
      </c>
      <c r="AD62" s="32">
        <v>0</v>
      </c>
      <c r="AE62" s="32">
        <v>94130</v>
      </c>
      <c r="AF62" s="32">
        <v>0</v>
      </c>
      <c r="AG62" s="32">
        <v>508273</v>
      </c>
      <c r="AH62" s="32">
        <v>0</v>
      </c>
      <c r="AI62" s="32">
        <v>0</v>
      </c>
      <c r="AJ62" s="32">
        <v>123204</v>
      </c>
      <c r="AK62" s="32">
        <v>61249</v>
      </c>
      <c r="AL62" s="32">
        <v>15348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131086</v>
      </c>
      <c r="AZ62" s="32">
        <v>0</v>
      </c>
      <c r="BA62" s="32">
        <v>7323</v>
      </c>
      <c r="BB62" s="32">
        <v>80009</v>
      </c>
      <c r="BC62" s="32">
        <v>0</v>
      </c>
      <c r="BD62" s="32">
        <v>0</v>
      </c>
      <c r="BE62" s="32">
        <v>343923</v>
      </c>
      <c r="BF62" s="32">
        <v>0</v>
      </c>
      <c r="BG62" s="32">
        <v>0</v>
      </c>
      <c r="BH62" s="32">
        <v>0</v>
      </c>
      <c r="BI62" s="32">
        <v>0</v>
      </c>
      <c r="BJ62" s="32">
        <v>5654</v>
      </c>
      <c r="BK62" s="32">
        <v>7308</v>
      </c>
      <c r="BL62" s="32">
        <v>55234</v>
      </c>
      <c r="BM62" s="32">
        <v>16697</v>
      </c>
      <c r="BN62" s="32">
        <v>86205</v>
      </c>
      <c r="BO62" s="32">
        <v>779450</v>
      </c>
      <c r="BP62" s="32">
        <v>9960</v>
      </c>
      <c r="BQ62" s="32">
        <v>37962</v>
      </c>
      <c r="BR62" s="32">
        <v>0</v>
      </c>
      <c r="BS62" s="32">
        <v>32089</v>
      </c>
      <c r="BT62" s="32">
        <v>25635</v>
      </c>
      <c r="BU62" s="32">
        <v>0</v>
      </c>
      <c r="BV62" s="32">
        <v>9399</v>
      </c>
      <c r="BW62" s="32">
        <v>0</v>
      </c>
      <c r="BX62" s="32">
        <v>0</v>
      </c>
      <c r="BY62" s="32">
        <v>182126</v>
      </c>
      <c r="BZ62" s="32">
        <v>161835</v>
      </c>
      <c r="CA62" s="32">
        <v>44427</v>
      </c>
      <c r="CB62" s="32">
        <v>71577</v>
      </c>
      <c r="CC62" s="32">
        <v>165145</v>
      </c>
      <c r="CD62" s="29" t="s">
        <v>233</v>
      </c>
      <c r="CE62" s="32">
        <v>6591424</v>
      </c>
    </row>
    <row r="63" spans="1:83" x14ac:dyDescent="0.35">
      <c r="A63" s="39" t="s">
        <v>249</v>
      </c>
      <c r="B63" s="20"/>
      <c r="C63" s="24">
        <v>0</v>
      </c>
      <c r="D63" s="24">
        <v>0</v>
      </c>
      <c r="E63" s="24">
        <v>206457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0</v>
      </c>
      <c r="Q63" s="30">
        <v>0</v>
      </c>
      <c r="R63" s="30">
        <v>0</v>
      </c>
      <c r="S63" s="318">
        <v>0</v>
      </c>
      <c r="T63" s="318">
        <v>0</v>
      </c>
      <c r="U63" s="31">
        <v>97614.75</v>
      </c>
      <c r="V63" s="30">
        <v>9900</v>
      </c>
      <c r="W63" s="30">
        <v>0</v>
      </c>
      <c r="X63" s="30">
        <v>0</v>
      </c>
      <c r="Y63" s="30">
        <v>0</v>
      </c>
      <c r="Z63" s="30">
        <v>0</v>
      </c>
      <c r="AA63" s="30">
        <v>0</v>
      </c>
      <c r="AB63" s="319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330971.81000000006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8">
        <v>0</v>
      </c>
      <c r="AW63" s="318">
        <v>0</v>
      </c>
      <c r="AX63" s="318">
        <v>0</v>
      </c>
      <c r="AY63" s="30">
        <v>0</v>
      </c>
      <c r="AZ63" s="30">
        <v>0</v>
      </c>
      <c r="BA63" s="318">
        <v>0</v>
      </c>
      <c r="BB63" s="318">
        <v>0</v>
      </c>
      <c r="BC63" s="318">
        <v>0</v>
      </c>
      <c r="BD63" s="318">
        <v>0</v>
      </c>
      <c r="BE63" s="30">
        <v>0</v>
      </c>
      <c r="BF63" s="318">
        <v>0</v>
      </c>
      <c r="BG63" s="318">
        <v>0</v>
      </c>
      <c r="BH63" s="318">
        <v>0</v>
      </c>
      <c r="BI63" s="318">
        <v>0</v>
      </c>
      <c r="BJ63" s="318">
        <v>0</v>
      </c>
      <c r="BK63" s="318">
        <v>0</v>
      </c>
      <c r="BL63" s="318">
        <v>0</v>
      </c>
      <c r="BM63" s="318">
        <v>0</v>
      </c>
      <c r="BN63" s="318">
        <v>2214864.2400000002</v>
      </c>
      <c r="BO63" s="318">
        <v>0</v>
      </c>
      <c r="BP63" s="318">
        <v>0</v>
      </c>
      <c r="BQ63" s="318">
        <v>0</v>
      </c>
      <c r="BR63" s="318">
        <v>0</v>
      </c>
      <c r="BS63" s="318">
        <v>787.5</v>
      </c>
      <c r="BT63" s="318">
        <v>0</v>
      </c>
      <c r="BU63" s="318">
        <v>0</v>
      </c>
      <c r="BV63" s="318">
        <v>0</v>
      </c>
      <c r="BW63" s="318">
        <v>0</v>
      </c>
      <c r="BX63" s="318">
        <v>0</v>
      </c>
      <c r="BY63" s="318">
        <v>-14017.5</v>
      </c>
      <c r="BZ63" s="318">
        <v>0</v>
      </c>
      <c r="CA63" s="318">
        <v>0</v>
      </c>
      <c r="CB63" s="318">
        <v>0</v>
      </c>
      <c r="CC63" s="318">
        <v>36756.660000000003</v>
      </c>
      <c r="CD63" s="29" t="s">
        <v>233</v>
      </c>
      <c r="CE63" s="32">
        <v>2883334.4600000004</v>
      </c>
    </row>
    <row r="64" spans="1:83" x14ac:dyDescent="0.35">
      <c r="A64" s="39" t="s">
        <v>250</v>
      </c>
      <c r="B64" s="20"/>
      <c r="C64" s="24">
        <v>567643.56000000006</v>
      </c>
      <c r="D64" s="24">
        <v>0</v>
      </c>
      <c r="E64" s="24">
        <v>1400428.27</v>
      </c>
      <c r="F64" s="24">
        <v>0</v>
      </c>
      <c r="G64" s="24">
        <v>6582.9600000000009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30">
        <v>5975437.2500000019</v>
      </c>
      <c r="Q64" s="30">
        <v>722560.12</v>
      </c>
      <c r="R64" s="30">
        <v>178244.63000000003</v>
      </c>
      <c r="S64" s="318">
        <v>2435566.5700000003</v>
      </c>
      <c r="T64" s="318">
        <v>0</v>
      </c>
      <c r="U64" s="31">
        <v>3291336.18</v>
      </c>
      <c r="V64" s="30">
        <v>1860969.6800000002</v>
      </c>
      <c r="W64" s="30">
        <v>113544.28</v>
      </c>
      <c r="X64" s="30">
        <v>270725.73</v>
      </c>
      <c r="Y64" s="30">
        <v>490750.41999999993</v>
      </c>
      <c r="Z64" s="30">
        <v>155775.61000000002</v>
      </c>
      <c r="AA64" s="30">
        <v>283721.04000000004</v>
      </c>
      <c r="AB64" s="319">
        <v>22002980.740000002</v>
      </c>
      <c r="AC64" s="30">
        <v>450990.34</v>
      </c>
      <c r="AD64" s="30">
        <v>0</v>
      </c>
      <c r="AE64" s="30">
        <v>5766.3999999999987</v>
      </c>
      <c r="AF64" s="30">
        <v>0</v>
      </c>
      <c r="AG64" s="30">
        <v>1058886.9100000001</v>
      </c>
      <c r="AH64" s="30">
        <v>0</v>
      </c>
      <c r="AI64" s="30">
        <v>0</v>
      </c>
      <c r="AJ64" s="30">
        <v>303988.33</v>
      </c>
      <c r="AK64" s="30">
        <v>6591.69</v>
      </c>
      <c r="AL64" s="30">
        <v>244.46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8">
        <v>0</v>
      </c>
      <c r="AW64" s="318">
        <v>0</v>
      </c>
      <c r="AX64" s="318">
        <v>0</v>
      </c>
      <c r="AY64" s="30">
        <v>297020.77999999997</v>
      </c>
      <c r="AZ64" s="30">
        <v>26.38</v>
      </c>
      <c r="BA64" s="318">
        <v>12992.400000000001</v>
      </c>
      <c r="BB64" s="318">
        <v>7991.6100000000006</v>
      </c>
      <c r="BC64" s="318">
        <v>0</v>
      </c>
      <c r="BD64" s="318">
        <v>1523.3300000000006</v>
      </c>
      <c r="BE64" s="30">
        <v>552170.74999999977</v>
      </c>
      <c r="BF64" s="318">
        <v>0</v>
      </c>
      <c r="BG64" s="318">
        <v>0</v>
      </c>
      <c r="BH64" s="318">
        <v>2283.29</v>
      </c>
      <c r="BI64" s="318">
        <v>0</v>
      </c>
      <c r="BJ64" s="318">
        <v>2568.7200000000003</v>
      </c>
      <c r="BK64" s="318">
        <v>1270.29</v>
      </c>
      <c r="BL64" s="318">
        <v>4222.4400000000005</v>
      </c>
      <c r="BM64" s="318">
        <v>0</v>
      </c>
      <c r="BN64" s="318">
        <v>147321.91</v>
      </c>
      <c r="BO64" s="318">
        <v>0</v>
      </c>
      <c r="BP64" s="318">
        <v>1015.47</v>
      </c>
      <c r="BQ64" s="318">
        <v>6420.3600000000015</v>
      </c>
      <c r="BR64" s="318">
        <v>0</v>
      </c>
      <c r="BS64" s="318">
        <v>9013.2800000000007</v>
      </c>
      <c r="BT64" s="318">
        <v>3134.2</v>
      </c>
      <c r="BU64" s="318">
        <v>0</v>
      </c>
      <c r="BV64" s="318">
        <v>2339.1799999999998</v>
      </c>
      <c r="BW64" s="318">
        <v>0</v>
      </c>
      <c r="BX64" s="318">
        <v>0</v>
      </c>
      <c r="BY64" s="318">
        <v>43751.609999999993</v>
      </c>
      <c r="BZ64" s="318">
        <v>99.41</v>
      </c>
      <c r="CA64" s="318">
        <v>182.41</v>
      </c>
      <c r="CB64" s="318">
        <v>60007.310000000005</v>
      </c>
      <c r="CC64" s="318">
        <v>67256.98000000001</v>
      </c>
      <c r="CD64" s="29" t="s">
        <v>233</v>
      </c>
      <c r="CE64" s="32">
        <v>42805347.279999979</v>
      </c>
    </row>
    <row r="65" spans="1:83" x14ac:dyDescent="0.35">
      <c r="A65" s="39" t="s">
        <v>251</v>
      </c>
      <c r="B65" s="20"/>
      <c r="C65" s="24">
        <v>139.07</v>
      </c>
      <c r="D65" s="24">
        <v>0</v>
      </c>
      <c r="E65" s="24">
        <v>670.49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30">
        <v>0</v>
      </c>
      <c r="Q65" s="30">
        <v>1929.04</v>
      </c>
      <c r="R65" s="30">
        <v>0</v>
      </c>
      <c r="S65" s="318">
        <v>0</v>
      </c>
      <c r="T65" s="318">
        <v>0</v>
      </c>
      <c r="U65" s="31">
        <v>650</v>
      </c>
      <c r="V65" s="30">
        <v>1025.96</v>
      </c>
      <c r="W65" s="30">
        <v>604.91999999999996</v>
      </c>
      <c r="X65" s="30">
        <v>0</v>
      </c>
      <c r="Y65" s="30">
        <v>2346.44</v>
      </c>
      <c r="Z65" s="30">
        <v>1758.54</v>
      </c>
      <c r="AA65" s="30">
        <v>0</v>
      </c>
      <c r="AB65" s="319">
        <v>0</v>
      </c>
      <c r="AC65" s="30">
        <v>209.85</v>
      </c>
      <c r="AD65" s="30">
        <v>0</v>
      </c>
      <c r="AE65" s="30">
        <v>0</v>
      </c>
      <c r="AF65" s="30">
        <v>0</v>
      </c>
      <c r="AG65" s="30">
        <v>134.47</v>
      </c>
      <c r="AH65" s="30">
        <v>0</v>
      </c>
      <c r="AI65" s="30">
        <v>0</v>
      </c>
      <c r="AJ65" s="30">
        <v>325</v>
      </c>
      <c r="AK65" s="30">
        <v>623.74</v>
      </c>
      <c r="AL65" s="30">
        <v>164.48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8">
        <v>0</v>
      </c>
      <c r="AW65" s="318">
        <v>0</v>
      </c>
      <c r="AX65" s="318">
        <v>0</v>
      </c>
      <c r="AY65" s="30">
        <v>0</v>
      </c>
      <c r="AZ65" s="30">
        <v>0</v>
      </c>
      <c r="BA65" s="318">
        <v>0</v>
      </c>
      <c r="BB65" s="318">
        <v>1475</v>
      </c>
      <c r="BC65" s="318">
        <v>0</v>
      </c>
      <c r="BD65" s="318">
        <v>0</v>
      </c>
      <c r="BE65" s="30">
        <v>1635068.2400000002</v>
      </c>
      <c r="BF65" s="318">
        <v>0</v>
      </c>
      <c r="BG65" s="318">
        <v>0</v>
      </c>
      <c r="BH65" s="318">
        <v>2023.87</v>
      </c>
      <c r="BI65" s="318">
        <v>0</v>
      </c>
      <c r="BJ65" s="318">
        <v>2051.67</v>
      </c>
      <c r="BK65" s="318">
        <v>0</v>
      </c>
      <c r="BL65" s="318">
        <v>0</v>
      </c>
      <c r="BM65" s="318">
        <v>650</v>
      </c>
      <c r="BN65" s="318">
        <v>202794.09999999998</v>
      </c>
      <c r="BO65" s="318">
        <v>0</v>
      </c>
      <c r="BP65" s="318">
        <v>0</v>
      </c>
      <c r="BQ65" s="318">
        <v>325</v>
      </c>
      <c r="BR65" s="318">
        <v>0</v>
      </c>
      <c r="BS65" s="318">
        <v>100</v>
      </c>
      <c r="BT65" s="318">
        <v>442.57</v>
      </c>
      <c r="BU65" s="318">
        <v>0</v>
      </c>
      <c r="BV65" s="318">
        <v>0</v>
      </c>
      <c r="BW65" s="318">
        <v>0</v>
      </c>
      <c r="BX65" s="318">
        <v>0</v>
      </c>
      <c r="BY65" s="318">
        <v>5439.72</v>
      </c>
      <c r="BZ65" s="318">
        <v>1441.78</v>
      </c>
      <c r="CA65" s="318">
        <v>0</v>
      </c>
      <c r="CB65" s="318">
        <v>1053888.81</v>
      </c>
      <c r="CC65" s="318">
        <v>104525.62</v>
      </c>
      <c r="CD65" s="29" t="s">
        <v>233</v>
      </c>
      <c r="CE65" s="32">
        <v>3020808.3800000008</v>
      </c>
    </row>
    <row r="66" spans="1:83" x14ac:dyDescent="0.35">
      <c r="A66" s="39" t="s">
        <v>252</v>
      </c>
      <c r="B66" s="20"/>
      <c r="C66" s="24">
        <v>13665.61</v>
      </c>
      <c r="D66" s="24">
        <v>0</v>
      </c>
      <c r="E66" s="24">
        <v>188758.49</v>
      </c>
      <c r="F66" s="24">
        <v>0</v>
      </c>
      <c r="G66" s="24">
        <v>1321.09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30">
        <v>222976.41999999998</v>
      </c>
      <c r="Q66" s="30">
        <v>6416.62</v>
      </c>
      <c r="R66" s="30">
        <v>36951.22</v>
      </c>
      <c r="S66" s="318">
        <v>221467.69999999998</v>
      </c>
      <c r="T66" s="318">
        <v>0</v>
      </c>
      <c r="U66" s="31">
        <v>1653473.8</v>
      </c>
      <c r="V66" s="30">
        <v>51414.81</v>
      </c>
      <c r="W66" s="30">
        <v>163013.28999999998</v>
      </c>
      <c r="X66" s="30">
        <v>571676.1</v>
      </c>
      <c r="Y66" s="30">
        <v>324090.19</v>
      </c>
      <c r="Z66" s="30">
        <v>883629.14999999991</v>
      </c>
      <c r="AA66" s="30">
        <v>27470.670000000002</v>
      </c>
      <c r="AB66" s="319">
        <v>23746.260000000002</v>
      </c>
      <c r="AC66" s="30">
        <v>87832.349999999991</v>
      </c>
      <c r="AD66" s="30">
        <v>0</v>
      </c>
      <c r="AE66" s="30">
        <v>49.14</v>
      </c>
      <c r="AF66" s="30">
        <v>0</v>
      </c>
      <c r="AG66" s="30">
        <v>114721.14000000001</v>
      </c>
      <c r="AH66" s="30">
        <v>0</v>
      </c>
      <c r="AI66" s="30">
        <v>0</v>
      </c>
      <c r="AJ66" s="30">
        <v>1993591.44</v>
      </c>
      <c r="AK66" s="30">
        <v>0</v>
      </c>
      <c r="AL66" s="30">
        <v>61.79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8">
        <v>0</v>
      </c>
      <c r="AW66" s="318">
        <v>0</v>
      </c>
      <c r="AX66" s="318">
        <v>1500.15</v>
      </c>
      <c r="AY66" s="30">
        <v>1169143.56</v>
      </c>
      <c r="AZ66" s="30">
        <v>879.68</v>
      </c>
      <c r="BA66" s="318">
        <v>109932.81</v>
      </c>
      <c r="BB66" s="318">
        <v>49873.67</v>
      </c>
      <c r="BC66" s="318">
        <v>0</v>
      </c>
      <c r="BD66" s="318">
        <v>31562</v>
      </c>
      <c r="BE66" s="30">
        <v>1239110.75</v>
      </c>
      <c r="BF66" s="318">
        <v>0</v>
      </c>
      <c r="BG66" s="318">
        <v>0</v>
      </c>
      <c r="BH66" s="318">
        <v>10516.39</v>
      </c>
      <c r="BI66" s="318">
        <v>0</v>
      </c>
      <c r="BJ66" s="318">
        <v>43</v>
      </c>
      <c r="BK66" s="318">
        <v>0</v>
      </c>
      <c r="BL66" s="318">
        <v>1673.42</v>
      </c>
      <c r="BM66" s="318">
        <v>60.64</v>
      </c>
      <c r="BN66" s="318">
        <v>5648523.1999999993</v>
      </c>
      <c r="BO66" s="318">
        <v>9039.49</v>
      </c>
      <c r="BP66" s="318">
        <v>0</v>
      </c>
      <c r="BQ66" s="318">
        <v>1181.33</v>
      </c>
      <c r="BR66" s="318">
        <v>0</v>
      </c>
      <c r="BS66" s="318">
        <v>36665.200000000004</v>
      </c>
      <c r="BT66" s="318">
        <v>126.38</v>
      </c>
      <c r="BU66" s="318">
        <v>0</v>
      </c>
      <c r="BV66" s="318">
        <v>0</v>
      </c>
      <c r="BW66" s="318">
        <v>0</v>
      </c>
      <c r="BX66" s="318">
        <v>0</v>
      </c>
      <c r="BY66" s="318">
        <v>466213.64999999997</v>
      </c>
      <c r="BZ66" s="318">
        <v>0</v>
      </c>
      <c r="CA66" s="318">
        <v>1890.3400000000001</v>
      </c>
      <c r="CB66" s="318">
        <v>9333.08</v>
      </c>
      <c r="CC66" s="318">
        <v>13190.97</v>
      </c>
      <c r="CD66" s="29" t="s">
        <v>233</v>
      </c>
      <c r="CE66" s="32">
        <v>15386786.99</v>
      </c>
    </row>
    <row r="67" spans="1:83" x14ac:dyDescent="0.35">
      <c r="A67" s="39" t="s">
        <v>11</v>
      </c>
      <c r="B67" s="20"/>
      <c r="C67" s="32">
        <v>709195</v>
      </c>
      <c r="D67" s="32">
        <v>0</v>
      </c>
      <c r="E67" s="32">
        <v>193558</v>
      </c>
      <c r="F67" s="32">
        <v>0</v>
      </c>
      <c r="G67" s="32">
        <v>966</v>
      </c>
      <c r="H67" s="32">
        <v>0</v>
      </c>
      <c r="I67" s="32">
        <v>0</v>
      </c>
      <c r="J67" s="32">
        <v>3748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539775</v>
      </c>
      <c r="Q67" s="32">
        <v>20019</v>
      </c>
      <c r="R67" s="32">
        <v>0</v>
      </c>
      <c r="S67" s="32">
        <v>35348</v>
      </c>
      <c r="T67" s="32">
        <v>0</v>
      </c>
      <c r="U67" s="32">
        <v>140995</v>
      </c>
      <c r="V67" s="32">
        <v>30074</v>
      </c>
      <c r="W67" s="32">
        <v>32849</v>
      </c>
      <c r="X67" s="32">
        <v>4988</v>
      </c>
      <c r="Y67" s="32">
        <v>319411</v>
      </c>
      <c r="Z67" s="32">
        <v>19625</v>
      </c>
      <c r="AA67" s="32">
        <v>260098</v>
      </c>
      <c r="AB67" s="32">
        <v>66099</v>
      </c>
      <c r="AC67" s="32">
        <v>33592</v>
      </c>
      <c r="AD67" s="32">
        <v>0</v>
      </c>
      <c r="AE67" s="32">
        <v>7662</v>
      </c>
      <c r="AF67" s="32">
        <v>0</v>
      </c>
      <c r="AG67" s="32">
        <v>66568</v>
      </c>
      <c r="AH67" s="32">
        <v>0</v>
      </c>
      <c r="AI67" s="32">
        <v>0</v>
      </c>
      <c r="AJ67" s="32">
        <v>0</v>
      </c>
      <c r="AK67" s="32">
        <v>0</v>
      </c>
      <c r="AL67" s="32">
        <v>9896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3482</v>
      </c>
      <c r="AZ67" s="32">
        <v>6000</v>
      </c>
      <c r="BA67" s="32">
        <v>0</v>
      </c>
      <c r="BB67" s="32">
        <v>0</v>
      </c>
      <c r="BC67" s="32">
        <v>0</v>
      </c>
      <c r="BD67" s="32">
        <v>0</v>
      </c>
      <c r="BE67" s="32">
        <v>436550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2792423</v>
      </c>
      <c r="BO67" s="32">
        <v>0</v>
      </c>
      <c r="BP67" s="32">
        <v>0</v>
      </c>
      <c r="BQ67" s="32">
        <v>0</v>
      </c>
      <c r="BR67" s="32">
        <v>0</v>
      </c>
      <c r="BS67" s="32">
        <v>0</v>
      </c>
      <c r="BT67" s="32">
        <v>0</v>
      </c>
      <c r="BU67" s="32">
        <v>0</v>
      </c>
      <c r="BV67" s="32">
        <v>0</v>
      </c>
      <c r="BW67" s="32">
        <v>0</v>
      </c>
      <c r="BX67" s="32">
        <v>0</v>
      </c>
      <c r="BY67" s="32">
        <v>63739</v>
      </c>
      <c r="BZ67" s="32">
        <v>0</v>
      </c>
      <c r="CA67" s="32">
        <v>0</v>
      </c>
      <c r="CB67" s="32">
        <v>0</v>
      </c>
      <c r="CC67" s="32">
        <v>0</v>
      </c>
      <c r="CD67" s="29" t="s">
        <v>233</v>
      </c>
      <c r="CE67" s="32">
        <v>5796660</v>
      </c>
    </row>
    <row r="68" spans="1:83" x14ac:dyDescent="0.35">
      <c r="A68" s="39" t="s">
        <v>253</v>
      </c>
      <c r="B68" s="32"/>
      <c r="C68" s="24">
        <v>4602.3599999999997</v>
      </c>
      <c r="D68" s="24">
        <v>0</v>
      </c>
      <c r="E68" s="24">
        <v>1472.6</v>
      </c>
      <c r="F68" s="24">
        <v>0</v>
      </c>
      <c r="G68" s="24">
        <v>2009.85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30">
        <v>77405.78</v>
      </c>
      <c r="Q68" s="30">
        <v>0</v>
      </c>
      <c r="R68" s="30">
        <v>0</v>
      </c>
      <c r="S68" s="318">
        <v>0</v>
      </c>
      <c r="T68" s="318">
        <v>0</v>
      </c>
      <c r="U68" s="31">
        <v>49230.259999999995</v>
      </c>
      <c r="V68" s="30">
        <v>8929.9500000000007</v>
      </c>
      <c r="W68" s="30">
        <v>0</v>
      </c>
      <c r="X68" s="30">
        <v>-86000</v>
      </c>
      <c r="Y68" s="30">
        <v>17943.59</v>
      </c>
      <c r="Z68" s="30">
        <v>0</v>
      </c>
      <c r="AA68" s="30">
        <v>0</v>
      </c>
      <c r="AB68" s="319">
        <v>239100.12</v>
      </c>
      <c r="AC68" s="30">
        <v>0</v>
      </c>
      <c r="AD68" s="30">
        <v>0</v>
      </c>
      <c r="AE68" s="30">
        <v>0</v>
      </c>
      <c r="AF68" s="30">
        <v>0</v>
      </c>
      <c r="AG68" s="30">
        <v>0</v>
      </c>
      <c r="AH68" s="30">
        <v>0</v>
      </c>
      <c r="AI68" s="30"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8">
        <v>0</v>
      </c>
      <c r="AW68" s="318">
        <v>0</v>
      </c>
      <c r="AX68" s="318">
        <v>-133603.94</v>
      </c>
      <c r="AY68" s="30">
        <v>0</v>
      </c>
      <c r="AZ68" s="30">
        <v>0</v>
      </c>
      <c r="BA68" s="318">
        <v>0</v>
      </c>
      <c r="BB68" s="318">
        <v>0</v>
      </c>
      <c r="BC68" s="318">
        <v>0</v>
      </c>
      <c r="BD68" s="318">
        <v>0</v>
      </c>
      <c r="BE68" s="30">
        <v>7472.91</v>
      </c>
      <c r="BF68" s="318">
        <v>0</v>
      </c>
      <c r="BG68" s="318">
        <v>0</v>
      </c>
      <c r="BH68" s="318">
        <v>0</v>
      </c>
      <c r="BI68" s="318">
        <v>0</v>
      </c>
      <c r="BJ68" s="318">
        <v>0</v>
      </c>
      <c r="BK68" s="318">
        <v>0</v>
      </c>
      <c r="BL68" s="318">
        <v>0</v>
      </c>
      <c r="BM68" s="318">
        <v>0</v>
      </c>
      <c r="BN68" s="318">
        <v>1453735.1</v>
      </c>
      <c r="BO68" s="318">
        <v>0</v>
      </c>
      <c r="BP68" s="318">
        <v>0</v>
      </c>
      <c r="BQ68" s="318">
        <v>26392.560000000001</v>
      </c>
      <c r="BR68" s="318">
        <v>0</v>
      </c>
      <c r="BS68" s="318">
        <v>0</v>
      </c>
      <c r="BT68" s="318">
        <v>0</v>
      </c>
      <c r="BU68" s="318">
        <v>0</v>
      </c>
      <c r="BV68" s="318">
        <v>6921.34</v>
      </c>
      <c r="BW68" s="318">
        <v>0</v>
      </c>
      <c r="BX68" s="318">
        <v>0</v>
      </c>
      <c r="BY68" s="318">
        <v>186835.12</v>
      </c>
      <c r="BZ68" s="318">
        <v>0</v>
      </c>
      <c r="CA68" s="318">
        <v>0</v>
      </c>
      <c r="CB68" s="318">
        <v>3012.56</v>
      </c>
      <c r="CC68" s="318">
        <v>52589.760000000002</v>
      </c>
      <c r="CD68" s="29" t="s">
        <v>233</v>
      </c>
      <c r="CE68" s="32">
        <v>1918049.9200000002</v>
      </c>
    </row>
    <row r="69" spans="1:83" x14ac:dyDescent="0.35">
      <c r="A69" s="39" t="s">
        <v>254</v>
      </c>
      <c r="B69" s="20"/>
      <c r="C69" s="32">
        <f t="shared" ref="C69:BN69" si="0">SUM(C70:C83)</f>
        <v>2046.1200000000001</v>
      </c>
      <c r="D69" s="32">
        <f t="shared" si="0"/>
        <v>0</v>
      </c>
      <c r="E69" s="32">
        <f t="shared" si="0"/>
        <v>29983.899999999998</v>
      </c>
      <c r="F69" s="32">
        <f t="shared" si="0"/>
        <v>0</v>
      </c>
      <c r="G69" s="32">
        <f t="shared" si="0"/>
        <v>32708.15</v>
      </c>
      <c r="H69" s="32">
        <f t="shared" si="0"/>
        <v>0</v>
      </c>
      <c r="I69" s="32">
        <f t="shared" si="0"/>
        <v>0</v>
      </c>
      <c r="J69" s="32">
        <f t="shared" si="0"/>
        <v>0</v>
      </c>
      <c r="K69" s="32">
        <f t="shared" si="0"/>
        <v>0</v>
      </c>
      <c r="L69" s="32">
        <f t="shared" si="0"/>
        <v>0</v>
      </c>
      <c r="M69" s="32">
        <f t="shared" si="0"/>
        <v>0</v>
      </c>
      <c r="N69" s="32">
        <f t="shared" si="0"/>
        <v>0</v>
      </c>
      <c r="O69" s="32">
        <f t="shared" si="0"/>
        <v>0</v>
      </c>
      <c r="P69" s="32">
        <f t="shared" si="0"/>
        <v>4033.8</v>
      </c>
      <c r="Q69" s="32">
        <f t="shared" si="0"/>
        <v>1002.58</v>
      </c>
      <c r="R69" s="32">
        <f t="shared" si="0"/>
        <v>29446.2</v>
      </c>
      <c r="S69" s="32">
        <f t="shared" si="0"/>
        <v>1665.5600000000002</v>
      </c>
      <c r="T69" s="32">
        <f t="shared" si="0"/>
        <v>0</v>
      </c>
      <c r="U69" s="32">
        <f t="shared" si="0"/>
        <v>-386569.97999999992</v>
      </c>
      <c r="V69" s="32">
        <f t="shared" si="0"/>
        <v>8417.07</v>
      </c>
      <c r="W69" s="32">
        <f t="shared" si="0"/>
        <v>415.85</v>
      </c>
      <c r="X69" s="32">
        <f t="shared" si="0"/>
        <v>8010.41</v>
      </c>
      <c r="Y69" s="32">
        <f t="shared" si="0"/>
        <v>56967.240000000013</v>
      </c>
      <c r="Z69" s="32">
        <f t="shared" si="0"/>
        <v>77602.880000000005</v>
      </c>
      <c r="AA69" s="32">
        <f t="shared" si="0"/>
        <v>177.5</v>
      </c>
      <c r="AB69" s="32">
        <f t="shared" si="0"/>
        <v>18572.11</v>
      </c>
      <c r="AC69" s="32">
        <f t="shared" si="0"/>
        <v>25755.81</v>
      </c>
      <c r="AD69" s="32">
        <f t="shared" si="0"/>
        <v>0</v>
      </c>
      <c r="AE69" s="32">
        <f t="shared" si="0"/>
        <v>7975.37</v>
      </c>
      <c r="AF69" s="32">
        <f t="shared" si="0"/>
        <v>0</v>
      </c>
      <c r="AG69" s="32">
        <f t="shared" si="0"/>
        <v>49313.780000000006</v>
      </c>
      <c r="AH69" s="32">
        <f t="shared" si="0"/>
        <v>0</v>
      </c>
      <c r="AI69" s="32">
        <f t="shared" si="0"/>
        <v>0</v>
      </c>
      <c r="AJ69" s="32">
        <f t="shared" si="0"/>
        <v>11257.759999999998</v>
      </c>
      <c r="AK69" s="32">
        <f t="shared" si="0"/>
        <v>2538.5700000000002</v>
      </c>
      <c r="AL69" s="32">
        <f t="shared" si="0"/>
        <v>1183.51</v>
      </c>
      <c r="AM69" s="32">
        <f t="shared" si="0"/>
        <v>0</v>
      </c>
      <c r="AN69" s="32">
        <f t="shared" si="0"/>
        <v>0</v>
      </c>
      <c r="AO69" s="32">
        <f t="shared" si="0"/>
        <v>0</v>
      </c>
      <c r="AP69" s="32">
        <f t="shared" si="0"/>
        <v>0</v>
      </c>
      <c r="AQ69" s="32">
        <f t="shared" si="0"/>
        <v>0</v>
      </c>
      <c r="AR69" s="32">
        <f t="shared" si="0"/>
        <v>0</v>
      </c>
      <c r="AS69" s="32">
        <f t="shared" si="0"/>
        <v>0</v>
      </c>
      <c r="AT69" s="32">
        <f t="shared" si="0"/>
        <v>0</v>
      </c>
      <c r="AU69" s="32">
        <f t="shared" si="0"/>
        <v>0</v>
      </c>
      <c r="AV69" s="32">
        <f t="shared" si="0"/>
        <v>0</v>
      </c>
      <c r="AW69" s="32">
        <f t="shared" si="0"/>
        <v>-4100</v>
      </c>
      <c r="AX69" s="32">
        <f t="shared" si="0"/>
        <v>80.489999999999995</v>
      </c>
      <c r="AY69" s="32">
        <f t="shared" si="0"/>
        <v>4315.53</v>
      </c>
      <c r="AZ69" s="32">
        <f t="shared" si="0"/>
        <v>0</v>
      </c>
      <c r="BA69" s="32">
        <f t="shared" si="0"/>
        <v>0</v>
      </c>
      <c r="BB69" s="32">
        <f t="shared" si="0"/>
        <v>11659.48</v>
      </c>
      <c r="BC69" s="32">
        <f t="shared" si="0"/>
        <v>0</v>
      </c>
      <c r="BD69" s="32">
        <f t="shared" si="0"/>
        <v>88790.06</v>
      </c>
      <c r="BE69" s="32">
        <f t="shared" si="0"/>
        <v>35204.18</v>
      </c>
      <c r="BF69" s="32">
        <f t="shared" si="0"/>
        <v>0</v>
      </c>
      <c r="BG69" s="32">
        <f t="shared" si="0"/>
        <v>0</v>
      </c>
      <c r="BH69" s="32">
        <f t="shared" si="0"/>
        <v>0</v>
      </c>
      <c r="BI69" s="32">
        <f t="shared" si="0"/>
        <v>0</v>
      </c>
      <c r="BJ69" s="32">
        <f t="shared" si="0"/>
        <v>13254.51</v>
      </c>
      <c r="BK69" s="32">
        <f t="shared" si="0"/>
        <v>0</v>
      </c>
      <c r="BL69" s="32">
        <f t="shared" si="0"/>
        <v>0</v>
      </c>
      <c r="BM69" s="32">
        <f t="shared" si="0"/>
        <v>683.27</v>
      </c>
      <c r="BN69" s="32">
        <f t="shared" si="0"/>
        <v>2107313.46</v>
      </c>
      <c r="BO69" s="32">
        <f t="shared" ref="BO69:CD69" si="1">SUM(BO70:BO83)</f>
        <v>0</v>
      </c>
      <c r="BP69" s="32">
        <f t="shared" si="1"/>
        <v>5765.33</v>
      </c>
      <c r="BQ69" s="32">
        <f t="shared" si="1"/>
        <v>1998.4299999999998</v>
      </c>
      <c r="BR69" s="32">
        <f t="shared" si="1"/>
        <v>0</v>
      </c>
      <c r="BS69" s="32">
        <f t="shared" si="1"/>
        <v>66332.840000000011</v>
      </c>
      <c r="BT69" s="32">
        <f t="shared" si="1"/>
        <v>4300.4000000000005</v>
      </c>
      <c r="BU69" s="32">
        <f t="shared" si="1"/>
        <v>0</v>
      </c>
      <c r="BV69" s="32">
        <f t="shared" si="1"/>
        <v>0</v>
      </c>
      <c r="BW69" s="32">
        <f t="shared" si="1"/>
        <v>0</v>
      </c>
      <c r="BX69" s="32">
        <f t="shared" si="1"/>
        <v>0</v>
      </c>
      <c r="BY69" s="32">
        <f t="shared" si="1"/>
        <v>104029.29000000001</v>
      </c>
      <c r="BZ69" s="32">
        <f t="shared" si="1"/>
        <v>578.97</v>
      </c>
      <c r="CA69" s="32">
        <f t="shared" si="1"/>
        <v>22030.799999999999</v>
      </c>
      <c r="CB69" s="32">
        <f t="shared" si="1"/>
        <v>989868.24000000011</v>
      </c>
      <c r="CC69" s="32">
        <f t="shared" si="1"/>
        <v>74935019.530000001</v>
      </c>
      <c r="CD69" s="32">
        <f t="shared" si="1"/>
        <v>4908816.7300000004</v>
      </c>
      <c r="CE69" s="32">
        <f>SUM(CE70:CE84)</f>
        <v>88191343.230000004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/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73"/>
      <c r="AI71" s="273"/>
      <c r="AJ71" s="273"/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273"/>
      <c r="BR71" s="273"/>
      <c r="BS71" s="273"/>
      <c r="BT71" s="273"/>
      <c r="BU71" s="273"/>
      <c r="BV71" s="273"/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2">SUM(C71:CD71)</f>
        <v>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2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2"/>
        <v>0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2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2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2"/>
        <v>0</v>
      </c>
    </row>
    <row r="77" spans="1:83" x14ac:dyDescent="0.35">
      <c r="A77" s="33" t="s">
        <v>262</v>
      </c>
      <c r="B77" s="34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/>
      <c r="AF77" s="273"/>
      <c r="AG77" s="273"/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2"/>
        <v>0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2"/>
        <v>0</v>
      </c>
    </row>
    <row r="79" spans="1:83" x14ac:dyDescent="0.35">
      <c r="A79" s="33" t="s">
        <v>264</v>
      </c>
      <c r="B79" s="20"/>
      <c r="C79" s="273"/>
      <c r="D79" s="273"/>
      <c r="E79" s="273"/>
      <c r="F79" s="273"/>
      <c r="G79" s="273"/>
      <c r="H79" s="273"/>
      <c r="I79" s="273"/>
      <c r="J79" s="273"/>
      <c r="K79" s="273"/>
      <c r="L79" s="273"/>
      <c r="M79" s="273"/>
      <c r="N79" s="273"/>
      <c r="O79" s="273"/>
      <c r="P79" s="273"/>
      <c r="Q79" s="273"/>
      <c r="R79" s="273"/>
      <c r="S79" s="273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  <c r="BR79" s="273"/>
      <c r="BS79" s="273"/>
      <c r="BT79" s="273"/>
      <c r="BU79" s="273"/>
      <c r="BV79" s="273"/>
      <c r="BW79" s="273"/>
      <c r="BX79" s="273"/>
      <c r="BY79" s="273"/>
      <c r="BZ79" s="273"/>
      <c r="CA79" s="273"/>
      <c r="CB79" s="273"/>
      <c r="CC79" s="273"/>
      <c r="CD79" s="273"/>
      <c r="CE79" s="32">
        <f t="shared" si="2"/>
        <v>0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2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2"/>
        <v>0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2"/>
        <v>0</v>
      </c>
    </row>
    <row r="83" spans="1:84" x14ac:dyDescent="0.35">
      <c r="A83" s="33" t="s">
        <v>268</v>
      </c>
      <c r="B83" s="20"/>
      <c r="C83" s="24">
        <v>2046.1200000000001</v>
      </c>
      <c r="D83" s="24">
        <v>0</v>
      </c>
      <c r="E83" s="30">
        <v>29983.899999999998</v>
      </c>
      <c r="F83" s="30">
        <v>0</v>
      </c>
      <c r="G83" s="24">
        <v>32708.15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0</v>
      </c>
      <c r="P83" s="30">
        <v>4033.8</v>
      </c>
      <c r="Q83" s="30">
        <v>1002.58</v>
      </c>
      <c r="R83" s="31">
        <v>29446.2</v>
      </c>
      <c r="S83" s="30">
        <v>1665.5600000000002</v>
      </c>
      <c r="T83" s="24">
        <v>0</v>
      </c>
      <c r="U83" s="30">
        <v>-386569.97999999992</v>
      </c>
      <c r="V83" s="30">
        <v>8417.07</v>
      </c>
      <c r="W83" s="24">
        <v>415.85</v>
      </c>
      <c r="X83" s="30">
        <v>8010.41</v>
      </c>
      <c r="Y83" s="30">
        <v>56967.240000000013</v>
      </c>
      <c r="Z83" s="30">
        <v>77602.880000000005</v>
      </c>
      <c r="AA83" s="30">
        <v>177.5</v>
      </c>
      <c r="AB83" s="30">
        <v>18572.11</v>
      </c>
      <c r="AC83" s="30">
        <v>25755.81</v>
      </c>
      <c r="AD83" s="30">
        <v>0</v>
      </c>
      <c r="AE83" s="30">
        <v>7975.37</v>
      </c>
      <c r="AF83" s="30">
        <v>0</v>
      </c>
      <c r="AG83" s="30">
        <v>49313.780000000006</v>
      </c>
      <c r="AH83" s="30">
        <v>0</v>
      </c>
      <c r="AI83" s="30">
        <v>0</v>
      </c>
      <c r="AJ83" s="30">
        <v>11257.759999999998</v>
      </c>
      <c r="AK83" s="30">
        <v>2538.5700000000002</v>
      </c>
      <c r="AL83" s="30">
        <v>1183.51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0</v>
      </c>
      <c r="AW83" s="30">
        <v>-4100</v>
      </c>
      <c r="AX83" s="30">
        <v>80.489999999999995</v>
      </c>
      <c r="AY83" s="30">
        <v>4315.53</v>
      </c>
      <c r="AZ83" s="30">
        <v>0</v>
      </c>
      <c r="BA83" s="30">
        <v>0</v>
      </c>
      <c r="BB83" s="30">
        <v>11659.48</v>
      </c>
      <c r="BC83" s="30">
        <v>0</v>
      </c>
      <c r="BD83" s="30">
        <v>88790.06</v>
      </c>
      <c r="BE83" s="30">
        <v>35204.18</v>
      </c>
      <c r="BF83" s="30">
        <v>0</v>
      </c>
      <c r="BG83" s="30">
        <v>0</v>
      </c>
      <c r="BH83" s="31">
        <v>0</v>
      </c>
      <c r="BI83" s="30">
        <v>0</v>
      </c>
      <c r="BJ83" s="30">
        <v>13254.51</v>
      </c>
      <c r="BK83" s="30">
        <v>0</v>
      </c>
      <c r="BL83" s="30">
        <v>0</v>
      </c>
      <c r="BM83" s="30">
        <v>683.27</v>
      </c>
      <c r="BN83" s="30">
        <v>2107313.46</v>
      </c>
      <c r="BO83" s="30">
        <v>0</v>
      </c>
      <c r="BP83" s="30">
        <v>5765.33</v>
      </c>
      <c r="BQ83" s="30">
        <v>1998.4299999999998</v>
      </c>
      <c r="BR83" s="30">
        <v>0</v>
      </c>
      <c r="BS83" s="30">
        <v>66332.840000000011</v>
      </c>
      <c r="BT83" s="30">
        <v>4300.4000000000005</v>
      </c>
      <c r="BU83" s="30">
        <v>0</v>
      </c>
      <c r="BV83" s="30">
        <v>0</v>
      </c>
      <c r="BW83" s="30">
        <v>0</v>
      </c>
      <c r="BX83" s="30">
        <v>0</v>
      </c>
      <c r="BY83" s="30">
        <v>104029.29000000001</v>
      </c>
      <c r="BZ83" s="30">
        <v>578.97</v>
      </c>
      <c r="CA83" s="30">
        <v>22030.799999999999</v>
      </c>
      <c r="CB83" s="30">
        <v>989868.24000000011</v>
      </c>
      <c r="CC83" s="30">
        <v>74935019.530000001</v>
      </c>
      <c r="CD83" s="35">
        <v>4908816.7300000004</v>
      </c>
      <c r="CE83" s="32">
        <f t="shared" si="2"/>
        <v>83278445.730000004</v>
      </c>
    </row>
    <row r="84" spans="1:84" x14ac:dyDescent="0.35">
      <c r="A84" s="39" t="s">
        <v>269</v>
      </c>
      <c r="B84" s="20"/>
      <c r="C84" s="24">
        <v>0</v>
      </c>
      <c r="D84" s="24">
        <v>0</v>
      </c>
      <c r="E84" s="24">
        <v>4000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4127.91</v>
      </c>
      <c r="S84" s="24">
        <v>0</v>
      </c>
      <c r="T84" s="24">
        <v>0</v>
      </c>
      <c r="U84" s="24">
        <v>3650</v>
      </c>
      <c r="V84" s="24">
        <v>0</v>
      </c>
      <c r="W84" s="24">
        <v>0</v>
      </c>
      <c r="X84" s="24">
        <v>0</v>
      </c>
      <c r="Y84" s="24">
        <v>844.95</v>
      </c>
      <c r="Z84" s="24">
        <v>40328.009999999995</v>
      </c>
      <c r="AA84" s="24">
        <v>0</v>
      </c>
      <c r="AB84" s="24">
        <v>264428.28000000003</v>
      </c>
      <c r="AC84" s="24">
        <v>0</v>
      </c>
      <c r="AD84" s="24">
        <v>0</v>
      </c>
      <c r="AE84" s="24">
        <v>0</v>
      </c>
      <c r="AF84" s="24">
        <v>0</v>
      </c>
      <c r="AG84" s="24">
        <v>2000</v>
      </c>
      <c r="AH84" s="24">
        <v>0</v>
      </c>
      <c r="AI84" s="24">
        <v>0</v>
      </c>
      <c r="AJ84" s="24">
        <v>6075.21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5891</v>
      </c>
      <c r="AX84" s="24">
        <v>0</v>
      </c>
      <c r="AY84" s="24">
        <v>580593.31999999995</v>
      </c>
      <c r="AZ84" s="24">
        <v>13.74</v>
      </c>
      <c r="BA84" s="24">
        <v>0</v>
      </c>
      <c r="BB84" s="24">
        <v>11459.64</v>
      </c>
      <c r="BC84" s="24">
        <v>0</v>
      </c>
      <c r="BD84" s="24">
        <v>0</v>
      </c>
      <c r="BE84" s="24">
        <v>368569.94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820280.68000000017</v>
      </c>
      <c r="BO84" s="24">
        <v>0</v>
      </c>
      <c r="BP84" s="24">
        <v>0</v>
      </c>
      <c r="BQ84" s="24">
        <v>0</v>
      </c>
      <c r="BR84" s="24">
        <v>0</v>
      </c>
      <c r="BS84" s="24">
        <v>2881.81</v>
      </c>
      <c r="BT84" s="24">
        <v>623.79999999999995</v>
      </c>
      <c r="BU84" s="24">
        <v>0</v>
      </c>
      <c r="BV84" s="24">
        <v>0</v>
      </c>
      <c r="BW84" s="24">
        <v>0</v>
      </c>
      <c r="BX84" s="24">
        <v>0</v>
      </c>
      <c r="BY84" s="24">
        <v>4162.32</v>
      </c>
      <c r="BZ84" s="24">
        <v>0</v>
      </c>
      <c r="CA84" s="24">
        <v>0</v>
      </c>
      <c r="CB84" s="24">
        <v>2725848.8</v>
      </c>
      <c r="CC84" s="24">
        <v>67118.09</v>
      </c>
      <c r="CD84" s="35">
        <v>0</v>
      </c>
      <c r="CE84" s="32">
        <f t="shared" si="2"/>
        <v>4912897.5</v>
      </c>
    </row>
    <row r="85" spans="1:84" x14ac:dyDescent="0.35">
      <c r="A85" s="39" t="s">
        <v>270</v>
      </c>
      <c r="B85" s="32"/>
      <c r="C85" s="32">
        <v>5646633.1600000011</v>
      </c>
      <c r="D85" s="32">
        <v>0</v>
      </c>
      <c r="E85" s="32">
        <v>14390179.610000001</v>
      </c>
      <c r="F85" s="32">
        <v>0</v>
      </c>
      <c r="G85" s="32">
        <v>327250.88000000012</v>
      </c>
      <c r="H85" s="32">
        <v>0</v>
      </c>
      <c r="I85" s="32">
        <v>0</v>
      </c>
      <c r="J85" s="32">
        <v>144780.79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10303328.840000002</v>
      </c>
      <c r="Q85" s="32">
        <v>4043294.31</v>
      </c>
      <c r="R85" s="32">
        <v>5423095.0099999998</v>
      </c>
      <c r="S85" s="32">
        <v>3393118.2300000004</v>
      </c>
      <c r="T85" s="32">
        <v>0</v>
      </c>
      <c r="U85" s="32">
        <v>7890089.8799999999</v>
      </c>
      <c r="V85" s="32">
        <v>4317714.46</v>
      </c>
      <c r="W85" s="32">
        <v>783316.32</v>
      </c>
      <c r="X85" s="32">
        <v>1634902.6300000001</v>
      </c>
      <c r="Y85" s="32">
        <v>4406222.29</v>
      </c>
      <c r="Z85" s="32">
        <v>4370582.4899999993</v>
      </c>
      <c r="AA85" s="32">
        <v>830944.17</v>
      </c>
      <c r="AB85" s="32">
        <v>25519485.080000002</v>
      </c>
      <c r="AC85" s="32">
        <v>3100477.58</v>
      </c>
      <c r="AD85" s="32">
        <v>0</v>
      </c>
      <c r="AE85" s="32">
        <v>1119490.6100000001</v>
      </c>
      <c r="AF85" s="32">
        <v>0</v>
      </c>
      <c r="AG85" s="32">
        <v>11759941</v>
      </c>
      <c r="AH85" s="32">
        <v>0</v>
      </c>
      <c r="AI85" s="32">
        <v>0</v>
      </c>
      <c r="AJ85" s="32">
        <v>3859972.74</v>
      </c>
      <c r="AK85" s="32">
        <v>800898.55999999994</v>
      </c>
      <c r="AL85" s="32">
        <v>242270.2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16793.03</v>
      </c>
      <c r="AX85" s="32">
        <v>-132023.30000000002</v>
      </c>
      <c r="AY85" s="32">
        <v>2560824.85</v>
      </c>
      <c r="AZ85" s="32">
        <v>24974.78</v>
      </c>
      <c r="BA85" s="32">
        <v>221220.62</v>
      </c>
      <c r="BB85" s="32">
        <v>1301644.04</v>
      </c>
      <c r="BC85" s="32">
        <v>0</v>
      </c>
      <c r="BD85" s="32">
        <v>121875.39</v>
      </c>
      <c r="BE85" s="32">
        <v>7573435.7299999986</v>
      </c>
      <c r="BF85" s="32">
        <v>0</v>
      </c>
      <c r="BG85" s="32">
        <v>0</v>
      </c>
      <c r="BH85" s="32">
        <v>14823.55</v>
      </c>
      <c r="BI85" s="32">
        <v>0</v>
      </c>
      <c r="BJ85" s="32">
        <v>82069.78</v>
      </c>
      <c r="BK85" s="32">
        <v>80697.23</v>
      </c>
      <c r="BL85" s="32">
        <v>692129.16999999993</v>
      </c>
      <c r="BM85" s="32">
        <v>53643.839999999989</v>
      </c>
      <c r="BN85" s="32">
        <v>15764812.48</v>
      </c>
      <c r="BO85" s="32">
        <v>792001.28</v>
      </c>
      <c r="BP85" s="32">
        <v>133633.69</v>
      </c>
      <c r="BQ85" s="32">
        <v>463542.62</v>
      </c>
      <c r="BR85" s="32">
        <v>175.47</v>
      </c>
      <c r="BS85" s="32">
        <v>475438.28</v>
      </c>
      <c r="BT85" s="32">
        <v>385778.32000000007</v>
      </c>
      <c r="BU85" s="32">
        <v>0</v>
      </c>
      <c r="BV85" s="32">
        <v>114036.56999999998</v>
      </c>
      <c r="BW85" s="32">
        <v>0</v>
      </c>
      <c r="BX85" s="32">
        <v>0</v>
      </c>
      <c r="BY85" s="32">
        <v>2907368.7500000005</v>
      </c>
      <c r="BZ85" s="32">
        <v>922672.17</v>
      </c>
      <c r="CA85" s="32">
        <v>762475.9</v>
      </c>
      <c r="CB85" s="32">
        <v>419908.07000000076</v>
      </c>
      <c r="CC85" s="32">
        <v>76399078.899999991</v>
      </c>
      <c r="CD85" s="32">
        <v>4908816.7300000004</v>
      </c>
      <c r="CE85" s="32">
        <f t="shared" si="2"/>
        <v>231369836.78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19380065.75</v>
      </c>
      <c r="D87" s="24">
        <v>0</v>
      </c>
      <c r="E87" s="24">
        <v>60663000.900000021</v>
      </c>
      <c r="F87" s="24">
        <v>0</v>
      </c>
      <c r="G87" s="24">
        <v>4075345</v>
      </c>
      <c r="H87" s="24">
        <v>0</v>
      </c>
      <c r="I87" s="24">
        <v>0</v>
      </c>
      <c r="J87" s="24">
        <v>1471411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37293149.900000006</v>
      </c>
      <c r="Q87" s="24">
        <v>1164235</v>
      </c>
      <c r="R87" s="24">
        <v>200085</v>
      </c>
      <c r="S87" s="24">
        <v>0</v>
      </c>
      <c r="T87" s="24">
        <v>0</v>
      </c>
      <c r="U87" s="24">
        <v>20580092.560000002</v>
      </c>
      <c r="V87" s="24">
        <v>18431638.810000002</v>
      </c>
      <c r="W87" s="24">
        <v>1538730.44</v>
      </c>
      <c r="X87" s="24">
        <v>12621405.780000001</v>
      </c>
      <c r="Y87" s="24">
        <v>5331625.93</v>
      </c>
      <c r="Z87" s="24">
        <v>243431.06000000003</v>
      </c>
      <c r="AA87" s="24">
        <v>398686.22</v>
      </c>
      <c r="AB87" s="24">
        <v>17463804.560000002</v>
      </c>
      <c r="AC87" s="24">
        <v>13191891</v>
      </c>
      <c r="AD87" s="24">
        <v>0</v>
      </c>
      <c r="AE87" s="24">
        <v>2303670</v>
      </c>
      <c r="AF87" s="24">
        <v>0</v>
      </c>
      <c r="AG87" s="24">
        <v>12677952.869999999</v>
      </c>
      <c r="AH87" s="24">
        <v>0</v>
      </c>
      <c r="AI87" s="24">
        <v>0</v>
      </c>
      <c r="AJ87" s="24">
        <v>1311762</v>
      </c>
      <c r="AK87" s="24">
        <v>1838573</v>
      </c>
      <c r="AL87" s="24">
        <v>730360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0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3">SUM(C87:CD87)</f>
        <v>232910916.78000003</v>
      </c>
    </row>
    <row r="88" spans="1:84" x14ac:dyDescent="0.35">
      <c r="A88" s="26" t="s">
        <v>273</v>
      </c>
      <c r="B88" s="20"/>
      <c r="C88" s="24">
        <v>164526.5</v>
      </c>
      <c r="D88" s="24">
        <v>0</v>
      </c>
      <c r="E88" s="24">
        <v>3417102.6100000003</v>
      </c>
      <c r="F88" s="24">
        <v>0</v>
      </c>
      <c r="G88" s="24">
        <v>949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108699827.29999998</v>
      </c>
      <c r="Q88" s="24">
        <v>2999329</v>
      </c>
      <c r="R88" s="24">
        <v>11890790.060000001</v>
      </c>
      <c r="S88" s="24">
        <v>0</v>
      </c>
      <c r="T88" s="24">
        <v>0</v>
      </c>
      <c r="U88" s="24">
        <v>35400348.009999998</v>
      </c>
      <c r="V88" s="24">
        <v>18859041.240000002</v>
      </c>
      <c r="W88" s="24">
        <v>14769448.9</v>
      </c>
      <c r="X88" s="24">
        <v>40444837.359999999</v>
      </c>
      <c r="Y88" s="24">
        <v>31242585.740000002</v>
      </c>
      <c r="Z88" s="24">
        <v>18120602.690000005</v>
      </c>
      <c r="AA88" s="24">
        <v>5176348.8900000006</v>
      </c>
      <c r="AB88" s="24">
        <v>108639331.88</v>
      </c>
      <c r="AC88" s="24">
        <v>5185177</v>
      </c>
      <c r="AD88" s="24">
        <v>0</v>
      </c>
      <c r="AE88" s="24">
        <v>306151</v>
      </c>
      <c r="AF88" s="24">
        <v>0</v>
      </c>
      <c r="AG88" s="24">
        <v>63322719</v>
      </c>
      <c r="AH88" s="24">
        <v>0</v>
      </c>
      <c r="AI88" s="24">
        <v>0</v>
      </c>
      <c r="AJ88" s="24">
        <v>2957667</v>
      </c>
      <c r="AK88" s="24">
        <v>134160</v>
      </c>
      <c r="AL88" s="24">
        <v>109887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3"/>
        <v>471840830.18000001</v>
      </c>
    </row>
    <row r="89" spans="1:84" x14ac:dyDescent="0.35">
      <c r="A89" s="26" t="s">
        <v>274</v>
      </c>
      <c r="B89" s="20"/>
      <c r="C89" s="32">
        <v>19544592.25</v>
      </c>
      <c r="D89" s="32">
        <v>0</v>
      </c>
      <c r="E89" s="32">
        <v>64080103.51000002</v>
      </c>
      <c r="F89" s="32">
        <v>0</v>
      </c>
      <c r="G89" s="32">
        <v>4076294</v>
      </c>
      <c r="H89" s="32">
        <v>0</v>
      </c>
      <c r="I89" s="32">
        <v>0</v>
      </c>
      <c r="J89" s="32">
        <v>1471411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145992977.19999999</v>
      </c>
      <c r="Q89" s="32">
        <v>4163564</v>
      </c>
      <c r="R89" s="32">
        <v>12090875.060000001</v>
      </c>
      <c r="S89" s="32">
        <v>0</v>
      </c>
      <c r="T89" s="32">
        <v>0</v>
      </c>
      <c r="U89" s="32">
        <v>55980440.57</v>
      </c>
      <c r="V89" s="32">
        <v>37290680.050000004</v>
      </c>
      <c r="W89" s="32">
        <v>16308179.34</v>
      </c>
      <c r="X89" s="32">
        <v>53066243.140000001</v>
      </c>
      <c r="Y89" s="32">
        <v>36574211.670000002</v>
      </c>
      <c r="Z89" s="32">
        <v>18364033.750000004</v>
      </c>
      <c r="AA89" s="32">
        <v>5575035.1100000003</v>
      </c>
      <c r="AB89" s="32">
        <v>126103136.44</v>
      </c>
      <c r="AC89" s="32">
        <v>18377068</v>
      </c>
      <c r="AD89" s="32">
        <v>0</v>
      </c>
      <c r="AE89" s="32">
        <v>2609821</v>
      </c>
      <c r="AF89" s="32">
        <v>0</v>
      </c>
      <c r="AG89" s="32">
        <v>76000671.870000005</v>
      </c>
      <c r="AH89" s="32">
        <v>0</v>
      </c>
      <c r="AI89" s="32">
        <v>0</v>
      </c>
      <c r="AJ89" s="32">
        <v>4269429</v>
      </c>
      <c r="AK89" s="32">
        <v>1972733</v>
      </c>
      <c r="AL89" s="32">
        <v>840247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3"/>
        <v>704751746.96000004</v>
      </c>
    </row>
    <row r="90" spans="1:84" x14ac:dyDescent="0.35">
      <c r="A90" s="39" t="s">
        <v>275</v>
      </c>
      <c r="B90" s="32"/>
      <c r="C90" s="24">
        <v>11197.7</v>
      </c>
      <c r="D90" s="24">
        <v>0</v>
      </c>
      <c r="E90" s="24">
        <v>26430.97</v>
      </c>
      <c r="F90" s="24">
        <v>0</v>
      </c>
      <c r="G90" s="24">
        <v>4320.3000000000011</v>
      </c>
      <c r="H90" s="24">
        <v>0</v>
      </c>
      <c r="I90" s="24">
        <v>0</v>
      </c>
      <c r="J90" s="24">
        <v>604.39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13234.389999999998</v>
      </c>
      <c r="Q90" s="24">
        <v>1162.1899999999998</v>
      </c>
      <c r="R90" s="24">
        <v>0</v>
      </c>
      <c r="S90" s="24">
        <v>6065.31</v>
      </c>
      <c r="T90" s="24">
        <v>0</v>
      </c>
      <c r="U90" s="24">
        <v>4694.5099999999993</v>
      </c>
      <c r="V90" s="24">
        <v>5180.99</v>
      </c>
      <c r="W90" s="24">
        <v>2070.5</v>
      </c>
      <c r="X90" s="24">
        <v>1368.9299999999998</v>
      </c>
      <c r="Y90" s="24">
        <v>6394.8900000000012</v>
      </c>
      <c r="Z90" s="24">
        <v>10775.640000000001</v>
      </c>
      <c r="AA90" s="24">
        <v>946.66000000000008</v>
      </c>
      <c r="AB90" s="24">
        <v>2841.0299999999997</v>
      </c>
      <c r="AC90" s="24">
        <v>2643.3199999999997</v>
      </c>
      <c r="AD90" s="24">
        <v>0</v>
      </c>
      <c r="AE90" s="24">
        <v>0</v>
      </c>
      <c r="AF90" s="24">
        <v>0</v>
      </c>
      <c r="AG90" s="24">
        <v>9791.27</v>
      </c>
      <c r="AH90" s="24">
        <v>0</v>
      </c>
      <c r="AI90" s="24">
        <v>0</v>
      </c>
      <c r="AJ90" s="24">
        <v>1868.0900000000001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>
        <v>0</v>
      </c>
      <c r="AX90" s="24">
        <v>0</v>
      </c>
      <c r="AY90" s="24">
        <v>7090.7800000000007</v>
      </c>
      <c r="AZ90" s="24">
        <v>191.32999999999998</v>
      </c>
      <c r="BA90" s="24">
        <v>562.71</v>
      </c>
      <c r="BB90" s="24">
        <v>1466.81</v>
      </c>
      <c r="BC90" s="24">
        <v>0</v>
      </c>
      <c r="BD90" s="24">
        <v>3552.88</v>
      </c>
      <c r="BE90" s="24">
        <v>49859.12999999999</v>
      </c>
      <c r="BF90" s="24">
        <v>0</v>
      </c>
      <c r="BG90" s="24">
        <v>545.4</v>
      </c>
      <c r="BH90" s="24">
        <v>1902.7800000000002</v>
      </c>
      <c r="BI90" s="24">
        <v>0</v>
      </c>
      <c r="BJ90" s="24">
        <v>290.64</v>
      </c>
      <c r="BK90" s="24">
        <v>0</v>
      </c>
      <c r="BL90" s="24">
        <v>2671.2899999999995</v>
      </c>
      <c r="BM90" s="24">
        <v>0</v>
      </c>
      <c r="BN90" s="24">
        <v>7576.3200000000006</v>
      </c>
      <c r="BO90" s="24">
        <v>0</v>
      </c>
      <c r="BP90" s="24">
        <v>0</v>
      </c>
      <c r="BQ90" s="24">
        <v>0</v>
      </c>
      <c r="BR90" s="24">
        <v>0</v>
      </c>
      <c r="BS90" s="24">
        <v>63.02</v>
      </c>
      <c r="BT90" s="24">
        <v>813.01</v>
      </c>
      <c r="BU90" s="24">
        <v>0</v>
      </c>
      <c r="BV90" s="24">
        <v>1480.1</v>
      </c>
      <c r="BW90" s="24">
        <v>0</v>
      </c>
      <c r="BX90" s="24">
        <v>0</v>
      </c>
      <c r="BY90" s="24">
        <v>2049.39</v>
      </c>
      <c r="BZ90" s="24">
        <v>0</v>
      </c>
      <c r="CA90" s="24">
        <v>0</v>
      </c>
      <c r="CB90" s="24">
        <v>0</v>
      </c>
      <c r="CC90" s="24">
        <v>6064.42</v>
      </c>
      <c r="CD90" s="263" t="s">
        <v>233</v>
      </c>
      <c r="CE90" s="32">
        <f t="shared" si="3"/>
        <v>197771.09000000005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0" t="s">
        <v>233</v>
      </c>
      <c r="AY91" s="320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3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4494.9042440126104</v>
      </c>
      <c r="D92" s="24">
        <v>0</v>
      </c>
      <c r="E92" s="24">
        <v>10609.739430987613</v>
      </c>
      <c r="F92" s="24">
        <v>0</v>
      </c>
      <c r="G92" s="24">
        <v>1734.2253146099363</v>
      </c>
      <c r="H92" s="24">
        <v>0</v>
      </c>
      <c r="I92" s="24">
        <v>0</v>
      </c>
      <c r="J92" s="24">
        <v>242.61010529294242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5312.4584314562844</v>
      </c>
      <c r="Q92" s="24">
        <v>466.51837103592834</v>
      </c>
      <c r="R92" s="24">
        <v>0</v>
      </c>
      <c r="S92" s="24">
        <v>2434.6953088805849</v>
      </c>
      <c r="T92" s="24">
        <v>0</v>
      </c>
      <c r="U92" s="24">
        <v>1884.438136631597</v>
      </c>
      <c r="V92" s="24">
        <v>2079.7176151519411</v>
      </c>
      <c r="W92" s="24">
        <v>831.12596669209836</v>
      </c>
      <c r="X92" s="24">
        <v>549.50652962270658</v>
      </c>
      <c r="Y92" s="24">
        <v>2566.9930611637933</v>
      </c>
      <c r="Z92" s="24">
        <v>4325.483801847884</v>
      </c>
      <c r="AA92" s="24">
        <v>380.00179069246167</v>
      </c>
      <c r="AB92" s="24">
        <v>1140.4268559049756</v>
      </c>
      <c r="AC92" s="24">
        <v>1061.0634582354778</v>
      </c>
      <c r="AD92" s="24">
        <v>0</v>
      </c>
      <c r="AE92" s="24">
        <v>0</v>
      </c>
      <c r="AF92" s="24">
        <v>0</v>
      </c>
      <c r="AG92" s="24">
        <v>3930.3447205473763</v>
      </c>
      <c r="AH92" s="24">
        <v>0</v>
      </c>
      <c r="AI92" s="24">
        <v>0</v>
      </c>
      <c r="AJ92" s="24">
        <v>749.87592712767071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>
        <v>0</v>
      </c>
      <c r="AX92" s="320" t="s">
        <v>233</v>
      </c>
      <c r="AY92" s="320" t="s">
        <v>233</v>
      </c>
      <c r="AZ92" s="29" t="s">
        <v>233</v>
      </c>
      <c r="BA92" s="24">
        <v>225.8792044034343</v>
      </c>
      <c r="BB92" s="24">
        <v>588.79685061754969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763.80094996493165</v>
      </c>
      <c r="BI92" s="24">
        <v>0</v>
      </c>
      <c r="BJ92" s="29" t="s">
        <v>233</v>
      </c>
      <c r="BK92" s="24">
        <v>0</v>
      </c>
      <c r="BL92" s="24">
        <v>1072.2909845761578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/>
      <c r="BS92" s="24">
        <v>25.297057918829289</v>
      </c>
      <c r="BT92" s="24">
        <v>326.35292063769276</v>
      </c>
      <c r="BU92" s="24">
        <v>0</v>
      </c>
      <c r="BV92" s="24">
        <v>594.13163163534148</v>
      </c>
      <c r="BW92" s="24">
        <v>0</v>
      </c>
      <c r="BX92" s="24">
        <v>0</v>
      </c>
      <c r="BY92" s="24">
        <v>822.65213469167793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3"/>
        <v>49213.330804339501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0" t="s">
        <v>233</v>
      </c>
      <c r="AY93" s="320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3"/>
        <v>0</v>
      </c>
      <c r="CF93" s="32">
        <f>BA59</f>
        <v>0</v>
      </c>
    </row>
    <row r="94" spans="1:84" x14ac:dyDescent="0.35">
      <c r="A94" s="26" t="s">
        <v>279</v>
      </c>
      <c r="B94" s="20"/>
      <c r="C94" s="314">
        <v>25.431293269230768</v>
      </c>
      <c r="D94" s="314">
        <v>0</v>
      </c>
      <c r="E94" s="314">
        <v>79.937120192307702</v>
      </c>
      <c r="F94" s="314">
        <v>0</v>
      </c>
      <c r="G94" s="314">
        <v>0.63743269230769228</v>
      </c>
      <c r="H94" s="314">
        <v>0</v>
      </c>
      <c r="I94" s="314">
        <v>0</v>
      </c>
      <c r="J94" s="314">
        <v>1.1372596153846153</v>
      </c>
      <c r="K94" s="314">
        <v>0</v>
      </c>
      <c r="L94" s="314">
        <v>0</v>
      </c>
      <c r="M94" s="314">
        <v>0</v>
      </c>
      <c r="N94" s="314">
        <v>0</v>
      </c>
      <c r="O94" s="314">
        <v>0</v>
      </c>
      <c r="P94" s="315">
        <v>14.960995192307694</v>
      </c>
      <c r="Q94" s="315">
        <v>22.24325</v>
      </c>
      <c r="R94" s="315">
        <v>0</v>
      </c>
      <c r="S94" s="316">
        <v>0</v>
      </c>
      <c r="T94" s="316">
        <v>0</v>
      </c>
      <c r="U94" s="317">
        <v>0</v>
      </c>
      <c r="V94" s="315">
        <v>7.8786682692307695</v>
      </c>
      <c r="W94" s="315">
        <v>6.4019230769230773E-2</v>
      </c>
      <c r="X94" s="315">
        <v>0</v>
      </c>
      <c r="Y94" s="315">
        <v>0</v>
      </c>
      <c r="Z94" s="315">
        <v>13.018802884615384</v>
      </c>
      <c r="AA94" s="315">
        <v>0</v>
      </c>
      <c r="AB94" s="316">
        <v>0</v>
      </c>
      <c r="AC94" s="315">
        <v>5.9879807692307691E-2</v>
      </c>
      <c r="AD94" s="315">
        <v>0</v>
      </c>
      <c r="AE94" s="315">
        <v>0</v>
      </c>
      <c r="AF94" s="315">
        <v>0</v>
      </c>
      <c r="AG94" s="315">
        <v>25.803139423076921</v>
      </c>
      <c r="AH94" s="315">
        <v>0</v>
      </c>
      <c r="AI94" s="315">
        <v>0</v>
      </c>
      <c r="AJ94" s="315">
        <v>4.8923653846153847</v>
      </c>
      <c r="AK94" s="315">
        <v>0</v>
      </c>
      <c r="AL94" s="315">
        <v>0</v>
      </c>
      <c r="AM94" s="315">
        <v>0</v>
      </c>
      <c r="AN94" s="315">
        <v>0</v>
      </c>
      <c r="AO94" s="315">
        <v>0</v>
      </c>
      <c r="AP94" s="315">
        <v>0</v>
      </c>
      <c r="AQ94" s="315">
        <v>0</v>
      </c>
      <c r="AR94" s="315">
        <v>0</v>
      </c>
      <c r="AS94" s="315">
        <v>0</v>
      </c>
      <c r="AT94" s="315">
        <v>0</v>
      </c>
      <c r="AU94" s="315">
        <v>0</v>
      </c>
      <c r="AV94" s="316">
        <v>0</v>
      </c>
      <c r="AW94" s="320" t="s">
        <v>233</v>
      </c>
      <c r="AX94" s="320" t="s">
        <v>233</v>
      </c>
      <c r="AY94" s="320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233</v>
      </c>
      <c r="CD94" s="29" t="s">
        <v>233</v>
      </c>
      <c r="CE94" s="266">
        <f t="shared" si="3"/>
        <v>196.06422596153843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2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3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1376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1377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4">
        <v>98362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1377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5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5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2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2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1379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3" t="s">
        <v>1380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>
        <v>1</v>
      </c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4940</v>
      </c>
      <c r="D127" s="50">
        <v>23549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440</v>
      </c>
      <c r="D130" s="50">
        <v>960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14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55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15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8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>
        <v>99</v>
      </c>
      <c r="D143" s="20"/>
      <c r="E143" s="32">
        <f>SUM(C132:C142)</f>
        <v>92</v>
      </c>
    </row>
    <row r="144" spans="1:5" x14ac:dyDescent="0.35">
      <c r="A144" s="20" t="s">
        <v>325</v>
      </c>
      <c r="B144" s="46" t="s">
        <v>284</v>
      </c>
      <c r="C144" s="47">
        <v>142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2567</v>
      </c>
      <c r="C154" s="50">
        <v>815</v>
      </c>
      <c r="D154" s="50">
        <v>1558</v>
      </c>
      <c r="E154" s="32">
        <f>SUM(B154:D154)</f>
        <v>4940</v>
      </c>
    </row>
    <row r="155" spans="1:6" x14ac:dyDescent="0.35">
      <c r="A155" s="20" t="s">
        <v>227</v>
      </c>
      <c r="B155" s="50">
        <v>12238</v>
      </c>
      <c r="C155" s="50">
        <v>3886</v>
      </c>
      <c r="D155" s="50">
        <v>7425</v>
      </c>
      <c r="E155" s="32">
        <f>SUM(B155:D155)</f>
        <v>23549</v>
      </c>
    </row>
    <row r="156" spans="1:6" x14ac:dyDescent="0.35">
      <c r="A156" s="20" t="s">
        <v>332</v>
      </c>
      <c r="B156" s="50">
        <v>104247</v>
      </c>
      <c r="C156" s="50">
        <v>33100</v>
      </c>
      <c r="D156" s="50">
        <v>63251</v>
      </c>
      <c r="E156" s="32">
        <f>SUM(B156:D156)</f>
        <v>200598</v>
      </c>
    </row>
    <row r="157" spans="1:6" x14ac:dyDescent="0.35">
      <c r="A157" s="20" t="s">
        <v>272</v>
      </c>
      <c r="B157" s="50">
        <v>140822275</v>
      </c>
      <c r="C157" s="50">
        <v>33678450</v>
      </c>
      <c r="D157" s="50">
        <v>58410191</v>
      </c>
      <c r="E157" s="32">
        <f>SUM(B157:D157)</f>
        <v>232910916</v>
      </c>
      <c r="F157" s="18"/>
    </row>
    <row r="158" spans="1:6" x14ac:dyDescent="0.35">
      <c r="A158" s="20" t="s">
        <v>273</v>
      </c>
      <c r="B158" s="50">
        <v>225424023</v>
      </c>
      <c r="C158" s="50">
        <v>82609839</v>
      </c>
      <c r="D158" s="50">
        <v>163806969</v>
      </c>
      <c r="E158" s="32">
        <f>SUM(B158:D158)</f>
        <v>471840831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4752099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/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-60134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5527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1196854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697078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6591424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1593185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324865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1918050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-3506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-3506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/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1368093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2869965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4238058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5289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668976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674265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2525563.9300000002</v>
      </c>
      <c r="C211" s="47">
        <v>0</v>
      </c>
      <c r="D211" s="50">
        <v>0</v>
      </c>
      <c r="E211" s="32">
        <f t="shared" ref="E211:E219" si="4">SUM(B211:C211)-D211</f>
        <v>2525563.9300000002</v>
      </c>
    </row>
    <row r="212" spans="1:5" x14ac:dyDescent="0.35">
      <c r="A212" s="20" t="s">
        <v>367</v>
      </c>
      <c r="B212" s="50">
        <v>1906095.07</v>
      </c>
      <c r="C212" s="47">
        <v>-2.3283064365386963E-10</v>
      </c>
      <c r="D212" s="50">
        <v>0</v>
      </c>
      <c r="E212" s="32">
        <f t="shared" si="4"/>
        <v>1906095.0699999998</v>
      </c>
    </row>
    <row r="213" spans="1:5" x14ac:dyDescent="0.35">
      <c r="A213" s="20" t="s">
        <v>368</v>
      </c>
      <c r="B213" s="50">
        <v>80312744.189999998</v>
      </c>
      <c r="C213" s="47">
        <v>0</v>
      </c>
      <c r="D213" s="50">
        <v>0</v>
      </c>
      <c r="E213" s="32">
        <f t="shared" si="4"/>
        <v>80312744.189999998</v>
      </c>
    </row>
    <row r="214" spans="1:5" x14ac:dyDescent="0.35">
      <c r="A214" s="20" t="s">
        <v>369</v>
      </c>
      <c r="B214" s="50"/>
      <c r="C214" s="47"/>
      <c r="D214" s="50"/>
      <c r="E214" s="32">
        <f t="shared" si="4"/>
        <v>0</v>
      </c>
    </row>
    <row r="215" spans="1:5" x14ac:dyDescent="0.35">
      <c r="A215" s="20" t="s">
        <v>370</v>
      </c>
      <c r="B215" s="50">
        <v>5937744.5800000001</v>
      </c>
      <c r="C215" s="47">
        <v>9.3132257461547852E-10</v>
      </c>
      <c r="D215" s="50">
        <v>0</v>
      </c>
      <c r="E215" s="32">
        <f t="shared" si="4"/>
        <v>5937744.580000001</v>
      </c>
    </row>
    <row r="216" spans="1:5" x14ac:dyDescent="0.35">
      <c r="A216" s="20" t="s">
        <v>371</v>
      </c>
      <c r="B216" s="50">
        <v>67119188.739999995</v>
      </c>
      <c r="C216" s="47">
        <v>2279325.1000000387</v>
      </c>
      <c r="D216" s="50">
        <v>0</v>
      </c>
      <c r="E216" s="32">
        <f t="shared" si="4"/>
        <v>69398513.840000033</v>
      </c>
    </row>
    <row r="217" spans="1:5" x14ac:dyDescent="0.35">
      <c r="A217" s="20" t="s">
        <v>372</v>
      </c>
      <c r="B217" s="50"/>
      <c r="C217" s="47"/>
      <c r="D217" s="50"/>
      <c r="E217" s="32">
        <f t="shared" si="4"/>
        <v>0</v>
      </c>
    </row>
    <row r="218" spans="1:5" x14ac:dyDescent="0.35">
      <c r="A218" s="20" t="s">
        <v>373</v>
      </c>
      <c r="B218" s="50"/>
      <c r="C218" s="47"/>
      <c r="D218" s="50"/>
      <c r="E218" s="32">
        <f t="shared" si="4"/>
        <v>0</v>
      </c>
    </row>
    <row r="219" spans="1:5" x14ac:dyDescent="0.35">
      <c r="A219" s="20" t="s">
        <v>374</v>
      </c>
      <c r="B219" s="50">
        <v>3021471.6999999997</v>
      </c>
      <c r="C219" s="47">
        <v>-37652.799999903444</v>
      </c>
      <c r="D219" s="50">
        <v>162.52000000000001</v>
      </c>
      <c r="E219" s="32">
        <f t="shared" si="4"/>
        <v>2983656.3800000963</v>
      </c>
    </row>
    <row r="220" spans="1:5" x14ac:dyDescent="0.35">
      <c r="A220" s="20" t="s">
        <v>215</v>
      </c>
      <c r="B220" s="32">
        <f>SUM(B211:B219)</f>
        <v>160822808.20999998</v>
      </c>
      <c r="C220" s="265">
        <f>SUM(C211:C219)</f>
        <v>2241672.3000001363</v>
      </c>
      <c r="D220" s="32">
        <f>SUM(D211:D219)</f>
        <v>162.52000000000001</v>
      </c>
      <c r="E220" s="32">
        <f>SUM(E211:E219)</f>
        <v>163064317.9900001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1865986.9</v>
      </c>
      <c r="C225" s="47">
        <v>6856.6700000001583</v>
      </c>
      <c r="D225" s="50">
        <v>0</v>
      </c>
      <c r="E225" s="32">
        <f t="shared" ref="E225:E232" si="5">SUM(B225:C225)-D225</f>
        <v>1872843.57</v>
      </c>
    </row>
    <row r="226" spans="1:5" x14ac:dyDescent="0.35">
      <c r="A226" s="20" t="s">
        <v>368</v>
      </c>
      <c r="B226" s="50">
        <v>59764855.900000006</v>
      </c>
      <c r="C226" s="47">
        <v>2575307.2099999934</v>
      </c>
      <c r="D226" s="50">
        <v>0</v>
      </c>
      <c r="E226" s="32">
        <f t="shared" si="5"/>
        <v>62340163.109999999</v>
      </c>
    </row>
    <row r="227" spans="1:5" x14ac:dyDescent="0.35">
      <c r="A227" s="20" t="s">
        <v>369</v>
      </c>
      <c r="B227" s="50"/>
      <c r="C227" s="47"/>
      <c r="D227" s="50"/>
      <c r="E227" s="32">
        <f t="shared" si="5"/>
        <v>0</v>
      </c>
    </row>
    <row r="228" spans="1:5" x14ac:dyDescent="0.35">
      <c r="A228" s="20" t="s">
        <v>370</v>
      </c>
      <c r="B228" s="50">
        <v>3719957.84</v>
      </c>
      <c r="C228" s="47">
        <v>355609.26000000024</v>
      </c>
      <c r="D228" s="50">
        <v>0</v>
      </c>
      <c r="E228" s="32">
        <f t="shared" si="5"/>
        <v>4075567.1</v>
      </c>
    </row>
    <row r="229" spans="1:5" x14ac:dyDescent="0.35">
      <c r="A229" s="20" t="s">
        <v>371</v>
      </c>
      <c r="B229" s="50">
        <v>60488009.840000004</v>
      </c>
      <c r="C229" s="47">
        <v>2858886.4699999988</v>
      </c>
      <c r="D229" s="50">
        <v>0</v>
      </c>
      <c r="E229" s="32">
        <f t="shared" si="5"/>
        <v>63346896.310000002</v>
      </c>
    </row>
    <row r="230" spans="1:5" x14ac:dyDescent="0.35">
      <c r="A230" s="20" t="s">
        <v>372</v>
      </c>
      <c r="B230" s="50"/>
      <c r="C230" s="47"/>
      <c r="D230" s="50"/>
      <c r="E230" s="32">
        <f t="shared" si="5"/>
        <v>0</v>
      </c>
    </row>
    <row r="231" spans="1:5" x14ac:dyDescent="0.35">
      <c r="A231" s="20" t="s">
        <v>373</v>
      </c>
      <c r="B231" s="50"/>
      <c r="C231" s="47"/>
      <c r="D231" s="50"/>
      <c r="E231" s="32">
        <f t="shared" si="5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5"/>
        <v>0</v>
      </c>
    </row>
    <row r="233" spans="1:5" x14ac:dyDescent="0.35">
      <c r="A233" s="20" t="s">
        <v>215</v>
      </c>
      <c r="B233" s="32">
        <f>SUM(B224:B232)</f>
        <v>125838810.48</v>
      </c>
      <c r="C233" s="265">
        <f>SUM(C224:C232)</f>
        <v>5796659.609999992</v>
      </c>
      <c r="D233" s="32">
        <f>SUM(D224:D232)</f>
        <v>0</v>
      </c>
      <c r="E233" s="32">
        <f>SUM(E224:E232)</f>
        <v>131635470.09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4" t="s">
        <v>377</v>
      </c>
      <c r="C236" s="344"/>
      <c r="D236" s="38"/>
      <c r="E236" s="38"/>
    </row>
    <row r="237" spans="1:5" x14ac:dyDescent="0.35">
      <c r="A237" s="56" t="s">
        <v>377</v>
      </c>
      <c r="B237" s="38"/>
      <c r="C237" s="47">
        <v>-2934166</v>
      </c>
      <c r="D237" s="40">
        <f>C237</f>
        <v>-2934166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282615131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90912855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4499214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37774265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62473000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3309337.2499999991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481583802.25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1109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3816405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10801759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14618164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493267800.25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33698428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75635057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59933346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2105387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3421407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85304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>
        <v>0</v>
      </c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55012237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>
        <v>93244692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93244692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2525564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1906095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80312744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5937745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69398514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2983656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163064318</v>
      </c>
      <c r="E291" s="20"/>
    </row>
    <row r="292" spans="1:5" x14ac:dyDescent="0.35">
      <c r="A292" s="20" t="s">
        <v>416</v>
      </c>
      <c r="B292" s="46" t="s">
        <v>284</v>
      </c>
      <c r="C292" s="47">
        <v>131635470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31428848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5457966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5457966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>
        <v>0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0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185143743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6071315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8502476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3047602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17621393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>
        <v>74546</v>
      </c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74546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>
        <v>0</v>
      </c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13502882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1314284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14817166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14817166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6">
        <v>152630638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185143743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185143743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232910916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471840831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704751747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-2934166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481583802.25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14618164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493267800.25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211483946.75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/>
      <c r="D370" s="32"/>
      <c r="E370" s="32"/>
    </row>
    <row r="371" spans="1:6" x14ac:dyDescent="0.35">
      <c r="A371" s="59" t="s">
        <v>480</v>
      </c>
      <c r="B371" s="40" t="s">
        <v>284</v>
      </c>
      <c r="C371" s="272"/>
      <c r="D371" s="32"/>
      <c r="E371" s="32"/>
    </row>
    <row r="372" spans="1:6" x14ac:dyDescent="0.35">
      <c r="A372" s="59" t="s">
        <v>481</v>
      </c>
      <c r="B372" s="40" t="s">
        <v>284</v>
      </c>
      <c r="C372" s="272"/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4912898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4912898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4912898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216396844.75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74601878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6591424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2883334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42805347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3020808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15386787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5796660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1918050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-3506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4238058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674265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/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/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/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78369629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78369629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236282734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-19885889.25</v>
      </c>
      <c r="E417" s="32"/>
    </row>
    <row r="418" spans="1:13" x14ac:dyDescent="0.35">
      <c r="A418" s="32" t="s">
        <v>508</v>
      </c>
      <c r="B418" s="20"/>
      <c r="C418" s="236">
        <v>-12845505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-12845505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-32731394.25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-32731394.25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147911.96000000008</v>
      </c>
      <c r="E612" s="257">
        <f>SUM(C624:D647)+SUM(C668:D713)</f>
        <v>137017122.77979428</v>
      </c>
      <c r="F612" s="257">
        <f>CE64-(AX64+BD64+BE64+BG64+BJ64+BN64+BP64+BQ64+CB64+CC64+CD64)</f>
        <v>41967062.449999981</v>
      </c>
      <c r="G612" s="255">
        <f>CE91-(AX91+AY91+BD91+BE91+BG91+BJ91+BN91+BP91+BQ91+CB91+CC91+CD91)</f>
        <v>0</v>
      </c>
      <c r="H612" s="260">
        <f>CE60-(AX60+AY60+AZ60+BD60+BE60+BG60+BJ60+BN60+BO60+BP60+BQ60+BR60+CB60+CC60+CD60)</f>
        <v>632.14625961538445</v>
      </c>
      <c r="I612" s="255">
        <f>CE92-(AX92+AY92+AZ92+BD92+BE92+BF92+BG92+BJ92+BN92+BO92+BP92+BQ92+BR92+CB92+CC92+CD92)</f>
        <v>49213.330804339501</v>
      </c>
      <c r="J612" s="255">
        <f>CE93-(AX93+AY93+AZ93+BA93+BD93+BE93+BF93+BG93+BJ93+BN93+BO93+BP93+BQ93+BR93+CB93+CC93+CD93)</f>
        <v>0</v>
      </c>
      <c r="K612" s="255">
        <f>CE89-(AW89+AX89+AY89+AZ89+BA89+BB89+BC89+BD89+BE89+BF89+BG89+BH89+BI89+BJ89+BK89+BL89+BM89+BN89+BO89+BP89+BQ89+BR89+BS89+BT89+BU89+BV89+BW89+BX89+CB89+CC89+CD89)</f>
        <v>704751746.96000004</v>
      </c>
      <c r="L612" s="261">
        <f>CE94-(AW94+AX94+AY94+AZ94+BA94+BB94+BC94+BD94+BE94+BF94+BG94+BH94+BI94+BJ94+BK94+BL94+BM94+BN94+BO94+BP94+BQ94+BR94+BS94+BT94+BU94+BV94+BW94+BX94+BY94+BZ94+CA94+CB94+CC94+CD94)</f>
        <v>196.06422596153843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7573435.7299999986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4908816.7300000004</v>
      </c>
      <c r="D615" s="255">
        <f>SUM(C614:C615)</f>
        <v>12482252.459999999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-132023.30000000002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82069.78</v>
      </c>
      <c r="D617" s="255">
        <f>(D615/D612)*BJ90</f>
        <v>24527.035237545344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46026.166455261598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15764812.48</v>
      </c>
      <c r="D619" s="255">
        <f>(D615/D612)*BN90</f>
        <v>639363.70634090132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76399078.899999991</v>
      </c>
      <c r="D620" s="255">
        <f>(D615/D612)*CC90</f>
        <v>511774.85217201605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133633.69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419908.07000000076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463542.62</v>
      </c>
      <c r="D623" s="255">
        <f>(D615/D612)*BQ90</f>
        <v>0</v>
      </c>
      <c r="E623" s="257">
        <f>SUM(C616:D623)</f>
        <v>94352714.000205725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121875.39</v>
      </c>
      <c r="D624" s="255">
        <f>(D615/D612)*BD90</f>
        <v>299826.63416862825</v>
      </c>
      <c r="E624" s="257">
        <f>(E623/E612)*SUM(C624:D624)</f>
        <v>290392.39528943028</v>
      </c>
      <c r="F624" s="257">
        <f>SUM(C624:E624)</f>
        <v>712094.41945805855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2560824.85</v>
      </c>
      <c r="D625" s="255">
        <f>(D615/D612)*AY90</f>
        <v>598389.10997000348</v>
      </c>
      <c r="E625" s="257">
        <f>(E623/E612)*SUM(C625:D625)</f>
        <v>2175497.5231056642</v>
      </c>
      <c r="F625" s="257">
        <f>(F624/F612)*AY64</f>
        <v>5039.8295128011714</v>
      </c>
      <c r="G625" s="255">
        <f>SUM(C625:F625)</f>
        <v>5339751.3125884682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175.47</v>
      </c>
      <c r="D626" s="255">
        <f>(D615/D612)*BR90</f>
        <v>0</v>
      </c>
      <c r="E626" s="257">
        <f>(E623/E612)*SUM(C626:D626)</f>
        <v>120.83212951584179</v>
      </c>
      <c r="F626" s="257">
        <f>(F624/F612)*BR64</f>
        <v>0</v>
      </c>
      <c r="G626" s="255" t="e">
        <f>(G625/G612)*BR91</f>
        <v>#DIV/0!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792001.28</v>
      </c>
      <c r="D627" s="255">
        <f>(D615/D612)*BO90</f>
        <v>0</v>
      </c>
      <c r="E627" s="257">
        <f>(E623/E612)*SUM(C627:D627)</f>
        <v>545387.82265727746</v>
      </c>
      <c r="F627" s="257">
        <f>(F624/F612)*BO64</f>
        <v>0</v>
      </c>
      <c r="G627" s="255" t="e">
        <f>(G625/G612)*BO91</f>
        <v>#DIV/0!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24974.78</v>
      </c>
      <c r="D628" s="255">
        <f>(D615/D612)*AZ90</f>
        <v>16146.289746764212</v>
      </c>
      <c r="E628" s="257">
        <f>(E623/E612)*SUM(C628:D628)</f>
        <v>28316.785920504793</v>
      </c>
      <c r="F628" s="257">
        <f>(F624/F612)*AZ64</f>
        <v>0.44761414520457088</v>
      </c>
      <c r="G628" s="255" t="e">
        <f>(G625/G612)*AZ91</f>
        <v>#DIV/0!</v>
      </c>
      <c r="H628" s="257" t="e">
        <f>SUM(C626:G628)</f>
        <v>#DIV/0!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0</v>
      </c>
      <c r="D629" s="255">
        <f>(D615/D612)*BF90</f>
        <v>0</v>
      </c>
      <c r="E629" s="257">
        <f>(E623/E612)*SUM(C629:D629)</f>
        <v>0</v>
      </c>
      <c r="F629" s="257">
        <f>(F624/F612)*BF64</f>
        <v>0</v>
      </c>
      <c r="G629" s="255" t="e">
        <f>(G625/G612)*BF91</f>
        <v>#DIV/0!</v>
      </c>
      <c r="H629" s="257" t="e">
        <f>(H628/H612)*BF60</f>
        <v>#DIV/0!</v>
      </c>
      <c r="I629" s="255" t="e">
        <f>SUM(C629:H629)</f>
        <v>#DIV/0!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221220.62</v>
      </c>
      <c r="D630" s="255">
        <f>(D615/D612)*BA90</f>
        <v>47486.952926366437</v>
      </c>
      <c r="E630" s="257">
        <f>(E623/E612)*SUM(C630:D630)</f>
        <v>185037.37535605064</v>
      </c>
      <c r="F630" s="257">
        <f>(F624/F612)*BA64</f>
        <v>220.45420849718982</v>
      </c>
      <c r="G630" s="255" t="e">
        <f>(G625/G612)*BA91</f>
        <v>#DIV/0!</v>
      </c>
      <c r="H630" s="257" t="e">
        <f>(H628/H612)*BA60</f>
        <v>#DIV/0!</v>
      </c>
      <c r="I630" s="255" t="e">
        <f>(I629/I612)*BA92</f>
        <v>#DIV/0!</v>
      </c>
      <c r="J630" s="255" t="e">
        <f>SUM(C630:I630)</f>
        <v>#DIV/0!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16793.03</v>
      </c>
      <c r="D631" s="255">
        <f>(D615/D612)*AW90</f>
        <v>0</v>
      </c>
      <c r="E631" s="257">
        <f>(E623/E612)*SUM(C631:D631)</f>
        <v>11564.014224217339</v>
      </c>
      <c r="F631" s="257">
        <f>(F624/F612)*AW64</f>
        <v>0</v>
      </c>
      <c r="G631" s="255" t="e">
        <f>(G625/G612)*AW91</f>
        <v>#DIV/0!</v>
      </c>
      <c r="H631" s="257" t="e">
        <f>(H628/H612)*AW60</f>
        <v>#DIV/0!</v>
      </c>
      <c r="I631" s="255" t="e">
        <f>(I629/I612)*AW92</f>
        <v>#DIV/0!</v>
      </c>
      <c r="J631" s="255" t="e">
        <f>(J630/J612)*AW93</f>
        <v>#DIV/0!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1301644.04</v>
      </c>
      <c r="D632" s="255">
        <f>(D615/D612)*BB90</f>
        <v>123783.7206055047</v>
      </c>
      <c r="E632" s="257">
        <f>(E623/E612)*SUM(C632:D632)</f>
        <v>981577.88673255069</v>
      </c>
      <c r="F632" s="257">
        <f>(F624/F612)*BB64</f>
        <v>135.60112505528056</v>
      </c>
      <c r="G632" s="255" t="e">
        <f>(G625/G612)*BB91</f>
        <v>#DIV/0!</v>
      </c>
      <c r="H632" s="257" t="e">
        <f>(H628/H612)*BB60</f>
        <v>#DIV/0!</v>
      </c>
      <c r="I632" s="255" t="e">
        <f>(I629/I612)*BB92</f>
        <v>#DIV/0!</v>
      </c>
      <c r="J632" s="255" t="e">
        <f>(J630/J612)*BB93</f>
        <v>#DIV/0!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 t="e">
        <f>(G625/G612)*BC91</f>
        <v>#DIV/0!</v>
      </c>
      <c r="H633" s="257" t="e">
        <f>(H628/H612)*BC60</f>
        <v>#DIV/0!</v>
      </c>
      <c r="I633" s="255" t="e">
        <f>(I629/I612)*BC92</f>
        <v>#DIV/0!</v>
      </c>
      <c r="J633" s="255" t="e">
        <f>(J630/J612)*BC93</f>
        <v>#DIV/0!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 t="e">
        <f>(G625/G612)*BI91</f>
        <v>#DIV/0!</v>
      </c>
      <c r="H634" s="257" t="e">
        <f>(H628/H612)*BI60</f>
        <v>#DIV/0!</v>
      </c>
      <c r="I634" s="255" t="e">
        <f>(I629/I612)*BI92</f>
        <v>#DIV/0!</v>
      </c>
      <c r="J634" s="255" t="e">
        <f>(J630/J612)*BI93</f>
        <v>#DIV/0!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80697.23</v>
      </c>
      <c r="D635" s="255">
        <f>(D615/D612)*BK90</f>
        <v>0</v>
      </c>
      <c r="E635" s="257">
        <f>(E623/E612)*SUM(C635:D635)</f>
        <v>55569.716458253104</v>
      </c>
      <c r="F635" s="257">
        <f>(F624/F612)*BK64</f>
        <v>21.554199109625259</v>
      </c>
      <c r="G635" s="255" t="e">
        <f>(G625/G612)*BK91</f>
        <v>#DIV/0!</v>
      </c>
      <c r="H635" s="257" t="e">
        <f>(H628/H612)*BK60</f>
        <v>#DIV/0!</v>
      </c>
      <c r="I635" s="255" t="e">
        <f>(I629/I612)*BK92</f>
        <v>#DIV/0!</v>
      </c>
      <c r="J635" s="255" t="e">
        <f>(J630/J612)*BK93</f>
        <v>#DIV/0!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14823.55</v>
      </c>
      <c r="D636" s="255">
        <f>(D615/D612)*BH90</f>
        <v>160575.11735926417</v>
      </c>
      <c r="E636" s="257">
        <f>(E623/E612)*SUM(C636:D636)</f>
        <v>120783.0084416747</v>
      </c>
      <c r="F636" s="257">
        <f>(F624/F612)*BH64</f>
        <v>38.74271802896682</v>
      </c>
      <c r="G636" s="255" t="e">
        <f>(G625/G612)*BH91</f>
        <v>#DIV/0!</v>
      </c>
      <c r="H636" s="257" t="e">
        <f>(H628/H612)*BH60</f>
        <v>#DIV/0!</v>
      </c>
      <c r="I636" s="255" t="e">
        <f>(I629/I612)*BH92</f>
        <v>#DIV/0!</v>
      </c>
      <c r="J636" s="255" t="e">
        <f>(J630/J612)*BH93</f>
        <v>#DIV/0!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692129.16999999993</v>
      </c>
      <c r="D637" s="255">
        <f>(D615/D612)*BL90</f>
        <v>225429.4796301352</v>
      </c>
      <c r="E637" s="257">
        <f>(E623/E612)*SUM(C637:D637)</f>
        <v>631849.12287279521</v>
      </c>
      <c r="F637" s="257">
        <f>(F624/F612)*BL64</f>
        <v>71.64609064736878</v>
      </c>
      <c r="G637" s="255" t="e">
        <f>(G625/G612)*BL91</f>
        <v>#DIV/0!</v>
      </c>
      <c r="H637" s="257" t="e">
        <f>(H628/H612)*BL60</f>
        <v>#DIV/0!</v>
      </c>
      <c r="I637" s="255" t="e">
        <f>(I629/I612)*BL92</f>
        <v>#DIV/0!</v>
      </c>
      <c r="J637" s="255" t="e">
        <f>(J630/J612)*BL93</f>
        <v>#DIV/0!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53643.839999999989</v>
      </c>
      <c r="D638" s="255">
        <f>(D615/D612)*BM90</f>
        <v>0</v>
      </c>
      <c r="E638" s="257">
        <f>(E623/E612)*SUM(C638:D638)</f>
        <v>36940.214410480956</v>
      </c>
      <c r="F638" s="257">
        <f>(F624/F612)*BM64</f>
        <v>0</v>
      </c>
      <c r="G638" s="255" t="e">
        <f>(G625/G612)*BM91</f>
        <v>#DIV/0!</v>
      </c>
      <c r="H638" s="257" t="e">
        <f>(H628/H612)*BM60</f>
        <v>#DIV/0!</v>
      </c>
      <c r="I638" s="255" t="e">
        <f>(I629/I612)*BM92</f>
        <v>#DIV/0!</v>
      </c>
      <c r="J638" s="255" t="e">
        <f>(J630/J612)*BM93</f>
        <v>#DIV/0!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475438.28</v>
      </c>
      <c r="D639" s="255">
        <f>(D615/D612)*BS90</f>
        <v>5318.2416758536601</v>
      </c>
      <c r="E639" s="257">
        <f>(E623/E612)*SUM(C639:D639)</f>
        <v>331058.49599773384</v>
      </c>
      <c r="F639" s="257">
        <f>(F624/F612)*BS64</f>
        <v>152.9367559776139</v>
      </c>
      <c r="G639" s="255" t="e">
        <f>(G625/G612)*BS91</f>
        <v>#DIV/0!</v>
      </c>
      <c r="H639" s="257" t="e">
        <f>(H628/H612)*BS60</f>
        <v>#DIV/0!</v>
      </c>
      <c r="I639" s="255" t="e">
        <f>(I629/I612)*BS92</f>
        <v>#DIV/0!</v>
      </c>
      <c r="J639" s="255" t="e">
        <f>(J630/J612)*BS93</f>
        <v>#DIV/0!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385778.32000000007</v>
      </c>
      <c r="D640" s="255">
        <f>(D615/D612)*BT90</f>
        <v>68609.705885207615</v>
      </c>
      <c r="E640" s="257">
        <f>(E623/E612)*SUM(C640:D640)</f>
        <v>312900.6257149888</v>
      </c>
      <c r="F640" s="257">
        <f>(F624/F612)*BT64</f>
        <v>53.180904241856176</v>
      </c>
      <c r="G640" s="255" t="e">
        <f>(G625/G612)*BT91</f>
        <v>#DIV/0!</v>
      </c>
      <c r="H640" s="257" t="e">
        <f>(H628/H612)*BT60</f>
        <v>#DIV/0!</v>
      </c>
      <c r="I640" s="255" t="e">
        <f>(I629/I612)*BT92</f>
        <v>#DIV/0!</v>
      </c>
      <c r="J640" s="255" t="e">
        <f>(J630/J612)*BT93</f>
        <v>#DIV/0!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 t="e">
        <f>(G625/G612)*BU91</f>
        <v>#DIV/0!</v>
      </c>
      <c r="H641" s="257" t="e">
        <f>(H628/H612)*BU60</f>
        <v>#DIV/0!</v>
      </c>
      <c r="I641" s="255" t="e">
        <f>(I629/I612)*BU92</f>
        <v>#DIV/0!</v>
      </c>
      <c r="J641" s="255" t="e">
        <f>(J630/J612)*BU93</f>
        <v>#DIV/0!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114036.56999999998</v>
      </c>
      <c r="D642" s="255">
        <f>(D615/D612)*BV90</f>
        <v>124905.26030515711</v>
      </c>
      <c r="E642" s="257">
        <f>(E623/E612)*SUM(C642:D642)</f>
        <v>164540.09338453884</v>
      </c>
      <c r="F642" s="257">
        <f>(F624/F612)*BV64</f>
        <v>39.691055958287642</v>
      </c>
      <c r="G642" s="255" t="e">
        <f>(G625/G612)*BV91</f>
        <v>#DIV/0!</v>
      </c>
      <c r="H642" s="257" t="e">
        <f>(H628/H612)*BV60</f>
        <v>#DIV/0!</v>
      </c>
      <c r="I642" s="255" t="e">
        <f>(I629/I612)*BV92</f>
        <v>#DIV/0!</v>
      </c>
      <c r="J642" s="255" t="e">
        <f>(J630/J612)*BV93</f>
        <v>#DIV/0!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 t="e">
        <f>(G625/G612)*BW91</f>
        <v>#DIV/0!</v>
      </c>
      <c r="H643" s="257" t="e">
        <f>(H628/H612)*BW60</f>
        <v>#DIV/0!</v>
      </c>
      <c r="I643" s="255" t="e">
        <f>(I629/I612)*BW92</f>
        <v>#DIV/0!</v>
      </c>
      <c r="J643" s="255" t="e">
        <f>(J630/J612)*BW93</f>
        <v>#DIV/0!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0</v>
      </c>
      <c r="D644" s="255">
        <f>(D615/D612)*BX90</f>
        <v>0</v>
      </c>
      <c r="E644" s="257">
        <f>(E623/E612)*SUM(C644:D644)</f>
        <v>0</v>
      </c>
      <c r="F644" s="257">
        <f>(F624/F612)*BX64</f>
        <v>0</v>
      </c>
      <c r="G644" s="255" t="e">
        <f>(G625/G612)*BX91</f>
        <v>#DIV/0!</v>
      </c>
      <c r="H644" s="257" t="e">
        <f>(H628/H612)*BX60</f>
        <v>#DIV/0!</v>
      </c>
      <c r="I644" s="255" t="e">
        <f>(I629/I612)*BX92</f>
        <v>#DIV/0!</v>
      </c>
      <c r="J644" s="255" t="e">
        <f>(J630/J612)*BX93</f>
        <v>#DIV/0!</v>
      </c>
      <c r="K644" s="257" t="e">
        <f>SUM(C631:J644)</f>
        <v>#DIV/0!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2907368.7500000005</v>
      </c>
      <c r="D645" s="255">
        <f>(D615/D612)*BY90</f>
        <v>172947.49774798049</v>
      </c>
      <c r="E645" s="257">
        <f>(E623/E612)*SUM(C645:D645)</f>
        <v>2121166.9903552504</v>
      </c>
      <c r="F645" s="257">
        <f>(F624/F612)*BY64</f>
        <v>742.3745076373674</v>
      </c>
      <c r="G645" s="255" t="e">
        <f>(G625/G612)*BY91</f>
        <v>#DIV/0!</v>
      </c>
      <c r="H645" s="257" t="e">
        <f>(H628/H612)*BY60</f>
        <v>#DIV/0!</v>
      </c>
      <c r="I645" s="255" t="e">
        <f>(I629/I612)*BY92</f>
        <v>#DIV/0!</v>
      </c>
      <c r="J645" s="255" t="e">
        <f>(J630/J612)*BY93</f>
        <v>#DIV/0!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922672.17</v>
      </c>
      <c r="D646" s="255">
        <f>(D615/D612)*BZ90</f>
        <v>0</v>
      </c>
      <c r="E646" s="257">
        <f>(E623/E612)*SUM(C646:D646)</f>
        <v>635370.39463214681</v>
      </c>
      <c r="F646" s="257">
        <f>(F624/F612)*BZ64</f>
        <v>1.6867824933580891</v>
      </c>
      <c r="G646" s="255" t="e">
        <f>(G625/G612)*BZ91</f>
        <v>#DIV/0!</v>
      </c>
      <c r="H646" s="257" t="e">
        <f>(H628/H612)*BZ60</f>
        <v>#DIV/0!</v>
      </c>
      <c r="I646" s="255" t="e">
        <f>(I629/I612)*BZ92</f>
        <v>#DIV/0!</v>
      </c>
      <c r="J646" s="255" t="e">
        <f>(J630/J612)*BZ93</f>
        <v>#DIV/0!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762475.9</v>
      </c>
      <c r="D647" s="255">
        <f>(D615/D612)*CA90</f>
        <v>0</v>
      </c>
      <c r="E647" s="257">
        <f>(E623/E612)*SUM(C647:D647)</f>
        <v>525056.05916400545</v>
      </c>
      <c r="F647" s="257">
        <f>(F624/F612)*CA64</f>
        <v>3.0951211609842977</v>
      </c>
      <c r="G647" s="255" t="e">
        <f>(G625/G612)*CA91</f>
        <v>#DIV/0!</v>
      </c>
      <c r="H647" s="257" t="e">
        <f>(H628/H612)*CA60</f>
        <v>#DIV/0!</v>
      </c>
      <c r="I647" s="255" t="e">
        <f>(I629/I612)*CA92</f>
        <v>#DIV/0!</v>
      </c>
      <c r="J647" s="255" t="e">
        <f>(J630/J612)*CA93</f>
        <v>#DIV/0!</v>
      </c>
      <c r="K647" s="257">
        <v>0</v>
      </c>
      <c r="L647" s="257" t="e">
        <f>SUM(C645:K647)</f>
        <v>#DIV/0!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117061847.94000001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5646633.1600000011</v>
      </c>
      <c r="D668" s="255">
        <f>(D615/D612)*C90</f>
        <v>944971.03798328352</v>
      </c>
      <c r="E668" s="257">
        <f>(E623/E612)*SUM(C668:D668)</f>
        <v>4539109.6607276611</v>
      </c>
      <c r="F668" s="257">
        <f>(F624/F612)*C64</f>
        <v>9631.7394575541912</v>
      </c>
      <c r="G668" s="255" t="e">
        <f>(G625/G612)*C91</f>
        <v>#DIV/0!</v>
      </c>
      <c r="H668" s="257" t="e">
        <f>(H628/H612)*C60</f>
        <v>#DIV/0!</v>
      </c>
      <c r="I668" s="255" t="e">
        <f>(I629/I612)*C92</f>
        <v>#DIV/0!</v>
      </c>
      <c r="J668" s="255" t="e">
        <f>(J630/J612)*C93</f>
        <v>#DIV/0!</v>
      </c>
      <c r="K668" s="255" t="e">
        <f>(K644/K612)*C89</f>
        <v>#DIV/0!</v>
      </c>
      <c r="L668" s="255" t="e">
        <f>(L647/L612)*C94</f>
        <v>#DIV/0!</v>
      </c>
      <c r="M668" s="231" t="e">
        <f t="shared" ref="M668:M713" si="6">ROUND(SUM(D668:L668),0)</f>
        <v>#DIV/0!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 t="e">
        <f>(G625/G612)*D91</f>
        <v>#DIV/0!</v>
      </c>
      <c r="H669" s="257" t="e">
        <f>(H628/H612)*D60</f>
        <v>#DIV/0!</v>
      </c>
      <c r="I669" s="255" t="e">
        <f>(I629/I612)*D92</f>
        <v>#DIV/0!</v>
      </c>
      <c r="J669" s="255" t="e">
        <f>(J630/J612)*D93</f>
        <v>#DIV/0!</v>
      </c>
      <c r="K669" s="255" t="e">
        <f>(K644/K612)*D89</f>
        <v>#DIV/0!</v>
      </c>
      <c r="L669" s="255" t="e">
        <f>(L647/L612)*D94</f>
        <v>#DIV/0!</v>
      </c>
      <c r="M669" s="231" t="e">
        <f t="shared" si="6"/>
        <v>#DIV/0!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14390179.610000001</v>
      </c>
      <c r="D670" s="255">
        <f>(D615/D612)*E90</f>
        <v>2230502.7957352875</v>
      </c>
      <c r="E670" s="257">
        <f>(E623/E612)*SUM(C670:D670)</f>
        <v>11445332.245349513</v>
      </c>
      <c r="F670" s="257">
        <f>(F624/F612)*E64</f>
        <v>23762.376914191282</v>
      </c>
      <c r="G670" s="255" t="e">
        <f>(G625/G612)*E91</f>
        <v>#DIV/0!</v>
      </c>
      <c r="H670" s="257" t="e">
        <f>(H628/H612)*E60</f>
        <v>#DIV/0!</v>
      </c>
      <c r="I670" s="255" t="e">
        <f>(I629/I612)*E92</f>
        <v>#DIV/0!</v>
      </c>
      <c r="J670" s="255" t="e">
        <f>(J630/J612)*E93</f>
        <v>#DIV/0!</v>
      </c>
      <c r="K670" s="255" t="e">
        <f>(K644/K612)*E89</f>
        <v>#DIV/0!</v>
      </c>
      <c r="L670" s="255" t="e">
        <f>(L647/L612)*E94</f>
        <v>#DIV/0!</v>
      </c>
      <c r="M670" s="231" t="e">
        <f t="shared" si="6"/>
        <v>#DIV/0!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 t="e">
        <f>(G625/G612)*F91</f>
        <v>#DIV/0!</v>
      </c>
      <c r="H671" s="257" t="e">
        <f>(H628/H612)*F60</f>
        <v>#DIV/0!</v>
      </c>
      <c r="I671" s="255" t="e">
        <f>(I629/I612)*F92</f>
        <v>#DIV/0!</v>
      </c>
      <c r="J671" s="255" t="e">
        <f>(J630/J612)*F93</f>
        <v>#DIV/0!</v>
      </c>
      <c r="K671" s="255" t="e">
        <f>(K644/K612)*F89</f>
        <v>#DIV/0!</v>
      </c>
      <c r="L671" s="255" t="e">
        <f>(L647/L612)*F94</f>
        <v>#DIV/0!</v>
      </c>
      <c r="M671" s="231" t="e">
        <f t="shared" si="6"/>
        <v>#DIV/0!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327250.88000000012</v>
      </c>
      <c r="D672" s="255">
        <f>(D615/D612)*G90</f>
        <v>364589.01161838416</v>
      </c>
      <c r="E672" s="257">
        <f>(E623/E612)*SUM(C672:D672)</f>
        <v>476414.69988179492</v>
      </c>
      <c r="F672" s="257">
        <f>(F624/F612)*G64</f>
        <v>111.69924235465817</v>
      </c>
      <c r="G672" s="255" t="e">
        <f>(G625/G612)*G91</f>
        <v>#DIV/0!</v>
      </c>
      <c r="H672" s="257" t="e">
        <f>(H628/H612)*G60</f>
        <v>#DIV/0!</v>
      </c>
      <c r="I672" s="255" t="e">
        <f>(I629/I612)*G92</f>
        <v>#DIV/0!</v>
      </c>
      <c r="J672" s="255" t="e">
        <f>(J630/J612)*G93</f>
        <v>#DIV/0!</v>
      </c>
      <c r="K672" s="255" t="e">
        <f>(K644/K612)*G89</f>
        <v>#DIV/0!</v>
      </c>
      <c r="L672" s="255" t="e">
        <f>(L647/L612)*G94</f>
        <v>#DIV/0!</v>
      </c>
      <c r="M672" s="231" t="e">
        <f t="shared" si="6"/>
        <v>#DIV/0!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 t="e">
        <f>(G625/G612)*H91</f>
        <v>#DIV/0!</v>
      </c>
      <c r="H673" s="257" t="e">
        <f>(H628/H612)*H60</f>
        <v>#DIV/0!</v>
      </c>
      <c r="I673" s="255" t="e">
        <f>(I629/I612)*H92</f>
        <v>#DIV/0!</v>
      </c>
      <c r="J673" s="255" t="e">
        <f>(J630/J612)*H93</f>
        <v>#DIV/0!</v>
      </c>
      <c r="K673" s="255" t="e">
        <f>(K644/K612)*H89</f>
        <v>#DIV/0!</v>
      </c>
      <c r="L673" s="255" t="e">
        <f>(L647/L612)*H94</f>
        <v>#DIV/0!</v>
      </c>
      <c r="M673" s="231" t="e">
        <f t="shared" si="6"/>
        <v>#DIV/0!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 t="e">
        <f>(G625/G612)*I91</f>
        <v>#DIV/0!</v>
      </c>
      <c r="H674" s="257" t="e">
        <f>(H628/H612)*I60</f>
        <v>#DIV/0!</v>
      </c>
      <c r="I674" s="255" t="e">
        <f>(I629/I612)*I92</f>
        <v>#DIV/0!</v>
      </c>
      <c r="J674" s="255" t="e">
        <f>(J630/J612)*I93</f>
        <v>#DIV/0!</v>
      </c>
      <c r="K674" s="255" t="e">
        <f>(K644/K612)*I89</f>
        <v>#DIV/0!</v>
      </c>
      <c r="L674" s="255" t="e">
        <f>(L647/L612)*I94</f>
        <v>#DIV/0!</v>
      </c>
      <c r="M674" s="231" t="e">
        <f t="shared" si="6"/>
        <v>#DIV/0!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144780.79</v>
      </c>
      <c r="D675" s="255">
        <f>(D615/D612)*J90</f>
        <v>51004.317462221414</v>
      </c>
      <c r="E675" s="257">
        <f>(E623/E612)*SUM(C675:D675)</f>
        <v>134821.51628282978</v>
      </c>
      <c r="F675" s="257">
        <f>(F624/F612)*J64</f>
        <v>0</v>
      </c>
      <c r="G675" s="255" t="e">
        <f>(G625/G612)*J91</f>
        <v>#DIV/0!</v>
      </c>
      <c r="H675" s="257" t="e">
        <f>(H628/H612)*J60</f>
        <v>#DIV/0!</v>
      </c>
      <c r="I675" s="255" t="e">
        <f>(I629/I612)*J92</f>
        <v>#DIV/0!</v>
      </c>
      <c r="J675" s="255" t="e">
        <f>(J630/J612)*J93</f>
        <v>#DIV/0!</v>
      </c>
      <c r="K675" s="255" t="e">
        <f>(K644/K612)*J89</f>
        <v>#DIV/0!</v>
      </c>
      <c r="L675" s="255" t="e">
        <f>(L647/L612)*J94</f>
        <v>#DIV/0!</v>
      </c>
      <c r="M675" s="231" t="e">
        <f t="shared" si="6"/>
        <v>#DIV/0!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 t="e">
        <f>(G625/G612)*K91</f>
        <v>#DIV/0!</v>
      </c>
      <c r="H676" s="257" t="e">
        <f>(H628/H612)*K60</f>
        <v>#DIV/0!</v>
      </c>
      <c r="I676" s="255" t="e">
        <f>(I629/I612)*K92</f>
        <v>#DIV/0!</v>
      </c>
      <c r="J676" s="255" t="e">
        <f>(J630/J612)*K93</f>
        <v>#DIV/0!</v>
      </c>
      <c r="K676" s="255" t="e">
        <f>(K644/K612)*K89</f>
        <v>#DIV/0!</v>
      </c>
      <c r="L676" s="255" t="e">
        <f>(L647/L612)*K94</f>
        <v>#DIV/0!</v>
      </c>
      <c r="M676" s="231" t="e">
        <f t="shared" si="6"/>
        <v>#DIV/0!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 t="e">
        <f>(G625/G612)*L91</f>
        <v>#DIV/0!</v>
      </c>
      <c r="H677" s="257" t="e">
        <f>(H628/H612)*L60</f>
        <v>#DIV/0!</v>
      </c>
      <c r="I677" s="255" t="e">
        <f>(I629/I612)*L92</f>
        <v>#DIV/0!</v>
      </c>
      <c r="J677" s="255" t="e">
        <f>(J630/J612)*L93</f>
        <v>#DIV/0!</v>
      </c>
      <c r="K677" s="255" t="e">
        <f>(K644/K612)*L89</f>
        <v>#DIV/0!</v>
      </c>
      <c r="L677" s="255" t="e">
        <f>(L647/L612)*L94</f>
        <v>#DIV/0!</v>
      </c>
      <c r="M677" s="231" t="e">
        <f t="shared" si="6"/>
        <v>#DIV/0!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 t="e">
        <f>(G625/G612)*M91</f>
        <v>#DIV/0!</v>
      </c>
      <c r="H678" s="257" t="e">
        <f>(H628/H612)*M60</f>
        <v>#DIV/0!</v>
      </c>
      <c r="I678" s="255" t="e">
        <f>(I629/I612)*M92</f>
        <v>#DIV/0!</v>
      </c>
      <c r="J678" s="255" t="e">
        <f>(J630/J612)*M93</f>
        <v>#DIV/0!</v>
      </c>
      <c r="K678" s="255" t="e">
        <f>(K644/K612)*M89</f>
        <v>#DIV/0!</v>
      </c>
      <c r="L678" s="255" t="e">
        <f>(L647/L612)*M94</f>
        <v>#DIV/0!</v>
      </c>
      <c r="M678" s="231" t="e">
        <f t="shared" si="6"/>
        <v>#DIV/0!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0</v>
      </c>
      <c r="D679" s="255">
        <f>(D615/D612)*N90</f>
        <v>0</v>
      </c>
      <c r="E679" s="257">
        <f>(E623/E612)*SUM(C679:D679)</f>
        <v>0</v>
      </c>
      <c r="F679" s="257">
        <f>(F624/F612)*N64</f>
        <v>0</v>
      </c>
      <c r="G679" s="255" t="e">
        <f>(G625/G612)*N91</f>
        <v>#DIV/0!</v>
      </c>
      <c r="H679" s="257" t="e">
        <f>(H628/H612)*N60</f>
        <v>#DIV/0!</v>
      </c>
      <c r="I679" s="255" t="e">
        <f>(I629/I612)*N92</f>
        <v>#DIV/0!</v>
      </c>
      <c r="J679" s="255" t="e">
        <f>(J630/J612)*N93</f>
        <v>#DIV/0!</v>
      </c>
      <c r="K679" s="255" t="e">
        <f>(K644/K612)*N89</f>
        <v>#DIV/0!</v>
      </c>
      <c r="L679" s="255" t="e">
        <f>(L647/L612)*N94</f>
        <v>#DIV/0!</v>
      </c>
      <c r="M679" s="231" t="e">
        <f t="shared" si="6"/>
        <v>#DIV/0!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 t="e">
        <f>(G625/G612)*O91</f>
        <v>#DIV/0!</v>
      </c>
      <c r="H680" s="257" t="e">
        <f>(H628/H612)*O60</f>
        <v>#DIV/0!</v>
      </c>
      <c r="I680" s="255" t="e">
        <f>(I629/I612)*O92</f>
        <v>#DIV/0!</v>
      </c>
      <c r="J680" s="255" t="e">
        <f>(J630/J612)*O93</f>
        <v>#DIV/0!</v>
      </c>
      <c r="K680" s="255" t="e">
        <f>(K644/K612)*O89</f>
        <v>#DIV/0!</v>
      </c>
      <c r="L680" s="255" t="e">
        <f>(L647/L612)*O94</f>
        <v>#DIV/0!</v>
      </c>
      <c r="M680" s="231" t="e">
        <f t="shared" si="6"/>
        <v>#DIV/0!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10303328.840000002</v>
      </c>
      <c r="D681" s="255">
        <f>(D615/D612)*P90</f>
        <v>1116846.7859806553</v>
      </c>
      <c r="E681" s="257">
        <f>(E623/E612)*SUM(C681:D681)</f>
        <v>7864159.9152684463</v>
      </c>
      <c r="F681" s="257">
        <f>(F624/F612)*P64</f>
        <v>101390.83536324119</v>
      </c>
      <c r="G681" s="255" t="e">
        <f>(G625/G612)*P91</f>
        <v>#DIV/0!</v>
      </c>
      <c r="H681" s="257" t="e">
        <f>(H628/H612)*P60</f>
        <v>#DIV/0!</v>
      </c>
      <c r="I681" s="255" t="e">
        <f>(I629/I612)*P92</f>
        <v>#DIV/0!</v>
      </c>
      <c r="J681" s="255" t="e">
        <f>(J630/J612)*P93</f>
        <v>#DIV/0!</v>
      </c>
      <c r="K681" s="255" t="e">
        <f>(K644/K612)*P89</f>
        <v>#DIV/0!</v>
      </c>
      <c r="L681" s="255" t="e">
        <f>(L647/L612)*P94</f>
        <v>#DIV/0!</v>
      </c>
      <c r="M681" s="231" t="e">
        <f t="shared" si="6"/>
        <v>#DIV/0!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4043294.31</v>
      </c>
      <c r="D682" s="255">
        <f>(D615/D612)*Q90</f>
        <v>98076.916744848684</v>
      </c>
      <c r="E682" s="257">
        <f>(E623/E612)*SUM(C682:D682)</f>
        <v>2851830.5376600795</v>
      </c>
      <c r="F682" s="257">
        <f>(F624/F612)*Q64</f>
        <v>12260.353694947391</v>
      </c>
      <c r="G682" s="255" t="e">
        <f>(G625/G612)*Q91</f>
        <v>#DIV/0!</v>
      </c>
      <c r="H682" s="257" t="e">
        <f>(H628/H612)*Q60</f>
        <v>#DIV/0!</v>
      </c>
      <c r="I682" s="255" t="e">
        <f>(I629/I612)*Q92</f>
        <v>#DIV/0!</v>
      </c>
      <c r="J682" s="255" t="e">
        <f>(J630/J612)*Q93</f>
        <v>#DIV/0!</v>
      </c>
      <c r="K682" s="255" t="e">
        <f>(K644/K612)*Q89</f>
        <v>#DIV/0!</v>
      </c>
      <c r="L682" s="255" t="e">
        <f>(L647/L612)*Q94</f>
        <v>#DIV/0!</v>
      </c>
      <c r="M682" s="231" t="e">
        <f t="shared" si="6"/>
        <v>#DIV/0!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5423095.0099999998</v>
      </c>
      <c r="D683" s="255">
        <f>(D615/D612)*R90</f>
        <v>0</v>
      </c>
      <c r="E683" s="257">
        <f>(E623/E612)*SUM(C683:D683)</f>
        <v>3734451.0094320127</v>
      </c>
      <c r="F683" s="257">
        <f>(F624/F612)*R64</f>
        <v>3024.4434304304409</v>
      </c>
      <c r="G683" s="255" t="e">
        <f>(G625/G612)*R91</f>
        <v>#DIV/0!</v>
      </c>
      <c r="H683" s="257" t="e">
        <f>(H628/H612)*R60</f>
        <v>#DIV/0!</v>
      </c>
      <c r="I683" s="255" t="e">
        <f>(I629/I612)*R92</f>
        <v>#DIV/0!</v>
      </c>
      <c r="J683" s="255" t="e">
        <f>(J630/J612)*R93</f>
        <v>#DIV/0!</v>
      </c>
      <c r="K683" s="255" t="e">
        <f>(K644/K612)*R89</f>
        <v>#DIV/0!</v>
      </c>
      <c r="L683" s="255" t="e">
        <f>(L647/L612)*R94</f>
        <v>#DIV/0!</v>
      </c>
      <c r="M683" s="231" t="e">
        <f t="shared" si="6"/>
        <v>#DIV/0!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3393118.2300000004</v>
      </c>
      <c r="D684" s="255">
        <f>(D615/D612)*S90</f>
        <v>511849.95904430281</v>
      </c>
      <c r="E684" s="257">
        <f>(E623/E612)*SUM(C684:D684)</f>
        <v>2689038.7073222967</v>
      </c>
      <c r="F684" s="257">
        <f>(F624/F612)*S64</f>
        <v>41326.537085647418</v>
      </c>
      <c r="G684" s="255" t="e">
        <f>(G625/G612)*S91</f>
        <v>#DIV/0!</v>
      </c>
      <c r="H684" s="257" t="e">
        <f>(H628/H612)*S60</f>
        <v>#DIV/0!</v>
      </c>
      <c r="I684" s="255" t="e">
        <f>(I629/I612)*S92</f>
        <v>#DIV/0!</v>
      </c>
      <c r="J684" s="255" t="e">
        <f>(J630/J612)*S93</f>
        <v>#DIV/0!</v>
      </c>
      <c r="K684" s="255" t="e">
        <f>(K644/K612)*S89</f>
        <v>#DIV/0!</v>
      </c>
      <c r="L684" s="255" t="e">
        <f>(L647/L612)*S94</f>
        <v>#DIV/0!</v>
      </c>
      <c r="M684" s="231" t="e">
        <f t="shared" si="6"/>
        <v>#DIV/0!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 t="e">
        <f>(G625/G612)*T91</f>
        <v>#DIV/0!</v>
      </c>
      <c r="H685" s="257" t="e">
        <f>(H628/H612)*T60</f>
        <v>#DIV/0!</v>
      </c>
      <c r="I685" s="255" t="e">
        <f>(I629/I612)*T92</f>
        <v>#DIV/0!</v>
      </c>
      <c r="J685" s="255" t="e">
        <f>(J630/J612)*T93</f>
        <v>#DIV/0!</v>
      </c>
      <c r="K685" s="255" t="e">
        <f>(K644/K612)*T89</f>
        <v>#DIV/0!</v>
      </c>
      <c r="L685" s="255" t="e">
        <f>(L647/L612)*T94</f>
        <v>#DIV/0!</v>
      </c>
      <c r="M685" s="231" t="e">
        <f t="shared" si="6"/>
        <v>#DIV/0!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7890089.8799999999</v>
      </c>
      <c r="D686" s="255">
        <f>(D615/D612)*U90</f>
        <v>396168.49777390924</v>
      </c>
      <c r="E686" s="257">
        <f>(E623/E612)*SUM(C686:D686)</f>
        <v>5706082.210662256</v>
      </c>
      <c r="F686" s="257">
        <f>(F624/F612)*U64</f>
        <v>55847.180848808865</v>
      </c>
      <c r="G686" s="255" t="e">
        <f>(G625/G612)*U91</f>
        <v>#DIV/0!</v>
      </c>
      <c r="H686" s="257" t="e">
        <f>(H628/H612)*U60</f>
        <v>#DIV/0!</v>
      </c>
      <c r="I686" s="255" t="e">
        <f>(I629/I612)*U92</f>
        <v>#DIV/0!</v>
      </c>
      <c r="J686" s="255" t="e">
        <f>(J630/J612)*U93</f>
        <v>#DIV/0!</v>
      </c>
      <c r="K686" s="255" t="e">
        <f>(K644/K612)*U89</f>
        <v>#DIV/0!</v>
      </c>
      <c r="L686" s="255" t="e">
        <f>(L647/L612)*U94</f>
        <v>#DIV/0!</v>
      </c>
      <c r="M686" s="231" t="e">
        <f t="shared" si="6"/>
        <v>#DIV/0!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4317714.46</v>
      </c>
      <c r="D687" s="255">
        <f>(D615/D612)*V90</f>
        <v>437222.42050430103</v>
      </c>
      <c r="E687" s="257">
        <f>(E623/E612)*SUM(C687:D687)</f>
        <v>3274344.0416296143</v>
      </c>
      <c r="F687" s="257">
        <f>(F624/F612)*V64</f>
        <v>31576.813971373158</v>
      </c>
      <c r="G687" s="255" t="e">
        <f>(G625/G612)*V91</f>
        <v>#DIV/0!</v>
      </c>
      <c r="H687" s="257" t="e">
        <f>(H628/H612)*V60</f>
        <v>#DIV/0!</v>
      </c>
      <c r="I687" s="255" t="e">
        <f>(I629/I612)*V92</f>
        <v>#DIV/0!</v>
      </c>
      <c r="J687" s="255" t="e">
        <f>(J630/J612)*V93</f>
        <v>#DIV/0!</v>
      </c>
      <c r="K687" s="255" t="e">
        <f>(K644/K612)*V89</f>
        <v>#DIV/0!</v>
      </c>
      <c r="L687" s="255" t="e">
        <f>(L647/L612)*V94</f>
        <v>#DIV/0!</v>
      </c>
      <c r="M687" s="231" t="e">
        <f t="shared" si="6"/>
        <v>#DIV/0!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783316.32</v>
      </c>
      <c r="D688" s="255">
        <f>(D615/D612)*W90</f>
        <v>174728.96524682644</v>
      </c>
      <c r="E688" s="257">
        <f>(E623/E612)*SUM(C688:D688)</f>
        <v>659729.02484177414</v>
      </c>
      <c r="F688" s="257">
        <f>(F624/F612)*W64</f>
        <v>1926.6120483346647</v>
      </c>
      <c r="G688" s="255" t="e">
        <f>(G625/G612)*W91</f>
        <v>#DIV/0!</v>
      </c>
      <c r="H688" s="257" t="e">
        <f>(H628/H612)*W60</f>
        <v>#DIV/0!</v>
      </c>
      <c r="I688" s="255" t="e">
        <f>(I629/I612)*W92</f>
        <v>#DIV/0!</v>
      </c>
      <c r="J688" s="255" t="e">
        <f>(J630/J612)*W93</f>
        <v>#DIV/0!</v>
      </c>
      <c r="K688" s="255" t="e">
        <f>(K644/K612)*W89</f>
        <v>#DIV/0!</v>
      </c>
      <c r="L688" s="255" t="e">
        <f>(L647/L612)*W94</f>
        <v>#DIV/0!</v>
      </c>
      <c r="M688" s="231" t="e">
        <f t="shared" si="6"/>
        <v>#DIV/0!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1634902.6300000001</v>
      </c>
      <c r="D689" s="255">
        <f>(D615/D612)*X90</f>
        <v>115523.65244884718</v>
      </c>
      <c r="E689" s="257">
        <f>(E623/E612)*SUM(C689:D689)</f>
        <v>1205378.32831135</v>
      </c>
      <c r="F689" s="257">
        <f>(F624/F612)*X64</f>
        <v>4593.6567937389482</v>
      </c>
      <c r="G689" s="255" t="e">
        <f>(G625/G612)*X91</f>
        <v>#DIV/0!</v>
      </c>
      <c r="H689" s="257" t="e">
        <f>(H628/H612)*X60</f>
        <v>#DIV/0!</v>
      </c>
      <c r="I689" s="255" t="e">
        <f>(I629/I612)*X92</f>
        <v>#DIV/0!</v>
      </c>
      <c r="J689" s="255" t="e">
        <f>(J630/J612)*X93</f>
        <v>#DIV/0!</v>
      </c>
      <c r="K689" s="255" t="e">
        <f>(K644/K612)*X89</f>
        <v>#DIV/0!</v>
      </c>
      <c r="L689" s="255" t="e">
        <f>(L647/L612)*X94</f>
        <v>#DIV/0!</v>
      </c>
      <c r="M689" s="231" t="e">
        <f t="shared" si="6"/>
        <v>#DIV/0!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4406222.29</v>
      </c>
      <c r="D690" s="255">
        <f>(D615/D612)*Y90</f>
        <v>539663.13091875298</v>
      </c>
      <c r="E690" s="257">
        <f>(E623/E612)*SUM(C690:D690)</f>
        <v>3405835.0017152131</v>
      </c>
      <c r="F690" s="257">
        <f>(F624/F612)*Y64</f>
        <v>8327.0215980699068</v>
      </c>
      <c r="G690" s="255" t="e">
        <f>(G625/G612)*Y91</f>
        <v>#DIV/0!</v>
      </c>
      <c r="H690" s="257" t="e">
        <f>(H628/H612)*Y60</f>
        <v>#DIV/0!</v>
      </c>
      <c r="I690" s="255" t="e">
        <f>(I629/I612)*Y92</f>
        <v>#DIV/0!</v>
      </c>
      <c r="J690" s="255" t="e">
        <f>(J630/J612)*Y93</f>
        <v>#DIV/0!</v>
      </c>
      <c r="K690" s="255" t="e">
        <f>(K644/K612)*Y89</f>
        <v>#DIV/0!</v>
      </c>
      <c r="L690" s="255" t="e">
        <f>(L647/L612)*Y94</f>
        <v>#DIV/0!</v>
      </c>
      <c r="M690" s="231" t="e">
        <f t="shared" si="6"/>
        <v>#DIV/0!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4370582.4899999993</v>
      </c>
      <c r="D691" s="255">
        <f>(D615/D612)*Z90</f>
        <v>909353.50257054484</v>
      </c>
      <c r="E691" s="257">
        <f>(E623/E612)*SUM(C691:D691)</f>
        <v>3635868.8647041577</v>
      </c>
      <c r="F691" s="257">
        <f>(F624/F612)*Z64</f>
        <v>2643.1905426031317</v>
      </c>
      <c r="G691" s="255" t="e">
        <f>(G625/G612)*Z91</f>
        <v>#DIV/0!</v>
      </c>
      <c r="H691" s="257" t="e">
        <f>(H628/H612)*Z60</f>
        <v>#DIV/0!</v>
      </c>
      <c r="I691" s="255" t="e">
        <f>(I629/I612)*Z92</f>
        <v>#DIV/0!</v>
      </c>
      <c r="J691" s="255" t="e">
        <f>(J630/J612)*Z93</f>
        <v>#DIV/0!</v>
      </c>
      <c r="K691" s="255" t="e">
        <f>(K644/K612)*Z89</f>
        <v>#DIV/0!</v>
      </c>
      <c r="L691" s="255" t="e">
        <f>(L647/L612)*Z94</f>
        <v>#DIV/0!</v>
      </c>
      <c r="M691" s="231" t="e">
        <f t="shared" si="6"/>
        <v>#DIV/0!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830944.17</v>
      </c>
      <c r="D692" s="255">
        <f>(D615/D612)*AA90</f>
        <v>79888.395189838557</v>
      </c>
      <c r="E692" s="257">
        <f>(E623/E612)*SUM(C692:D692)</f>
        <v>627217.4074443779</v>
      </c>
      <c r="F692" s="257">
        <f>(F624/F612)*AA64</f>
        <v>4814.1603789291839</v>
      </c>
      <c r="G692" s="255" t="e">
        <f>(G625/G612)*AA91</f>
        <v>#DIV/0!</v>
      </c>
      <c r="H692" s="257" t="e">
        <f>(H628/H612)*AA60</f>
        <v>#DIV/0!</v>
      </c>
      <c r="I692" s="255" t="e">
        <f>(I629/I612)*AA92</f>
        <v>#DIV/0!</v>
      </c>
      <c r="J692" s="255" t="e">
        <f>(J630/J612)*AA93</f>
        <v>#DIV/0!</v>
      </c>
      <c r="K692" s="255" t="e">
        <f>(K644/K612)*AA89</f>
        <v>#DIV/0!</v>
      </c>
      <c r="L692" s="255" t="e">
        <f>(L647/L612)*AA94</f>
        <v>#DIV/0!</v>
      </c>
      <c r="M692" s="231" t="e">
        <f t="shared" si="6"/>
        <v>#DIV/0!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25519485.080000002</v>
      </c>
      <c r="D693" s="255">
        <f>(D615/D612)*AB90</f>
        <v>239753.79480086514</v>
      </c>
      <c r="E693" s="257">
        <f>(E623/E612)*SUM(C693:D693)</f>
        <v>17738323.861340657</v>
      </c>
      <c r="F693" s="257">
        <f>(F624/F612)*AB64</f>
        <v>373345.16360453895</v>
      </c>
      <c r="G693" s="255" t="e">
        <f>(G625/G612)*AB91</f>
        <v>#DIV/0!</v>
      </c>
      <c r="H693" s="257" t="e">
        <f>(H628/H612)*AB60</f>
        <v>#DIV/0!</v>
      </c>
      <c r="I693" s="255" t="e">
        <f>(I629/I612)*AB92</f>
        <v>#DIV/0!</v>
      </c>
      <c r="J693" s="255" t="e">
        <f>(J630/J612)*AB93</f>
        <v>#DIV/0!</v>
      </c>
      <c r="K693" s="255" t="e">
        <f>(K644/K612)*AB89</f>
        <v>#DIV/0!</v>
      </c>
      <c r="L693" s="255" t="e">
        <f>(L647/L612)*AB94</f>
        <v>#DIV/0!</v>
      </c>
      <c r="M693" s="231" t="e">
        <f t="shared" si="6"/>
        <v>#DIV/0!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3100477.58</v>
      </c>
      <c r="D694" s="255">
        <f>(D615/D612)*AC90</f>
        <v>223069.09848647245</v>
      </c>
      <c r="E694" s="257">
        <f>(E623/E612)*SUM(C694:D694)</f>
        <v>2288660.299235329</v>
      </c>
      <c r="F694" s="257">
        <f>(F624/F612)*AC64</f>
        <v>7652.3751150348298</v>
      </c>
      <c r="G694" s="255" t="e">
        <f>(G625/G612)*AC91</f>
        <v>#DIV/0!</v>
      </c>
      <c r="H694" s="257" t="e">
        <f>(H628/H612)*AC60</f>
        <v>#DIV/0!</v>
      </c>
      <c r="I694" s="255" t="e">
        <f>(I629/I612)*AC92</f>
        <v>#DIV/0!</v>
      </c>
      <c r="J694" s="255" t="e">
        <f>(J630/J612)*AC93</f>
        <v>#DIV/0!</v>
      </c>
      <c r="K694" s="255" t="e">
        <f>(K644/K612)*AC89</f>
        <v>#DIV/0!</v>
      </c>
      <c r="L694" s="255" t="e">
        <f>(L647/L612)*AC94</f>
        <v>#DIV/0!</v>
      </c>
      <c r="M694" s="231" t="e">
        <f t="shared" si="6"/>
        <v>#DIV/0!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 t="e">
        <f>(G625/G612)*AD91</f>
        <v>#DIV/0!</v>
      </c>
      <c r="H695" s="257" t="e">
        <f>(H628/H612)*AD60</f>
        <v>#DIV/0!</v>
      </c>
      <c r="I695" s="255" t="e">
        <f>(I629/I612)*AD92</f>
        <v>#DIV/0!</v>
      </c>
      <c r="J695" s="255" t="e">
        <f>(J630/J612)*AD93</f>
        <v>#DIV/0!</v>
      </c>
      <c r="K695" s="255" t="e">
        <f>(K644/K612)*AD89</f>
        <v>#DIV/0!</v>
      </c>
      <c r="L695" s="255" t="e">
        <f>(L647/L612)*AD94</f>
        <v>#DIV/0!</v>
      </c>
      <c r="M695" s="231" t="e">
        <f t="shared" si="6"/>
        <v>#DIV/0!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1119490.6100000001</v>
      </c>
      <c r="D696" s="255">
        <f>(D615/D612)*AE90</f>
        <v>0</v>
      </c>
      <c r="E696" s="257">
        <f>(E623/E612)*SUM(C696:D696)</f>
        <v>770903.48423826718</v>
      </c>
      <c r="F696" s="257">
        <f>(F624/F612)*AE64</f>
        <v>97.843904734936956</v>
      </c>
      <c r="G696" s="255" t="e">
        <f>(G625/G612)*AE91</f>
        <v>#DIV/0!</v>
      </c>
      <c r="H696" s="257" t="e">
        <f>(H628/H612)*AE60</f>
        <v>#DIV/0!</v>
      </c>
      <c r="I696" s="255" t="e">
        <f>(I629/I612)*AE92</f>
        <v>#DIV/0!</v>
      </c>
      <c r="J696" s="255" t="e">
        <f>(J630/J612)*AE93</f>
        <v>#DIV/0!</v>
      </c>
      <c r="K696" s="255" t="e">
        <f>(K644/K612)*AE89</f>
        <v>#DIV/0!</v>
      </c>
      <c r="L696" s="255" t="e">
        <f>(L647/L612)*AE94</f>
        <v>#DIV/0!</v>
      </c>
      <c r="M696" s="231" t="e">
        <f t="shared" si="6"/>
        <v>#DIV/0!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 t="e">
        <f>(G625/G612)*AF91</f>
        <v>#DIV/0!</v>
      </c>
      <c r="H697" s="257" t="e">
        <f>(H628/H612)*AF60</f>
        <v>#DIV/0!</v>
      </c>
      <c r="I697" s="255" t="e">
        <f>(I629/I612)*AF92</f>
        <v>#DIV/0!</v>
      </c>
      <c r="J697" s="255" t="e">
        <f>(J630/J612)*AF93</f>
        <v>#DIV/0!</v>
      </c>
      <c r="K697" s="255" t="e">
        <f>(K644/K612)*AF89</f>
        <v>#DIV/0!</v>
      </c>
      <c r="L697" s="255" t="e">
        <f>(L647/L612)*AF94</f>
        <v>#DIV/0!</v>
      </c>
      <c r="M697" s="231" t="e">
        <f t="shared" si="6"/>
        <v>#DIV/0!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11759941</v>
      </c>
      <c r="D698" s="255">
        <f>(D615/D612)*AG90</f>
        <v>826282.77012909658</v>
      </c>
      <c r="E698" s="257">
        <f>(E623/E612)*SUM(C698:D698)</f>
        <v>8667123.8428654782</v>
      </c>
      <c r="F698" s="257">
        <f>(F624/F612)*AG64</f>
        <v>17967.125060195584</v>
      </c>
      <c r="G698" s="255" t="e">
        <f>(G625/G612)*AG91</f>
        <v>#DIV/0!</v>
      </c>
      <c r="H698" s="257" t="e">
        <f>(H628/H612)*AG60</f>
        <v>#DIV/0!</v>
      </c>
      <c r="I698" s="255" t="e">
        <f>(I629/I612)*AG92</f>
        <v>#DIV/0!</v>
      </c>
      <c r="J698" s="255" t="e">
        <f>(J630/J612)*AG93</f>
        <v>#DIV/0!</v>
      </c>
      <c r="K698" s="255" t="e">
        <f>(K644/K612)*AG89</f>
        <v>#DIV/0!</v>
      </c>
      <c r="L698" s="255" t="e">
        <f>(L647/L612)*AG94</f>
        <v>#DIV/0!</v>
      </c>
      <c r="M698" s="231" t="e">
        <f t="shared" si="6"/>
        <v>#DIV/0!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 t="e">
        <f>(G625/G612)*AH91</f>
        <v>#DIV/0!</v>
      </c>
      <c r="H699" s="257" t="e">
        <f>(H628/H612)*AH60</f>
        <v>#DIV/0!</v>
      </c>
      <c r="I699" s="255" t="e">
        <f>(I629/I612)*AH92</f>
        <v>#DIV/0!</v>
      </c>
      <c r="J699" s="255" t="e">
        <f>(J630/J612)*AH93</f>
        <v>#DIV/0!</v>
      </c>
      <c r="K699" s="255" t="e">
        <f>(K644/K612)*AH89</f>
        <v>#DIV/0!</v>
      </c>
      <c r="L699" s="255" t="e">
        <f>(L647/L612)*AH94</f>
        <v>#DIV/0!</v>
      </c>
      <c r="M699" s="231" t="e">
        <f t="shared" si="6"/>
        <v>#DIV/0!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 t="e">
        <f>(G625/G612)*AI91</f>
        <v>#DIV/0!</v>
      </c>
      <c r="H700" s="257" t="e">
        <f>(H628/H612)*AI60</f>
        <v>#DIV/0!</v>
      </c>
      <c r="I700" s="255" t="e">
        <f>(I629/I612)*AI92</f>
        <v>#DIV/0!</v>
      </c>
      <c r="J700" s="255" t="e">
        <f>(J630/J612)*AI93</f>
        <v>#DIV/0!</v>
      </c>
      <c r="K700" s="255" t="e">
        <f>(K644/K612)*AI89</f>
        <v>#DIV/0!</v>
      </c>
      <c r="L700" s="255" t="e">
        <f>(L647/L612)*AI94</f>
        <v>#DIV/0!</v>
      </c>
      <c r="M700" s="231" t="e">
        <f t="shared" si="6"/>
        <v>#DIV/0!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3859972.74</v>
      </c>
      <c r="D701" s="255">
        <f>(D615/D612)*AJ90</f>
        <v>157647.63713496452</v>
      </c>
      <c r="E701" s="257">
        <f>(E623/E612)*SUM(C701:D701)</f>
        <v>2766613.2430356024</v>
      </c>
      <c r="F701" s="257">
        <f>(F624/F612)*AJ64</f>
        <v>5158.0544535676654</v>
      </c>
      <c r="G701" s="255" t="e">
        <f>(G625/G612)*AJ91</f>
        <v>#DIV/0!</v>
      </c>
      <c r="H701" s="257" t="e">
        <f>(H628/H612)*AJ60</f>
        <v>#DIV/0!</v>
      </c>
      <c r="I701" s="255" t="e">
        <f>(I629/I612)*AJ92</f>
        <v>#DIV/0!</v>
      </c>
      <c r="J701" s="255" t="e">
        <f>(J630/J612)*AJ93</f>
        <v>#DIV/0!</v>
      </c>
      <c r="K701" s="255" t="e">
        <f>(K644/K612)*AJ89</f>
        <v>#DIV/0!</v>
      </c>
      <c r="L701" s="255" t="e">
        <f>(L647/L612)*AJ94</f>
        <v>#DIV/0!</v>
      </c>
      <c r="M701" s="231" t="e">
        <f t="shared" si="6"/>
        <v>#DIV/0!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800898.55999999994</v>
      </c>
      <c r="D702" s="255">
        <f>(D615/D612)*AK90</f>
        <v>0</v>
      </c>
      <c r="E702" s="257">
        <f>(E623/E612)*SUM(C702:D702)</f>
        <v>551514.66650123196</v>
      </c>
      <c r="F702" s="257">
        <f>(F624/F612)*AK64</f>
        <v>111.84737243379521</v>
      </c>
      <c r="G702" s="255" t="e">
        <f>(G625/G612)*AK91</f>
        <v>#DIV/0!</v>
      </c>
      <c r="H702" s="257" t="e">
        <f>(H628/H612)*AK60</f>
        <v>#DIV/0!</v>
      </c>
      <c r="I702" s="255" t="e">
        <f>(I629/I612)*AK92</f>
        <v>#DIV/0!</v>
      </c>
      <c r="J702" s="255" t="e">
        <f>(J630/J612)*AK93</f>
        <v>#DIV/0!</v>
      </c>
      <c r="K702" s="255" t="e">
        <f>(K644/K612)*AK89</f>
        <v>#DIV/0!</v>
      </c>
      <c r="L702" s="255" t="e">
        <f>(L647/L612)*AK94</f>
        <v>#DIV/0!</v>
      </c>
      <c r="M702" s="231" t="e">
        <f t="shared" si="6"/>
        <v>#DIV/0!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242270.2</v>
      </c>
      <c r="D703" s="255">
        <f>(D615/D612)*AL90</f>
        <v>0</v>
      </c>
      <c r="E703" s="257">
        <f>(E623/E612)*SUM(C703:D703)</f>
        <v>166832.07490869603</v>
      </c>
      <c r="F703" s="257">
        <f>(F624/F612)*AL64</f>
        <v>4.1479815745530475</v>
      </c>
      <c r="G703" s="255" t="e">
        <f>(G625/G612)*AL91</f>
        <v>#DIV/0!</v>
      </c>
      <c r="H703" s="257" t="e">
        <f>(H628/H612)*AL60</f>
        <v>#DIV/0!</v>
      </c>
      <c r="I703" s="255" t="e">
        <f>(I629/I612)*AL92</f>
        <v>#DIV/0!</v>
      </c>
      <c r="J703" s="255" t="e">
        <f>(J630/J612)*AL93</f>
        <v>#DIV/0!</v>
      </c>
      <c r="K703" s="255" t="e">
        <f>(K644/K612)*AL89</f>
        <v>#DIV/0!</v>
      </c>
      <c r="L703" s="255" t="e">
        <f>(L647/L612)*AL94</f>
        <v>#DIV/0!</v>
      </c>
      <c r="M703" s="231" t="e">
        <f t="shared" si="6"/>
        <v>#DIV/0!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 t="e">
        <f>(G625/G612)*AM91</f>
        <v>#DIV/0!</v>
      </c>
      <c r="H704" s="257" t="e">
        <f>(H628/H612)*AM60</f>
        <v>#DIV/0!</v>
      </c>
      <c r="I704" s="255" t="e">
        <f>(I629/I612)*AM92</f>
        <v>#DIV/0!</v>
      </c>
      <c r="J704" s="255" t="e">
        <f>(J630/J612)*AM93</f>
        <v>#DIV/0!</v>
      </c>
      <c r="K704" s="255" t="e">
        <f>(K644/K612)*AM89</f>
        <v>#DIV/0!</v>
      </c>
      <c r="L704" s="255" t="e">
        <f>(L647/L612)*AM94</f>
        <v>#DIV/0!</v>
      </c>
      <c r="M704" s="231" t="e">
        <f t="shared" si="6"/>
        <v>#DIV/0!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 t="e">
        <f>(G625/G612)*AN91</f>
        <v>#DIV/0!</v>
      </c>
      <c r="H705" s="257" t="e">
        <f>(H628/H612)*AN60</f>
        <v>#DIV/0!</v>
      </c>
      <c r="I705" s="255" t="e">
        <f>(I629/I612)*AN92</f>
        <v>#DIV/0!</v>
      </c>
      <c r="J705" s="255" t="e">
        <f>(J630/J612)*AN93</f>
        <v>#DIV/0!</v>
      </c>
      <c r="K705" s="255" t="e">
        <f>(K644/K612)*AN89</f>
        <v>#DIV/0!</v>
      </c>
      <c r="L705" s="255" t="e">
        <f>(L647/L612)*AN94</f>
        <v>#DIV/0!</v>
      </c>
      <c r="M705" s="231" t="e">
        <f t="shared" si="6"/>
        <v>#DIV/0!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 t="e">
        <f>(G625/G612)*AO91</f>
        <v>#DIV/0!</v>
      </c>
      <c r="H706" s="257" t="e">
        <f>(H628/H612)*AO60</f>
        <v>#DIV/0!</v>
      </c>
      <c r="I706" s="255" t="e">
        <f>(I629/I612)*AO92</f>
        <v>#DIV/0!</v>
      </c>
      <c r="J706" s="255" t="e">
        <f>(J630/J612)*AO93</f>
        <v>#DIV/0!</v>
      </c>
      <c r="K706" s="255" t="e">
        <f>(K644/K612)*AO89</f>
        <v>#DIV/0!</v>
      </c>
      <c r="L706" s="255" t="e">
        <f>(L647/L612)*AO94</f>
        <v>#DIV/0!</v>
      </c>
      <c r="M706" s="231" t="e">
        <f t="shared" si="6"/>
        <v>#DIV/0!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 t="e">
        <f>(G625/G612)*AP91</f>
        <v>#DIV/0!</v>
      </c>
      <c r="H707" s="257" t="e">
        <f>(H628/H612)*AP60</f>
        <v>#DIV/0!</v>
      </c>
      <c r="I707" s="255" t="e">
        <f>(I629/I612)*AP92</f>
        <v>#DIV/0!</v>
      </c>
      <c r="J707" s="255" t="e">
        <f>(J630/J612)*AP93</f>
        <v>#DIV/0!</v>
      </c>
      <c r="K707" s="255" t="e">
        <f>(K644/K612)*AP89</f>
        <v>#DIV/0!</v>
      </c>
      <c r="L707" s="255" t="e">
        <f>(L647/L612)*AP94</f>
        <v>#DIV/0!</v>
      </c>
      <c r="M707" s="231" t="e">
        <f t="shared" si="6"/>
        <v>#DIV/0!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 t="e">
        <f>(G625/G612)*AQ91</f>
        <v>#DIV/0!</v>
      </c>
      <c r="H708" s="257" t="e">
        <f>(H628/H612)*AQ60</f>
        <v>#DIV/0!</v>
      </c>
      <c r="I708" s="255" t="e">
        <f>(I629/I612)*AQ92</f>
        <v>#DIV/0!</v>
      </c>
      <c r="J708" s="255" t="e">
        <f>(J630/J612)*AQ93</f>
        <v>#DIV/0!</v>
      </c>
      <c r="K708" s="255" t="e">
        <f>(K644/K612)*AQ89</f>
        <v>#DIV/0!</v>
      </c>
      <c r="L708" s="255" t="e">
        <f>(L647/L612)*AQ94</f>
        <v>#DIV/0!</v>
      </c>
      <c r="M708" s="231" t="e">
        <f t="shared" si="6"/>
        <v>#DIV/0!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0</v>
      </c>
      <c r="D709" s="255">
        <f>(D615/D612)*AR90</f>
        <v>0</v>
      </c>
      <c r="E709" s="257">
        <f>(E623/E612)*SUM(C709:D709)</f>
        <v>0</v>
      </c>
      <c r="F709" s="257">
        <f>(F624/F612)*AR64</f>
        <v>0</v>
      </c>
      <c r="G709" s="255" t="e">
        <f>(G625/G612)*AR91</f>
        <v>#DIV/0!</v>
      </c>
      <c r="H709" s="257" t="e">
        <f>(H628/H612)*AR60</f>
        <v>#DIV/0!</v>
      </c>
      <c r="I709" s="255" t="e">
        <f>(I629/I612)*AR92</f>
        <v>#DIV/0!</v>
      </c>
      <c r="J709" s="255" t="e">
        <f>(J630/J612)*AR93</f>
        <v>#DIV/0!</v>
      </c>
      <c r="K709" s="255" t="e">
        <f>(K644/K612)*AR89</f>
        <v>#DIV/0!</v>
      </c>
      <c r="L709" s="255" t="e">
        <f>(L647/L612)*AR94</f>
        <v>#DIV/0!</v>
      </c>
      <c r="M709" s="231" t="e">
        <f t="shared" si="6"/>
        <v>#DIV/0!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 t="e">
        <f>(G625/G612)*AS91</f>
        <v>#DIV/0!</v>
      </c>
      <c r="H710" s="257" t="e">
        <f>(H628/H612)*AS60</f>
        <v>#DIV/0!</v>
      </c>
      <c r="I710" s="255" t="e">
        <f>(I629/I612)*AS92</f>
        <v>#DIV/0!</v>
      </c>
      <c r="J710" s="255" t="e">
        <f>(J630/J612)*AS93</f>
        <v>#DIV/0!</v>
      </c>
      <c r="K710" s="255" t="e">
        <f>(K644/K612)*AS89</f>
        <v>#DIV/0!</v>
      </c>
      <c r="L710" s="255" t="e">
        <f>(L647/L612)*AS94</f>
        <v>#DIV/0!</v>
      </c>
      <c r="M710" s="231" t="e">
        <f t="shared" si="6"/>
        <v>#DIV/0!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 t="e">
        <f>(G625/G612)*AT91</f>
        <v>#DIV/0!</v>
      </c>
      <c r="H711" s="257" t="e">
        <f>(H628/H612)*AT60</f>
        <v>#DIV/0!</v>
      </c>
      <c r="I711" s="255" t="e">
        <f>(I629/I612)*AT92</f>
        <v>#DIV/0!</v>
      </c>
      <c r="J711" s="255" t="e">
        <f>(J630/J612)*AT93</f>
        <v>#DIV/0!</v>
      </c>
      <c r="K711" s="255" t="e">
        <f>(K644/K612)*AT89</f>
        <v>#DIV/0!</v>
      </c>
      <c r="L711" s="255" t="e">
        <f>(L647/L612)*AT94</f>
        <v>#DIV/0!</v>
      </c>
      <c r="M711" s="231" t="e">
        <f t="shared" si="6"/>
        <v>#DIV/0!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 t="e">
        <f>(G625/G612)*AU91</f>
        <v>#DIV/0!</v>
      </c>
      <c r="H712" s="257" t="e">
        <f>(H628/H612)*AU60</f>
        <v>#DIV/0!</v>
      </c>
      <c r="I712" s="255" t="e">
        <f>(I629/I612)*AU92</f>
        <v>#DIV/0!</v>
      </c>
      <c r="J712" s="255" t="e">
        <f>(J630/J612)*AU93</f>
        <v>#DIV/0!</v>
      </c>
      <c r="K712" s="255" t="e">
        <f>(K644/K612)*AU89</f>
        <v>#DIV/0!</v>
      </c>
      <c r="L712" s="255" t="e">
        <f>(L647/L612)*AU94</f>
        <v>#DIV/0!</v>
      </c>
      <c r="M712" s="231" t="e">
        <f t="shared" si="6"/>
        <v>#DIV/0!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 t="e">
        <f>(G625/G612)*AV91</f>
        <v>#DIV/0!</v>
      </c>
      <c r="H713" s="257" t="e">
        <f>(H628/H612)*AV60</f>
        <v>#DIV/0!</v>
      </c>
      <c r="I713" s="255" t="e">
        <f>(I629/I612)*AV92</f>
        <v>#DIV/0!</v>
      </c>
      <c r="J713" s="255" t="e">
        <f>(J630/J612)*AV93</f>
        <v>#DIV/0!</v>
      </c>
      <c r="K713" s="255" t="e">
        <f>(K644/K612)*AV89</f>
        <v>#DIV/0!</v>
      </c>
      <c r="L713" s="255" t="e">
        <f>(L647/L612)*AV94</f>
        <v>#DIV/0!</v>
      </c>
      <c r="M713" s="231" t="e">
        <f t="shared" si="6"/>
        <v>#DIV/0!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231369836.78000003</v>
      </c>
      <c r="D715" s="231">
        <f>SUM(D616:D647)+SUM(D668:D713)</f>
        <v>12482252.45999999</v>
      </c>
      <c r="E715" s="231">
        <f>SUM(E624:E647)+SUM(E668:E713)</f>
        <v>94352714.000205711</v>
      </c>
      <c r="F715" s="231">
        <f>SUM(F625:F648)+SUM(F668:F713)</f>
        <v>712094.41945805901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49" t="s">
        <v>669</v>
      </c>
    </row>
    <row r="716" spans="1:14" s="231" customFormat="1" ht="12.65" customHeight="1" x14ac:dyDescent="0.3">
      <c r="C716" s="252">
        <f>CE85</f>
        <v>231369836.78</v>
      </c>
      <c r="D716" s="231">
        <f>D615</f>
        <v>12482252.459999999</v>
      </c>
      <c r="E716" s="231">
        <f>E623</f>
        <v>94352714.000205725</v>
      </c>
      <c r="F716" s="231">
        <f>F624</f>
        <v>712094.41945805855</v>
      </c>
      <c r="G716" s="231">
        <f>G625</f>
        <v>5339751.3125884682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117061847.94000001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6630D1A2-4AC6-40CE-A28F-27A080B6A4E5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PROVIDENCE ST MARY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H-050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401 W POPLAR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Walla Walla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H84" sqref="H8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050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4">
        <f>'Prior Year'!C86</f>
        <v>5248819.120000001</v>
      </c>
      <c r="C15" s="274">
        <f>data!C85</f>
        <v>5646633.1600000011</v>
      </c>
      <c r="D15" s="274">
        <f>'Prior Year'!C60</f>
        <v>5643.0640616454057</v>
      </c>
      <c r="E15" s="1">
        <f>data!C59</f>
        <v>3743</v>
      </c>
      <c r="F15" s="238">
        <f t="shared" ref="F15:F59" si="0">IF(B15=0,"",IF(D15=0,"",B15/D15))</f>
        <v>930.13636964978014</v>
      </c>
      <c r="G15" s="238">
        <f t="shared" ref="G15:G29" si="1">IF(C15=0,"",IF(E15=0,"",C15/E15))</f>
        <v>1508.5848677531394</v>
      </c>
      <c r="H15" s="6">
        <f t="shared" ref="H15:H59" si="2">IF(B15=0,"",IF(C15=0,"",IF(D15=0,"",IF(E15=0,"",IF(G15/F15-1&lt;-0.25,G15/F15-1,IF(G15/F15-1&gt;0.25,G15/F15-1,""))))))</f>
        <v>0.62189644118653242</v>
      </c>
      <c r="I15" s="274" t="s">
        <v>1378</v>
      </c>
      <c r="M15" s="7"/>
    </row>
    <row r="16" spans="1:13" x14ac:dyDescent="0.35">
      <c r="A16" s="1" t="s">
        <v>709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4"/>
      <c r="M16" s="7"/>
    </row>
    <row r="17" spans="1:13" x14ac:dyDescent="0.35">
      <c r="A17" s="1" t="s">
        <v>710</v>
      </c>
      <c r="B17" s="274">
        <f>'Prior Year'!E86</f>
        <v>15030843.439999999</v>
      </c>
      <c r="C17" s="274">
        <f>data!E85</f>
        <v>14390179.610000001</v>
      </c>
      <c r="D17" s="274">
        <f>'Prior Year'!E60</f>
        <v>17021.273494156692</v>
      </c>
      <c r="E17" s="1">
        <f>data!E59</f>
        <v>17990</v>
      </c>
      <c r="F17" s="238">
        <f t="shared" si="0"/>
        <v>883.0622130100902</v>
      </c>
      <c r="G17" s="238">
        <f t="shared" si="1"/>
        <v>799.89881100611456</v>
      </c>
      <c r="H17" s="6" t="str">
        <f t="shared" si="2"/>
        <v/>
      </c>
      <c r="I17" s="274"/>
      <c r="M17" s="7"/>
    </row>
    <row r="18" spans="1:13" x14ac:dyDescent="0.35">
      <c r="A18" s="1" t="s">
        <v>711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4"/>
      <c r="M18" s="7"/>
    </row>
    <row r="19" spans="1:13" x14ac:dyDescent="0.35">
      <c r="A19" s="1" t="s">
        <v>712</v>
      </c>
      <c r="B19" s="274">
        <f>'Prior Year'!G86</f>
        <v>546106.61</v>
      </c>
      <c r="C19" s="274">
        <f>data!G85</f>
        <v>327250.88000000012</v>
      </c>
      <c r="D19" s="274">
        <f>'Prior Year'!G60</f>
        <v>931.73650584331347</v>
      </c>
      <c r="E19" s="1">
        <f>data!G59</f>
        <v>1816</v>
      </c>
      <c r="F19" s="238">
        <f t="shared" si="0"/>
        <v>586.11700472733935</v>
      </c>
      <c r="G19" s="238">
        <f t="shared" si="1"/>
        <v>180.20422907488992</v>
      </c>
      <c r="H19" s="6">
        <f t="shared" si="2"/>
        <v>-0.69254563914466083</v>
      </c>
      <c r="I19" s="274" t="s">
        <v>1378</v>
      </c>
      <c r="M19" s="7"/>
    </row>
    <row r="20" spans="1:13" x14ac:dyDescent="0.35">
      <c r="A20" s="1" t="s">
        <v>713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4"/>
      <c r="M20" s="7"/>
    </row>
    <row r="21" spans="1:13" x14ac:dyDescent="0.35">
      <c r="A21" s="1" t="s">
        <v>714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4"/>
      <c r="M21" s="7"/>
    </row>
    <row r="22" spans="1:13" x14ac:dyDescent="0.35">
      <c r="A22" s="1" t="s">
        <v>715</v>
      </c>
      <c r="B22" s="274">
        <f>'Prior Year'!J86</f>
        <v>110843.03</v>
      </c>
      <c r="C22" s="274">
        <f>data!J85</f>
        <v>144780.79</v>
      </c>
      <c r="D22" s="274">
        <f>'Prior Year'!J60</f>
        <v>1403</v>
      </c>
      <c r="E22" s="1">
        <f>data!J59</f>
        <v>960</v>
      </c>
      <c r="F22" s="238">
        <f t="shared" si="0"/>
        <v>79.004297933000714</v>
      </c>
      <c r="G22" s="238">
        <f t="shared" si="1"/>
        <v>150.81332291666666</v>
      </c>
      <c r="H22" s="6">
        <f t="shared" si="2"/>
        <v>0.90892555041199552</v>
      </c>
      <c r="I22" s="274" t="s">
        <v>1378</v>
      </c>
      <c r="M22" s="7"/>
    </row>
    <row r="23" spans="1:13" x14ac:dyDescent="0.35">
      <c r="A23" s="1" t="s">
        <v>716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4"/>
      <c r="M23" s="7"/>
    </row>
    <row r="24" spans="1:13" x14ac:dyDescent="0.35">
      <c r="A24" s="1" t="s">
        <v>717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4"/>
      <c r="M24" s="7"/>
    </row>
    <row r="25" spans="1:13" x14ac:dyDescent="0.35">
      <c r="A25" s="1" t="s">
        <v>718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4"/>
      <c r="M25" s="7"/>
    </row>
    <row r="26" spans="1:13" x14ac:dyDescent="0.35">
      <c r="A26" s="1" t="s">
        <v>719</v>
      </c>
      <c r="B26" s="1">
        <f>'Prior Year'!N86</f>
        <v>0</v>
      </c>
      <c r="C26" s="274">
        <f>data!N85</f>
        <v>0</v>
      </c>
      <c r="D26" s="274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4"/>
      <c r="M26" s="7"/>
    </row>
    <row r="27" spans="1:13" x14ac:dyDescent="0.35">
      <c r="A27" s="1" t="s">
        <v>720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440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4"/>
      <c r="M27" s="7"/>
    </row>
    <row r="28" spans="1:13" x14ac:dyDescent="0.35">
      <c r="A28" s="1" t="s">
        <v>721</v>
      </c>
      <c r="B28" s="274">
        <f>'Prior Year'!P86</f>
        <v>11127512.210000001</v>
      </c>
      <c r="C28" s="274">
        <f>data!P85</f>
        <v>10303328.840000002</v>
      </c>
      <c r="D28" s="274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4"/>
      <c r="M28" s="7"/>
    </row>
    <row r="29" spans="1:13" x14ac:dyDescent="0.35">
      <c r="A29" s="1" t="s">
        <v>722</v>
      </c>
      <c r="B29" s="274">
        <f>'Prior Year'!Q86</f>
        <v>3244505.2600000002</v>
      </c>
      <c r="C29" s="274">
        <f>data!Q85</f>
        <v>4043294.31</v>
      </c>
      <c r="D29" s="274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4"/>
      <c r="M29" s="7"/>
    </row>
    <row r="30" spans="1:13" x14ac:dyDescent="0.35">
      <c r="A30" s="1" t="s">
        <v>723</v>
      </c>
      <c r="B30" s="274">
        <f>'Prior Year'!R86</f>
        <v>6254132.0399999982</v>
      </c>
      <c r="C30" s="274">
        <f>data!R85</f>
        <v>5423095.0099999998</v>
      </c>
      <c r="D30" s="274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4"/>
      <c r="M30" s="7"/>
    </row>
    <row r="31" spans="1:13" x14ac:dyDescent="0.35">
      <c r="A31" s="1" t="s">
        <v>724</v>
      </c>
      <c r="B31" s="274">
        <f>'Prior Year'!S86</f>
        <v>3349934.3000000007</v>
      </c>
      <c r="C31" s="274">
        <f>data!S85</f>
        <v>3393118.2300000004</v>
      </c>
      <c r="D31" s="274" t="s">
        <v>725</v>
      </c>
      <c r="E31" s="4" t="s">
        <v>725</v>
      </c>
      <c r="F31" s="238" t="e">
        <f t="shared" si="0"/>
        <v>#VALUE!</v>
      </c>
      <c r="G31" s="238" t="str">
        <f t="shared" ref="G31:G32" si="3">IFERROR(IF(C31=0,"",IF(E31=0,"",C31/E31)),"")</f>
        <v/>
      </c>
      <c r="H31" s="6" t="e">
        <f t="shared" si="2"/>
        <v>#VALUE!</v>
      </c>
      <c r="I31" s="274"/>
      <c r="M31" s="7"/>
    </row>
    <row r="32" spans="1:13" x14ac:dyDescent="0.35">
      <c r="A32" s="1" t="s">
        <v>726</v>
      </c>
      <c r="B32" s="274">
        <f>'Prior Year'!T86</f>
        <v>642444.25000000012</v>
      </c>
      <c r="C32" s="274">
        <f>data!T85</f>
        <v>0</v>
      </c>
      <c r="D32" s="274" t="s">
        <v>725</v>
      </c>
      <c r="E32" s="4" t="s">
        <v>725</v>
      </c>
      <c r="F32" s="238" t="e">
        <f t="shared" si="0"/>
        <v>#VALUE!</v>
      </c>
      <c r="G32" s="238" t="str">
        <f t="shared" si="3"/>
        <v/>
      </c>
      <c r="H32" s="6" t="str">
        <f t="shared" si="2"/>
        <v/>
      </c>
      <c r="I32" s="274"/>
      <c r="M32" s="7"/>
    </row>
    <row r="33" spans="1:13" x14ac:dyDescent="0.35">
      <c r="A33" s="1" t="s">
        <v>727</v>
      </c>
      <c r="B33" s="274">
        <f>'Prior Year'!U86</f>
        <v>7588899.7400000002</v>
      </c>
      <c r="C33" s="274">
        <f>data!U85</f>
        <v>7890089.8799999999</v>
      </c>
      <c r="D33" s="274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4">IF(C33=0,"",IF(E33=0,"",C33/E33))</f>
        <v/>
      </c>
      <c r="H33" s="6" t="str">
        <f t="shared" si="2"/>
        <v/>
      </c>
      <c r="I33" s="274"/>
      <c r="M33" s="7"/>
    </row>
    <row r="34" spans="1:13" x14ac:dyDescent="0.35">
      <c r="A34" s="1" t="s">
        <v>728</v>
      </c>
      <c r="B34" s="274">
        <f>'Prior Year'!V86</f>
        <v>3178096.29</v>
      </c>
      <c r="C34" s="274">
        <f>data!V85</f>
        <v>4317714.46</v>
      </c>
      <c r="D34" s="274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4"/>
        <v/>
      </c>
      <c r="H34" s="6" t="str">
        <f t="shared" si="2"/>
        <v/>
      </c>
      <c r="I34" s="274"/>
      <c r="M34" s="7"/>
    </row>
    <row r="35" spans="1:13" x14ac:dyDescent="0.35">
      <c r="A35" s="1" t="s">
        <v>729</v>
      </c>
      <c r="B35" s="274">
        <f>'Prior Year'!W86</f>
        <v>736170.74</v>
      </c>
      <c r="C35" s="274">
        <f>data!W85</f>
        <v>783316.32</v>
      </c>
      <c r="D35" s="274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4"/>
        <v/>
      </c>
      <c r="H35" s="6" t="str">
        <f t="shared" si="2"/>
        <v/>
      </c>
      <c r="I35" s="274"/>
      <c r="M35" s="7"/>
    </row>
    <row r="36" spans="1:13" x14ac:dyDescent="0.35">
      <c r="A36" s="1" t="s">
        <v>730</v>
      </c>
      <c r="B36" s="274">
        <f>'Prior Year'!X86</f>
        <v>2061072.53</v>
      </c>
      <c r="C36" s="274">
        <f>data!X85</f>
        <v>1634902.6300000001</v>
      </c>
      <c r="D36" s="274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4"/>
        <v/>
      </c>
      <c r="H36" s="6" t="str">
        <f t="shared" si="2"/>
        <v/>
      </c>
      <c r="I36" s="274"/>
      <c r="M36" s="7"/>
    </row>
    <row r="37" spans="1:13" x14ac:dyDescent="0.35">
      <c r="A37" s="1" t="s">
        <v>731</v>
      </c>
      <c r="B37" s="274">
        <f>'Prior Year'!Y86</f>
        <v>4628037.87</v>
      </c>
      <c r="C37" s="274">
        <f>data!Y85</f>
        <v>4406222.29</v>
      </c>
      <c r="D37" s="274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4"/>
        <v/>
      </c>
      <c r="H37" s="6" t="str">
        <f t="shared" si="2"/>
        <v/>
      </c>
      <c r="I37" s="274"/>
      <c r="M37" s="7"/>
    </row>
    <row r="38" spans="1:13" x14ac:dyDescent="0.35">
      <c r="A38" s="1" t="s">
        <v>732</v>
      </c>
      <c r="B38" s="274">
        <f>'Prior Year'!Z86</f>
        <v>3277972.2099999995</v>
      </c>
      <c r="C38" s="274">
        <f>data!Z85</f>
        <v>4370582.4899999993</v>
      </c>
      <c r="D38" s="274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4"/>
        <v/>
      </c>
      <c r="H38" s="6" t="str">
        <f t="shared" si="2"/>
        <v/>
      </c>
      <c r="I38" s="274"/>
      <c r="M38" s="7"/>
    </row>
    <row r="39" spans="1:13" x14ac:dyDescent="0.35">
      <c r="A39" s="1" t="s">
        <v>733</v>
      </c>
      <c r="B39" s="274">
        <f>'Prior Year'!AA86</f>
        <v>625795.53999999992</v>
      </c>
      <c r="C39" s="274">
        <f>data!AA85</f>
        <v>830944.17</v>
      </c>
      <c r="D39" s="274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4"/>
        <v/>
      </c>
      <c r="H39" s="6" t="str">
        <f t="shared" si="2"/>
        <v/>
      </c>
      <c r="I39" s="274"/>
      <c r="M39" s="7"/>
    </row>
    <row r="40" spans="1:13" x14ac:dyDescent="0.35">
      <c r="A40" s="1" t="s">
        <v>734</v>
      </c>
      <c r="B40" s="274">
        <f>'Prior Year'!AB86</f>
        <v>22345389.329999994</v>
      </c>
      <c r="C40" s="274">
        <f>data!AB85</f>
        <v>25519485.080000002</v>
      </c>
      <c r="D40" s="274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4"/>
      <c r="M40" s="7"/>
    </row>
    <row r="41" spans="1:13" x14ac:dyDescent="0.35">
      <c r="A41" s="1" t="s">
        <v>735</v>
      </c>
      <c r="B41" s="274">
        <f>'Prior Year'!AC86</f>
        <v>3880146.8800000008</v>
      </c>
      <c r="C41" s="274">
        <f>data!AC85</f>
        <v>3100477.58</v>
      </c>
      <c r="D41" s="274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4"/>
        <v/>
      </c>
      <c r="H41" s="6" t="str">
        <f t="shared" si="2"/>
        <v/>
      </c>
      <c r="I41" s="274"/>
      <c r="M41" s="7"/>
    </row>
    <row r="42" spans="1:13" x14ac:dyDescent="0.35">
      <c r="A42" s="1" t="s">
        <v>736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4"/>
        <v/>
      </c>
      <c r="H42" s="6" t="str">
        <f t="shared" si="2"/>
        <v/>
      </c>
      <c r="I42" s="274"/>
      <c r="M42" s="7"/>
    </row>
    <row r="43" spans="1:13" x14ac:dyDescent="0.35">
      <c r="A43" s="1" t="s">
        <v>737</v>
      </c>
      <c r="B43" s="274">
        <f>'Prior Year'!AE86</f>
        <v>1145697.28</v>
      </c>
      <c r="C43" s="274">
        <f>data!AE85</f>
        <v>1119490.6100000001</v>
      </c>
      <c r="D43" s="274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4"/>
        <v/>
      </c>
      <c r="H43" s="6" t="str">
        <f t="shared" si="2"/>
        <v/>
      </c>
      <c r="I43" s="274"/>
      <c r="M43" s="7"/>
    </row>
    <row r="44" spans="1:13" x14ac:dyDescent="0.35">
      <c r="A44" s="1" t="s">
        <v>738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4"/>
        <v/>
      </c>
      <c r="H44" s="6" t="str">
        <f t="shared" si="2"/>
        <v/>
      </c>
      <c r="I44" s="274"/>
      <c r="M44" s="7"/>
    </row>
    <row r="45" spans="1:13" x14ac:dyDescent="0.35">
      <c r="A45" s="1" t="s">
        <v>739</v>
      </c>
      <c r="B45" s="274">
        <f>'Prior Year'!AG86</f>
        <v>10816830.639999999</v>
      </c>
      <c r="C45" s="274">
        <f>data!AG85</f>
        <v>11759941</v>
      </c>
      <c r="D45" s="274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4"/>
        <v/>
      </c>
      <c r="H45" s="6" t="str">
        <f t="shared" si="2"/>
        <v/>
      </c>
      <c r="I45" s="274"/>
      <c r="M45" s="7"/>
    </row>
    <row r="46" spans="1:13" x14ac:dyDescent="0.35">
      <c r="A46" s="1" t="s">
        <v>740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4"/>
        <v/>
      </c>
      <c r="H46" s="6" t="str">
        <f t="shared" si="2"/>
        <v/>
      </c>
      <c r="I46" s="274"/>
      <c r="M46" s="7"/>
    </row>
    <row r="47" spans="1:13" x14ac:dyDescent="0.35">
      <c r="A47" s="1" t="s">
        <v>741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4"/>
        <v/>
      </c>
      <c r="H47" s="6" t="str">
        <f t="shared" si="2"/>
        <v/>
      </c>
      <c r="I47" s="274"/>
      <c r="M47" s="7"/>
    </row>
    <row r="48" spans="1:13" x14ac:dyDescent="0.35">
      <c r="A48" s="1" t="s">
        <v>742</v>
      </c>
      <c r="B48" s="274">
        <f>'Prior Year'!AJ86</f>
        <v>446953.29</v>
      </c>
      <c r="C48" s="274">
        <f>data!AJ85</f>
        <v>3859972.74</v>
      </c>
      <c r="D48" s="274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4"/>
        <v/>
      </c>
      <c r="H48" s="6" t="str">
        <f t="shared" si="2"/>
        <v/>
      </c>
      <c r="I48" s="274"/>
      <c r="M48" s="7"/>
    </row>
    <row r="49" spans="1:13" x14ac:dyDescent="0.35">
      <c r="A49" s="1" t="s">
        <v>743</v>
      </c>
      <c r="B49" s="274">
        <f>'Prior Year'!AK86</f>
        <v>855935.33000000007</v>
      </c>
      <c r="C49" s="274">
        <f>data!AK85</f>
        <v>800898.55999999994</v>
      </c>
      <c r="D49" s="274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4"/>
        <v/>
      </c>
      <c r="H49" s="6" t="str">
        <f t="shared" si="2"/>
        <v/>
      </c>
      <c r="I49" s="274"/>
      <c r="M49" s="7"/>
    </row>
    <row r="50" spans="1:13" x14ac:dyDescent="0.35">
      <c r="A50" s="1" t="s">
        <v>744</v>
      </c>
      <c r="B50" s="274">
        <f>'Prior Year'!AL86</f>
        <v>244505.62000000002</v>
      </c>
      <c r="C50" s="274">
        <f>data!AL85</f>
        <v>242270.2</v>
      </c>
      <c r="D50" s="274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4"/>
        <v/>
      </c>
      <c r="H50" s="6" t="str">
        <f t="shared" si="2"/>
        <v/>
      </c>
      <c r="I50" s="274"/>
      <c r="M50" s="7"/>
    </row>
    <row r="51" spans="1:13" x14ac:dyDescent="0.35">
      <c r="A51" s="1" t="s">
        <v>745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4"/>
        <v/>
      </c>
      <c r="H51" s="6" t="str">
        <f t="shared" si="2"/>
        <v/>
      </c>
      <c r="I51" s="274"/>
      <c r="M51" s="7"/>
    </row>
    <row r="52" spans="1:13" x14ac:dyDescent="0.35">
      <c r="A52" s="1" t="s">
        <v>746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4"/>
        <v/>
      </c>
      <c r="H52" s="6" t="str">
        <f t="shared" si="2"/>
        <v/>
      </c>
      <c r="I52" s="274"/>
      <c r="M52" s="7"/>
    </row>
    <row r="53" spans="1:13" x14ac:dyDescent="0.35">
      <c r="A53" s="1" t="s">
        <v>747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4"/>
        <v/>
      </c>
      <c r="H53" s="6" t="str">
        <f t="shared" si="2"/>
        <v/>
      </c>
      <c r="I53" s="274"/>
      <c r="M53" s="7"/>
    </row>
    <row r="54" spans="1:13" x14ac:dyDescent="0.35">
      <c r="A54" s="1" t="s">
        <v>748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4"/>
        <v/>
      </c>
      <c r="H54" s="6" t="str">
        <f t="shared" si="2"/>
        <v/>
      </c>
      <c r="I54" s="274"/>
      <c r="M54" s="7"/>
    </row>
    <row r="55" spans="1:13" x14ac:dyDescent="0.35">
      <c r="A55" s="1" t="s">
        <v>749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4"/>
        <v/>
      </c>
      <c r="H55" s="6" t="str">
        <f t="shared" si="2"/>
        <v/>
      </c>
      <c r="I55" s="274"/>
      <c r="M55" s="7"/>
    </row>
    <row r="56" spans="1:13" x14ac:dyDescent="0.35">
      <c r="A56" s="1" t="s">
        <v>750</v>
      </c>
      <c r="B56" s="274">
        <f>'Prior Year'!AR86</f>
        <v>0</v>
      </c>
      <c r="C56" s="274">
        <f>data!AR85</f>
        <v>0</v>
      </c>
      <c r="D56" s="274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4"/>
        <v/>
      </c>
      <c r="H56" s="6" t="str">
        <f t="shared" si="2"/>
        <v/>
      </c>
      <c r="I56" s="274"/>
      <c r="M56" s="7"/>
    </row>
    <row r="57" spans="1:13" x14ac:dyDescent="0.35">
      <c r="A57" s="1" t="s">
        <v>751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4"/>
        <v/>
      </c>
      <c r="H57" s="6" t="str">
        <f t="shared" si="2"/>
        <v/>
      </c>
      <c r="I57" s="274"/>
      <c r="M57" s="7"/>
    </row>
    <row r="58" spans="1:13" x14ac:dyDescent="0.35">
      <c r="A58" s="1" t="s">
        <v>752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4"/>
        <v/>
      </c>
      <c r="H58" s="6" t="str">
        <f t="shared" si="2"/>
        <v/>
      </c>
      <c r="I58" s="274"/>
      <c r="M58" s="7"/>
    </row>
    <row r="59" spans="1:13" x14ac:dyDescent="0.35">
      <c r="A59" s="1" t="s">
        <v>753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4"/>
        <v/>
      </c>
      <c r="H59" s="6" t="str">
        <f t="shared" si="2"/>
        <v/>
      </c>
      <c r="I59" s="274"/>
      <c r="M59" s="7"/>
    </row>
    <row r="60" spans="1:13" x14ac:dyDescent="0.35">
      <c r="A60" s="1" t="s">
        <v>754</v>
      </c>
      <c r="B60" s="274">
        <f>'Prior Year'!AV86</f>
        <v>6971.48</v>
      </c>
      <c r="C60" s="274">
        <f>data!AV85</f>
        <v>0</v>
      </c>
      <c r="D60" s="274" t="s">
        <v>725</v>
      </c>
      <c r="E60" s="4" t="s">
        <v>725</v>
      </c>
      <c r="F60" s="238"/>
      <c r="G60" s="238"/>
      <c r="H60" s="6"/>
      <c r="I60" s="274"/>
      <c r="M60" s="7"/>
    </row>
    <row r="61" spans="1:13" x14ac:dyDescent="0.35">
      <c r="A61" s="1" t="s">
        <v>755</v>
      </c>
      <c r="B61" s="274">
        <f>'Prior Year'!AW86</f>
        <v>97980.489999999976</v>
      </c>
      <c r="C61" s="274">
        <f>data!AW85</f>
        <v>16793.03</v>
      </c>
      <c r="D61" s="274" t="s">
        <v>725</v>
      </c>
      <c r="E61" s="4" t="s">
        <v>725</v>
      </c>
      <c r="F61" s="238"/>
      <c r="G61" s="238"/>
      <c r="H61" s="6"/>
      <c r="I61" s="274"/>
      <c r="M61" s="7"/>
    </row>
    <row r="62" spans="1:13" x14ac:dyDescent="0.35">
      <c r="A62" s="1" t="s">
        <v>756</v>
      </c>
      <c r="B62" s="274">
        <f>'Prior Year'!AX86</f>
        <v>202659.34999999998</v>
      </c>
      <c r="C62" s="274">
        <f>data!AX85</f>
        <v>-132023.30000000002</v>
      </c>
      <c r="D62" s="274" t="s">
        <v>725</v>
      </c>
      <c r="E62" s="4" t="s">
        <v>725</v>
      </c>
      <c r="F62" s="238"/>
      <c r="G62" s="238"/>
      <c r="H62" s="6"/>
      <c r="I62" s="274"/>
      <c r="M62" s="7"/>
    </row>
    <row r="63" spans="1:13" x14ac:dyDescent="0.35">
      <c r="A63" s="1" t="s">
        <v>757</v>
      </c>
      <c r="B63" s="274">
        <f>'Prior Year'!AY86</f>
        <v>2422131.6999999997</v>
      </c>
      <c r="C63" s="274">
        <f>data!AY85</f>
        <v>2560824.85</v>
      </c>
      <c r="D63" s="274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4"/>
        <v/>
      </c>
      <c r="H63" s="6" t="str">
        <f>IF(B63=0,"",IF(C63=0,"",IF(D63=0,"",IF(E63=0,"",IF(G63/F63-1&lt;-0.25,G63/F63-1,IF(G63/F63-1&gt;0.25,G63/F63-1,""))))))</f>
        <v/>
      </c>
      <c r="I63" s="274"/>
      <c r="M63" s="7"/>
    </row>
    <row r="64" spans="1:13" x14ac:dyDescent="0.35">
      <c r="A64" s="1" t="s">
        <v>758</v>
      </c>
      <c r="B64" s="274">
        <f>'Prior Year'!AZ86</f>
        <v>-8144.0000000000146</v>
      </c>
      <c r="C64" s="274">
        <f>data!AZ85</f>
        <v>24974.78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4"/>
        <v/>
      </c>
      <c r="H64" s="6" t="str">
        <f>IF(B64=0,"",IF(C64=0,"",IF(D64=0,"",IF(E64=0,"",IF(G64/F64-1&lt;-0.25,G64/F64-1,IF(G64/F64-1&gt;0.25,G64/F64-1,""))))))</f>
        <v/>
      </c>
      <c r="I64" s="274"/>
      <c r="M64" s="7"/>
    </row>
    <row r="65" spans="1:13" x14ac:dyDescent="0.35">
      <c r="A65" s="1" t="s">
        <v>759</v>
      </c>
      <c r="B65" s="274">
        <f>'Prior Year'!BA86</f>
        <v>484177.77999999997</v>
      </c>
      <c r="C65" s="274">
        <f>data!BA85</f>
        <v>221220.62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4"/>
        <v/>
      </c>
      <c r="H65" s="6" t="str">
        <f>IF(B65=0,"",IF(C65=0,"",IF(D65=0,"",IF(E65=0,"",IF(G65/F65-1&lt;-0.25,G65/F65-1,IF(G65/F65-1&gt;0.25,G65/F65-1,""))))))</f>
        <v/>
      </c>
      <c r="I65" s="274"/>
      <c r="M65" s="7"/>
    </row>
    <row r="66" spans="1:13" x14ac:dyDescent="0.35">
      <c r="A66" s="1" t="s">
        <v>760</v>
      </c>
      <c r="B66" s="274">
        <f>'Prior Year'!BB86</f>
        <v>1438158.3200000003</v>
      </c>
      <c r="C66" s="274">
        <f>data!BB85</f>
        <v>1301644.04</v>
      </c>
      <c r="D66" s="274" t="s">
        <v>725</v>
      </c>
      <c r="E66" s="4" t="s">
        <v>725</v>
      </c>
      <c r="F66" s="238"/>
      <c r="G66" s="238" t="str">
        <f t="shared" ref="G66:G68" si="5">IFERROR(IF(C66=0,"",IF(E66=0,"",C66/E66)),"")</f>
        <v/>
      </c>
      <c r="H66" s="6"/>
      <c r="I66" s="274"/>
      <c r="M66" s="7"/>
    </row>
    <row r="67" spans="1:13" x14ac:dyDescent="0.35">
      <c r="A67" s="1" t="s">
        <v>761</v>
      </c>
      <c r="B67" s="274">
        <f>'Prior Year'!BC86</f>
        <v>0</v>
      </c>
      <c r="C67" s="274">
        <f>data!BC85</f>
        <v>0</v>
      </c>
      <c r="D67" s="274" t="s">
        <v>725</v>
      </c>
      <c r="E67" s="4" t="s">
        <v>725</v>
      </c>
      <c r="F67" s="238"/>
      <c r="G67" s="238" t="str">
        <f t="shared" si="5"/>
        <v/>
      </c>
      <c r="H67" s="6"/>
      <c r="I67" s="274"/>
      <c r="M67" s="7"/>
    </row>
    <row r="68" spans="1:13" x14ac:dyDescent="0.35">
      <c r="A68" s="1" t="s">
        <v>762</v>
      </c>
      <c r="B68" s="274">
        <f>'Prior Year'!BD86</f>
        <v>199197.89</v>
      </c>
      <c r="C68" s="274">
        <f>data!BD85</f>
        <v>121875.39</v>
      </c>
      <c r="D68" s="274" t="s">
        <v>725</v>
      </c>
      <c r="E68" s="4" t="s">
        <v>725</v>
      </c>
      <c r="F68" s="238"/>
      <c r="G68" s="238" t="str">
        <f t="shared" si="5"/>
        <v/>
      </c>
      <c r="H68" s="6"/>
      <c r="I68" s="274"/>
      <c r="M68" s="7"/>
    </row>
    <row r="69" spans="1:13" x14ac:dyDescent="0.35">
      <c r="A69" s="1" t="s">
        <v>763</v>
      </c>
      <c r="B69" s="274">
        <f>'Prior Year'!BE86</f>
        <v>7428721.580000001</v>
      </c>
      <c r="C69" s="274">
        <f>data!BE85</f>
        <v>7573435.7299999986</v>
      </c>
      <c r="D69" s="274">
        <f>'Prior Year'!BE60</f>
        <v>173614.88999999996</v>
      </c>
      <c r="E69" s="1">
        <f>data!BE59</f>
        <v>197771.09000000005</v>
      </c>
      <c r="F69" s="238">
        <f>IF(B69=0,"",IF(D69=0,"",B69/D69))</f>
        <v>42.78850494908589</v>
      </c>
      <c r="G69" s="238">
        <f t="shared" si="4"/>
        <v>38.293947462189728</v>
      </c>
      <c r="H69" s="6" t="str">
        <f>IF(B69=0,"",IF(C69=0,"",IF(D69=0,"",IF(E69=0,"",IF(G69/F69-1&lt;-0.25,G69/F69-1,IF(G69/F69-1&gt;0.25,G69/F69-1,""))))))</f>
        <v/>
      </c>
      <c r="I69" s="274"/>
      <c r="M69" s="7"/>
    </row>
    <row r="70" spans="1:13" x14ac:dyDescent="0.35">
      <c r="A70" s="1" t="s">
        <v>764</v>
      </c>
      <c r="B70" s="274">
        <f>'Prior Year'!BF86</f>
        <v>2120022.2799999998</v>
      </c>
      <c r="C70" s="274">
        <f>data!BF85</f>
        <v>0</v>
      </c>
      <c r="D70" s="274" t="s">
        <v>725</v>
      </c>
      <c r="E70" s="4" t="s">
        <v>725</v>
      </c>
      <c r="F70" s="238" t="str">
        <f t="shared" ref="F70:F94" si="6">IFERROR(IF(B70=0,"",IF(D70=0,"",B70/D70)),"")</f>
        <v/>
      </c>
      <c r="G70" s="238" t="str">
        <f t="shared" ref="G70:G94" si="7">IFERROR(IF(C70=0,"",IF(E70=0,"",C70/E70)),"")</f>
        <v/>
      </c>
      <c r="H70" s="6" t="str">
        <f t="shared" ref="H70:H94" si="8">IFERROR(IF(B70=0,"",IF(C70=0,"",IF(D70=0,"",IF(E70=0,"",IF(G70/F70-1&lt;-0.25,G70/F70-1,IF(G70/F70-1&gt;0.25,G70/F70-1,"")))))),"")</f>
        <v/>
      </c>
      <c r="I70" s="274"/>
      <c r="M70" s="7"/>
    </row>
    <row r="71" spans="1:13" x14ac:dyDescent="0.35">
      <c r="A71" s="1" t="s">
        <v>765</v>
      </c>
      <c r="B71" s="274">
        <f>'Prior Year'!BG86</f>
        <v>13802</v>
      </c>
      <c r="C71" s="274">
        <f>data!BG85</f>
        <v>0</v>
      </c>
      <c r="D71" s="274" t="s">
        <v>725</v>
      </c>
      <c r="E71" s="4" t="s">
        <v>725</v>
      </c>
      <c r="F71" s="238" t="str">
        <f t="shared" si="6"/>
        <v/>
      </c>
      <c r="G71" s="238" t="str">
        <f t="shared" si="7"/>
        <v/>
      </c>
      <c r="H71" s="6" t="str">
        <f t="shared" si="8"/>
        <v/>
      </c>
      <c r="I71" s="274"/>
      <c r="M71" s="7"/>
    </row>
    <row r="72" spans="1:13" x14ac:dyDescent="0.35">
      <c r="A72" s="1" t="s">
        <v>766</v>
      </c>
      <c r="B72" s="274">
        <f>'Prior Year'!BH86</f>
        <v>87810.880000000005</v>
      </c>
      <c r="C72" s="274">
        <f>data!BH85</f>
        <v>14823.55</v>
      </c>
      <c r="D72" s="274" t="s">
        <v>725</v>
      </c>
      <c r="E72" s="4" t="s">
        <v>725</v>
      </c>
      <c r="F72" s="238" t="str">
        <f t="shared" si="6"/>
        <v/>
      </c>
      <c r="G72" s="238" t="str">
        <f t="shared" si="7"/>
        <v/>
      </c>
      <c r="H72" s="6" t="str">
        <f t="shared" si="8"/>
        <v/>
      </c>
      <c r="I72" s="274"/>
      <c r="M72" s="7"/>
    </row>
    <row r="73" spans="1:13" x14ac:dyDescent="0.35">
      <c r="A73" s="1" t="s">
        <v>767</v>
      </c>
      <c r="B73" s="274">
        <f>'Prior Year'!BI86</f>
        <v>0</v>
      </c>
      <c r="C73" s="274">
        <f>data!BI85</f>
        <v>0</v>
      </c>
      <c r="D73" s="274" t="s">
        <v>725</v>
      </c>
      <c r="E73" s="4" t="s">
        <v>725</v>
      </c>
      <c r="F73" s="238" t="str">
        <f t="shared" si="6"/>
        <v/>
      </c>
      <c r="G73" s="238" t="str">
        <f t="shared" si="7"/>
        <v/>
      </c>
      <c r="H73" s="6" t="str">
        <f t="shared" si="8"/>
        <v/>
      </c>
      <c r="I73" s="274"/>
      <c r="M73" s="7"/>
    </row>
    <row r="74" spans="1:13" x14ac:dyDescent="0.35">
      <c r="A74" s="1" t="s">
        <v>768</v>
      </c>
      <c r="B74" s="274">
        <f>'Prior Year'!BJ86</f>
        <v>78961.279999999999</v>
      </c>
      <c r="C74" s="274">
        <f>data!BJ85</f>
        <v>82069.78</v>
      </c>
      <c r="D74" s="274" t="s">
        <v>725</v>
      </c>
      <c r="E74" s="4" t="s">
        <v>725</v>
      </c>
      <c r="F74" s="238" t="str">
        <f t="shared" si="6"/>
        <v/>
      </c>
      <c r="G74" s="238" t="str">
        <f t="shared" si="7"/>
        <v/>
      </c>
      <c r="H74" s="6" t="str">
        <f t="shared" si="8"/>
        <v/>
      </c>
      <c r="I74" s="274"/>
      <c r="M74" s="7"/>
    </row>
    <row r="75" spans="1:13" x14ac:dyDescent="0.35">
      <c r="A75" s="1" t="s">
        <v>769</v>
      </c>
      <c r="B75" s="274">
        <f>'Prior Year'!BK86</f>
        <v>61953</v>
      </c>
      <c r="C75" s="274">
        <f>data!BK85</f>
        <v>80697.23</v>
      </c>
      <c r="D75" s="274" t="s">
        <v>725</v>
      </c>
      <c r="E75" s="4" t="s">
        <v>725</v>
      </c>
      <c r="F75" s="238" t="str">
        <f t="shared" si="6"/>
        <v/>
      </c>
      <c r="G75" s="238" t="str">
        <f t="shared" si="7"/>
        <v/>
      </c>
      <c r="H75" s="6" t="str">
        <f t="shared" si="8"/>
        <v/>
      </c>
      <c r="I75" s="274"/>
      <c r="M75" s="7"/>
    </row>
    <row r="76" spans="1:13" x14ac:dyDescent="0.35">
      <c r="A76" s="1" t="s">
        <v>770</v>
      </c>
      <c r="B76" s="274">
        <f>'Prior Year'!BL86</f>
        <v>0</v>
      </c>
      <c r="C76" s="274">
        <f>data!BL85</f>
        <v>692129.16999999993</v>
      </c>
      <c r="D76" s="274" t="s">
        <v>725</v>
      </c>
      <c r="E76" s="4" t="s">
        <v>725</v>
      </c>
      <c r="F76" s="238" t="str">
        <f t="shared" si="6"/>
        <v/>
      </c>
      <c r="G76" s="238" t="str">
        <f t="shared" si="7"/>
        <v/>
      </c>
      <c r="H76" s="6" t="str">
        <f t="shared" si="8"/>
        <v/>
      </c>
      <c r="I76" s="274"/>
      <c r="M76" s="7"/>
    </row>
    <row r="77" spans="1:13" x14ac:dyDescent="0.35">
      <c r="A77" s="1" t="s">
        <v>771</v>
      </c>
      <c r="B77" s="274">
        <f>'Prior Year'!BM86</f>
        <v>209281.58</v>
      </c>
      <c r="C77" s="274">
        <f>data!BM85</f>
        <v>53643.839999999989</v>
      </c>
      <c r="D77" s="274" t="s">
        <v>725</v>
      </c>
      <c r="E77" s="4" t="s">
        <v>725</v>
      </c>
      <c r="F77" s="238" t="str">
        <f t="shared" si="6"/>
        <v/>
      </c>
      <c r="G77" s="238" t="str">
        <f t="shared" si="7"/>
        <v/>
      </c>
      <c r="H77" s="6" t="str">
        <f t="shared" si="8"/>
        <v/>
      </c>
      <c r="I77" s="274"/>
      <c r="M77" s="7"/>
    </row>
    <row r="78" spans="1:13" x14ac:dyDescent="0.35">
      <c r="A78" s="1" t="s">
        <v>772</v>
      </c>
      <c r="B78" s="274">
        <f>'Prior Year'!BN86</f>
        <v>10365714.669999998</v>
      </c>
      <c r="C78" s="274">
        <f>data!BN85</f>
        <v>15764812.48</v>
      </c>
      <c r="D78" s="274" t="s">
        <v>725</v>
      </c>
      <c r="E78" s="4" t="s">
        <v>725</v>
      </c>
      <c r="F78" s="238" t="str">
        <f t="shared" si="6"/>
        <v/>
      </c>
      <c r="G78" s="238" t="str">
        <f t="shared" si="7"/>
        <v/>
      </c>
      <c r="H78" s="6" t="str">
        <f t="shared" si="8"/>
        <v/>
      </c>
      <c r="I78" s="274"/>
      <c r="M78" s="7"/>
    </row>
    <row r="79" spans="1:13" x14ac:dyDescent="0.35">
      <c r="A79" s="1" t="s">
        <v>773</v>
      </c>
      <c r="B79" s="274">
        <f>'Prior Year'!BO86</f>
        <v>32732.660000000007</v>
      </c>
      <c r="C79" s="274">
        <f>data!BO85</f>
        <v>792001.28</v>
      </c>
      <c r="D79" s="274" t="s">
        <v>725</v>
      </c>
      <c r="E79" s="4" t="s">
        <v>725</v>
      </c>
      <c r="F79" s="238" t="str">
        <f t="shared" si="6"/>
        <v/>
      </c>
      <c r="G79" s="238" t="str">
        <f t="shared" si="7"/>
        <v/>
      </c>
      <c r="H79" s="6" t="str">
        <f t="shared" si="8"/>
        <v/>
      </c>
      <c r="I79" s="274"/>
      <c r="M79" s="7"/>
    </row>
    <row r="80" spans="1:13" x14ac:dyDescent="0.35">
      <c r="A80" s="1" t="s">
        <v>774</v>
      </c>
      <c r="B80" s="274">
        <f>'Prior Year'!BP86</f>
        <v>-80745.669999999925</v>
      </c>
      <c r="C80" s="274">
        <f>data!BP85</f>
        <v>133633.69</v>
      </c>
      <c r="D80" s="274" t="s">
        <v>725</v>
      </c>
      <c r="E80" s="4" t="s">
        <v>725</v>
      </c>
      <c r="F80" s="238" t="str">
        <f t="shared" si="6"/>
        <v/>
      </c>
      <c r="G80" s="238" t="str">
        <f t="shared" si="7"/>
        <v/>
      </c>
      <c r="H80" s="6" t="str">
        <f t="shared" si="8"/>
        <v/>
      </c>
      <c r="I80" s="274"/>
      <c r="M80" s="7"/>
    </row>
    <row r="81" spans="1:13" x14ac:dyDescent="0.35">
      <c r="A81" s="1" t="s">
        <v>775</v>
      </c>
      <c r="B81" s="274">
        <f>'Prior Year'!BQ86</f>
        <v>0</v>
      </c>
      <c r="C81" s="274">
        <f>data!BQ85</f>
        <v>463542.62</v>
      </c>
      <c r="D81" s="274" t="s">
        <v>725</v>
      </c>
      <c r="E81" s="4" t="s">
        <v>725</v>
      </c>
      <c r="F81" s="238" t="str">
        <f t="shared" si="6"/>
        <v/>
      </c>
      <c r="G81" s="238" t="str">
        <f t="shared" si="7"/>
        <v/>
      </c>
      <c r="H81" s="6" t="str">
        <f t="shared" si="8"/>
        <v/>
      </c>
      <c r="I81" s="274"/>
      <c r="M81" s="7"/>
    </row>
    <row r="82" spans="1:13" x14ac:dyDescent="0.35">
      <c r="A82" s="1" t="s">
        <v>776</v>
      </c>
      <c r="B82" s="274">
        <f>'Prior Year'!BR86</f>
        <v>0</v>
      </c>
      <c r="C82" s="274">
        <f>data!BR85</f>
        <v>175.47</v>
      </c>
      <c r="D82" s="274" t="s">
        <v>725</v>
      </c>
      <c r="E82" s="4" t="s">
        <v>725</v>
      </c>
      <c r="F82" s="238" t="str">
        <f t="shared" si="6"/>
        <v/>
      </c>
      <c r="G82" s="238" t="str">
        <f t="shared" si="7"/>
        <v/>
      </c>
      <c r="H82" s="6" t="str">
        <f t="shared" si="8"/>
        <v/>
      </c>
      <c r="I82" s="274"/>
      <c r="M82" s="7"/>
    </row>
    <row r="83" spans="1:13" x14ac:dyDescent="0.35">
      <c r="A83" s="1" t="s">
        <v>777</v>
      </c>
      <c r="B83" s="274">
        <f>'Prior Year'!BS86</f>
        <v>416581.86999999988</v>
      </c>
      <c r="C83" s="274">
        <f>data!BS85</f>
        <v>475438.28</v>
      </c>
      <c r="D83" s="274" t="s">
        <v>725</v>
      </c>
      <c r="E83" s="4" t="s">
        <v>725</v>
      </c>
      <c r="F83" s="238" t="str">
        <f t="shared" si="6"/>
        <v/>
      </c>
      <c r="G83" s="238" t="str">
        <f t="shared" si="7"/>
        <v/>
      </c>
      <c r="H83" s="6" t="str">
        <f t="shared" si="8"/>
        <v/>
      </c>
      <c r="I83" s="274"/>
      <c r="M83" s="7"/>
    </row>
    <row r="84" spans="1:13" x14ac:dyDescent="0.35">
      <c r="A84" s="1" t="s">
        <v>778</v>
      </c>
      <c r="B84" s="274">
        <f>'Prior Year'!BT86</f>
        <v>409026.23000000004</v>
      </c>
      <c r="C84" s="274">
        <f>data!BT85</f>
        <v>385778.32000000007</v>
      </c>
      <c r="D84" s="274" t="s">
        <v>725</v>
      </c>
      <c r="E84" s="4" t="s">
        <v>725</v>
      </c>
      <c r="F84" s="238" t="str">
        <f t="shared" si="6"/>
        <v/>
      </c>
      <c r="G84" s="238" t="str">
        <f t="shared" si="7"/>
        <v/>
      </c>
      <c r="H84" s="6" t="str">
        <f t="shared" si="8"/>
        <v/>
      </c>
      <c r="I84" s="274"/>
      <c r="M84" s="7"/>
    </row>
    <row r="85" spans="1:13" x14ac:dyDescent="0.35">
      <c r="A85" s="1" t="s">
        <v>779</v>
      </c>
      <c r="B85" s="274">
        <f>'Prior Year'!BU86</f>
        <v>0</v>
      </c>
      <c r="C85" s="274">
        <f>data!BU85</f>
        <v>0</v>
      </c>
      <c r="D85" s="274" t="s">
        <v>725</v>
      </c>
      <c r="E85" s="4" t="s">
        <v>725</v>
      </c>
      <c r="F85" s="238" t="str">
        <f t="shared" si="6"/>
        <v/>
      </c>
      <c r="G85" s="238" t="str">
        <f t="shared" si="7"/>
        <v/>
      </c>
      <c r="H85" s="6" t="str">
        <f t="shared" si="8"/>
        <v/>
      </c>
      <c r="I85" s="274"/>
      <c r="M85" s="7"/>
    </row>
    <row r="86" spans="1:13" x14ac:dyDescent="0.35">
      <c r="A86" s="1" t="s">
        <v>780</v>
      </c>
      <c r="B86" s="274">
        <f>'Prior Year'!BV86</f>
        <v>147730.57</v>
      </c>
      <c r="C86" s="274">
        <f>data!BV85</f>
        <v>114036.56999999998</v>
      </c>
      <c r="D86" s="274" t="s">
        <v>725</v>
      </c>
      <c r="E86" s="4" t="s">
        <v>725</v>
      </c>
      <c r="F86" s="238" t="str">
        <f t="shared" si="6"/>
        <v/>
      </c>
      <c r="G86" s="238" t="str">
        <f t="shared" si="7"/>
        <v/>
      </c>
      <c r="H86" s="6" t="str">
        <f t="shared" si="8"/>
        <v/>
      </c>
      <c r="I86" s="274"/>
      <c r="M86" s="7"/>
    </row>
    <row r="87" spans="1:13" x14ac:dyDescent="0.35">
      <c r="A87" s="1" t="s">
        <v>781</v>
      </c>
      <c r="B87" s="274">
        <f>'Prior Year'!BW86</f>
        <v>273352.94</v>
      </c>
      <c r="C87" s="274">
        <f>data!BW85</f>
        <v>0</v>
      </c>
      <c r="D87" s="274" t="s">
        <v>725</v>
      </c>
      <c r="E87" s="4" t="s">
        <v>725</v>
      </c>
      <c r="F87" s="238" t="str">
        <f t="shared" si="6"/>
        <v/>
      </c>
      <c r="G87" s="238" t="str">
        <f t="shared" si="7"/>
        <v/>
      </c>
      <c r="H87" s="6" t="str">
        <f t="shared" si="8"/>
        <v/>
      </c>
      <c r="I87" s="274"/>
      <c r="M87" s="7"/>
    </row>
    <row r="88" spans="1:13" x14ac:dyDescent="0.35">
      <c r="A88" s="1" t="s">
        <v>782</v>
      </c>
      <c r="B88" s="274">
        <f>'Prior Year'!BX86</f>
        <v>0</v>
      </c>
      <c r="C88" s="274">
        <f>data!BX85</f>
        <v>0</v>
      </c>
      <c r="D88" s="274" t="s">
        <v>725</v>
      </c>
      <c r="E88" s="4" t="s">
        <v>725</v>
      </c>
      <c r="F88" s="238" t="str">
        <f t="shared" si="6"/>
        <v/>
      </c>
      <c r="G88" s="238" t="str">
        <f t="shared" si="7"/>
        <v/>
      </c>
      <c r="H88" s="6" t="str">
        <f t="shared" si="8"/>
        <v/>
      </c>
      <c r="I88" s="274"/>
      <c r="M88" s="7"/>
    </row>
    <row r="89" spans="1:13" x14ac:dyDescent="0.35">
      <c r="A89" s="1" t="s">
        <v>783</v>
      </c>
      <c r="B89" s="274">
        <f>'Prior Year'!BY86</f>
        <v>2495266.62</v>
      </c>
      <c r="C89" s="274">
        <f>data!BY85</f>
        <v>2907368.7500000005</v>
      </c>
      <c r="D89" s="274" t="s">
        <v>725</v>
      </c>
      <c r="E89" s="4" t="s">
        <v>725</v>
      </c>
      <c r="F89" s="238" t="str">
        <f t="shared" si="6"/>
        <v/>
      </c>
      <c r="G89" s="238" t="str">
        <f t="shared" si="7"/>
        <v/>
      </c>
      <c r="H89" s="6" t="str">
        <f t="shared" si="8"/>
        <v/>
      </c>
      <c r="I89" s="274"/>
      <c r="M89" s="7"/>
    </row>
    <row r="90" spans="1:13" x14ac:dyDescent="0.35">
      <c r="A90" s="1" t="s">
        <v>784</v>
      </c>
      <c r="B90" s="274">
        <f>'Prior Year'!BZ86</f>
        <v>0</v>
      </c>
      <c r="C90" s="274">
        <f>data!BZ85</f>
        <v>922672.17</v>
      </c>
      <c r="D90" s="274" t="s">
        <v>725</v>
      </c>
      <c r="E90" s="4" t="s">
        <v>725</v>
      </c>
      <c r="F90" s="238" t="str">
        <f t="shared" si="6"/>
        <v/>
      </c>
      <c r="G90" s="238" t="str">
        <f t="shared" si="7"/>
        <v/>
      </c>
      <c r="H90" s="6" t="str">
        <f t="shared" si="8"/>
        <v/>
      </c>
      <c r="I90" s="274"/>
      <c r="M90" s="7"/>
    </row>
    <row r="91" spans="1:13" x14ac:dyDescent="0.35">
      <c r="A91" s="1" t="s">
        <v>785</v>
      </c>
      <c r="B91" s="274">
        <f>'Prior Year'!CA86</f>
        <v>449732.01</v>
      </c>
      <c r="C91" s="274">
        <f>data!CA85</f>
        <v>762475.9</v>
      </c>
      <c r="D91" s="274" t="s">
        <v>725</v>
      </c>
      <c r="E91" s="4" t="s">
        <v>725</v>
      </c>
      <c r="F91" s="238" t="str">
        <f t="shared" si="6"/>
        <v/>
      </c>
      <c r="G91" s="238" t="str">
        <f t="shared" si="7"/>
        <v/>
      </c>
      <c r="H91" s="6" t="str">
        <f t="shared" si="8"/>
        <v/>
      </c>
      <c r="I91" s="274"/>
      <c r="M91" s="7"/>
    </row>
    <row r="92" spans="1:13" x14ac:dyDescent="0.35">
      <c r="A92" s="1" t="s">
        <v>786</v>
      </c>
      <c r="B92" s="274">
        <f>'Prior Year'!CB86</f>
        <v>5702.58</v>
      </c>
      <c r="C92" s="274">
        <f>data!CB85</f>
        <v>419908.07000000076</v>
      </c>
      <c r="D92" s="274" t="s">
        <v>725</v>
      </c>
      <c r="E92" s="4" t="s">
        <v>725</v>
      </c>
      <c r="F92" s="238" t="str">
        <f t="shared" si="6"/>
        <v/>
      </c>
      <c r="G92" s="238" t="str">
        <f t="shared" si="7"/>
        <v/>
      </c>
      <c r="H92" s="6" t="str">
        <f t="shared" si="8"/>
        <v/>
      </c>
      <c r="I92" s="274"/>
      <c r="M92" s="7"/>
    </row>
    <row r="93" spans="1:13" x14ac:dyDescent="0.35">
      <c r="A93" s="1" t="s">
        <v>787</v>
      </c>
      <c r="B93" s="274">
        <f>'Prior Year'!CC86</f>
        <v>66307314.087690249</v>
      </c>
      <c r="C93" s="274">
        <f>data!CC85</f>
        <v>76399078.899999991</v>
      </c>
      <c r="D93" s="274" t="s">
        <v>725</v>
      </c>
      <c r="E93" s="4" t="s">
        <v>725</v>
      </c>
      <c r="F93" s="238" t="str">
        <f t="shared" si="6"/>
        <v/>
      </c>
      <c r="G93" s="238" t="str">
        <f t="shared" si="7"/>
        <v/>
      </c>
      <c r="H93" s="6" t="str">
        <f t="shared" si="8"/>
        <v/>
      </c>
      <c r="I93" s="274"/>
      <c r="M93" s="7"/>
    </row>
    <row r="94" spans="1:13" x14ac:dyDescent="0.35">
      <c r="A94" s="1" t="s">
        <v>788</v>
      </c>
      <c r="B94" s="274">
        <f>'Prior Year'!CD86</f>
        <v>5729066.8300000001</v>
      </c>
      <c r="C94" s="274">
        <f>data!CD85</f>
        <v>4908816.7300000004</v>
      </c>
      <c r="D94" s="274" t="s">
        <v>725</v>
      </c>
      <c r="E94" s="4" t="s">
        <v>725</v>
      </c>
      <c r="F94" s="238" t="str">
        <f t="shared" si="6"/>
        <v/>
      </c>
      <c r="G94" s="238" t="str">
        <f t="shared" si="7"/>
        <v/>
      </c>
      <c r="H94" s="6" t="str">
        <f t="shared" si="8"/>
        <v/>
      </c>
      <c r="I94" s="274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1" t="s">
        <v>1348</v>
      </c>
    </row>
    <row r="3" spans="1:4" x14ac:dyDescent="0.35">
      <c r="A3" s="11" t="s">
        <v>789</v>
      </c>
    </row>
    <row r="4" spans="1:4" x14ac:dyDescent="0.35">
      <c r="A4" s="329" t="s">
        <v>1346</v>
      </c>
    </row>
    <row r="5" spans="1:4" x14ac:dyDescent="0.35">
      <c r="A5" s="330" t="s">
        <v>1344</v>
      </c>
    </row>
    <row r="6" spans="1:4" x14ac:dyDescent="0.35">
      <c r="A6" s="328"/>
    </row>
    <row r="7" spans="1:4" x14ac:dyDescent="0.35">
      <c r="A7" s="329" t="s">
        <v>1347</v>
      </c>
    </row>
    <row r="8" spans="1:4" x14ac:dyDescent="0.35">
      <c r="A8" s="330" t="s">
        <v>1345</v>
      </c>
    </row>
    <row r="11" spans="1:4" x14ac:dyDescent="0.35">
      <c r="A11" s="13" t="s">
        <v>790</v>
      </c>
      <c r="D11" s="275">
        <f>data!C380</f>
        <v>4912898</v>
      </c>
    </row>
    <row r="12" spans="1:4" x14ac:dyDescent="0.35">
      <c r="A12" s="13" t="s">
        <v>791</v>
      </c>
      <c r="D12" s="275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6">
        <f>data!C414</f>
        <v>78369629</v>
      </c>
    </row>
    <row r="26" spans="1:4" x14ac:dyDescent="0.35">
      <c r="A26" s="13" t="s">
        <v>791</v>
      </c>
      <c r="D26" s="276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H-50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PROVIDENCE ST MARY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98362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Walla Walla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STEVEN BURDICK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Helen Andrus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(509) 522-3320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(509) 522-5920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 xml:space="preserve"> X</v>
      </c>
      <c r="D16" s="94" t="s">
        <v>805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4940</v>
      </c>
      <c r="G23" s="81">
        <f>data!D127</f>
        <v>23549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440</v>
      </c>
      <c r="G26" s="81">
        <f>data!D130</f>
        <v>960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14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55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15</v>
      </c>
      <c r="E34" s="78" t="s">
        <v>324</v>
      </c>
      <c r="F34" s="81"/>
      <c r="G34" s="81">
        <f>data!E143</f>
        <v>92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8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142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PROVIDENCE ST MARY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2567</v>
      </c>
      <c r="C7" s="141">
        <f>data!B155</f>
        <v>12238</v>
      </c>
      <c r="D7" s="141">
        <f>data!B156</f>
        <v>104247</v>
      </c>
      <c r="E7" s="141">
        <f>data!B157</f>
        <v>140822275</v>
      </c>
      <c r="F7" s="141">
        <f>data!B158</f>
        <v>225424023</v>
      </c>
      <c r="G7" s="141">
        <f>data!B157+data!B158</f>
        <v>366246298</v>
      </c>
    </row>
    <row r="8" spans="1:7" ht="20.149999999999999" customHeight="1" x14ac:dyDescent="0.35">
      <c r="A8" s="77" t="s">
        <v>331</v>
      </c>
      <c r="B8" s="141">
        <f>data!C154</f>
        <v>815</v>
      </c>
      <c r="C8" s="141">
        <f>data!C155</f>
        <v>3886</v>
      </c>
      <c r="D8" s="141">
        <f>data!C156</f>
        <v>33100</v>
      </c>
      <c r="E8" s="141">
        <f>data!C157</f>
        <v>33678450</v>
      </c>
      <c r="F8" s="141">
        <f>data!C158</f>
        <v>82609839</v>
      </c>
      <c r="G8" s="141">
        <f>data!C157+data!C158</f>
        <v>116288289</v>
      </c>
    </row>
    <row r="9" spans="1:7" ht="20.149999999999999" customHeight="1" x14ac:dyDescent="0.35">
      <c r="A9" s="77" t="s">
        <v>829</v>
      </c>
      <c r="B9" s="141">
        <f>data!D154</f>
        <v>1558</v>
      </c>
      <c r="C9" s="141">
        <f>data!D155</f>
        <v>7425</v>
      </c>
      <c r="D9" s="141">
        <f>data!D156</f>
        <v>63251</v>
      </c>
      <c r="E9" s="141">
        <f>data!D157</f>
        <v>58410191</v>
      </c>
      <c r="F9" s="141">
        <f>data!D158</f>
        <v>163806969</v>
      </c>
      <c r="G9" s="141">
        <f>data!D157+data!D158</f>
        <v>222217160</v>
      </c>
    </row>
    <row r="10" spans="1:7" ht="20.149999999999999" customHeight="1" x14ac:dyDescent="0.35">
      <c r="A10" s="92" t="s">
        <v>215</v>
      </c>
      <c r="B10" s="141">
        <f>data!E154</f>
        <v>4940</v>
      </c>
      <c r="C10" s="141">
        <f>data!E155</f>
        <v>23549</v>
      </c>
      <c r="D10" s="141">
        <f>data!E156</f>
        <v>200598</v>
      </c>
      <c r="E10" s="141">
        <f>data!E157</f>
        <v>232910916</v>
      </c>
      <c r="F10" s="141">
        <f>data!E158</f>
        <v>471840831</v>
      </c>
      <c r="G10" s="141">
        <f>E10+F10</f>
        <v>704751747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PROVIDENCE ST MARY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4752099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-60134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5527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1196854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697078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6591424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1593185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324865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1918050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-3506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-3506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1368093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2869965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4238058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5289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668976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674265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4" workbookViewId="0">
      <selection activeCell="D17" sqref="D17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PROVIDENCE ST MARY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2525563.9300000002</v>
      </c>
      <c r="D7" s="81">
        <f>data!C211</f>
        <v>0</v>
      </c>
      <c r="E7" s="81">
        <f>data!D211</f>
        <v>0</v>
      </c>
      <c r="F7" s="81">
        <f>data!E211</f>
        <v>2525563.9300000002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1906095.07</v>
      </c>
      <c r="D8" s="81">
        <f>data!C212</f>
        <v>-2.3283064365386963E-10</v>
      </c>
      <c r="E8" s="81">
        <f>data!D212</f>
        <v>0</v>
      </c>
      <c r="F8" s="81">
        <f>data!E212</f>
        <v>1906095.0699999998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80312744.189999998</v>
      </c>
      <c r="D9" s="81">
        <f>data!C213</f>
        <v>0</v>
      </c>
      <c r="E9" s="81">
        <f>data!D213</f>
        <v>0</v>
      </c>
      <c r="F9" s="81">
        <f>data!E213</f>
        <v>80312744.189999998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5937744.5800000001</v>
      </c>
      <c r="D11" s="81">
        <f>data!C215</f>
        <v>9.3132257461547852E-10</v>
      </c>
      <c r="E11" s="81">
        <f>data!D215</f>
        <v>0</v>
      </c>
      <c r="F11" s="81">
        <f>data!E215</f>
        <v>5937744.580000001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67119188.739999995</v>
      </c>
      <c r="D12" s="81">
        <f>data!C216</f>
        <v>2279325.1000000387</v>
      </c>
      <c r="E12" s="81">
        <f>data!D216</f>
        <v>0</v>
      </c>
      <c r="F12" s="81">
        <f>data!E216</f>
        <v>69398513.840000033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3021471.6999999997</v>
      </c>
      <c r="D15" s="81">
        <f>data!C219</f>
        <v>-37652.799999903444</v>
      </c>
      <c r="E15" s="81">
        <f>data!D219</f>
        <v>162.52000000000001</v>
      </c>
      <c r="F15" s="81">
        <f>data!E219</f>
        <v>2983656.3800000963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160822808.20999998</v>
      </c>
      <c r="D16" s="81">
        <f>data!C220</f>
        <v>2241672.3000001363</v>
      </c>
      <c r="E16" s="81">
        <f>data!D220</f>
        <v>162.52000000000001</v>
      </c>
      <c r="F16" s="81">
        <f>data!E220</f>
        <v>163064317.9900001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1865986.9</v>
      </c>
      <c r="D24" s="81">
        <f>data!C225</f>
        <v>6856.6700000001583</v>
      </c>
      <c r="E24" s="81">
        <f>data!D225</f>
        <v>0</v>
      </c>
      <c r="F24" s="81">
        <f>data!E225</f>
        <v>1872843.57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59764855.900000006</v>
      </c>
      <c r="D25" s="81">
        <f>data!C226</f>
        <v>2575307.2099999934</v>
      </c>
      <c r="E25" s="81">
        <f>data!D226</f>
        <v>0</v>
      </c>
      <c r="F25" s="81">
        <f>data!E226</f>
        <v>62340163.109999999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3719957.84</v>
      </c>
      <c r="D27" s="81">
        <f>data!C228</f>
        <v>355609.26000000024</v>
      </c>
      <c r="E27" s="81">
        <f>data!D228</f>
        <v>0</v>
      </c>
      <c r="F27" s="81">
        <f>data!E228</f>
        <v>4075567.1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60488009.840000004</v>
      </c>
      <c r="D28" s="81">
        <f>data!C229</f>
        <v>2858886.4699999988</v>
      </c>
      <c r="E28" s="81">
        <f>data!D229</f>
        <v>0</v>
      </c>
      <c r="F28" s="81">
        <f>data!E229</f>
        <v>63346896.310000002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125838810.48</v>
      </c>
      <c r="D32" s="81">
        <f>data!C233</f>
        <v>5796659.609999992</v>
      </c>
      <c r="E32" s="81">
        <f>data!D233</f>
        <v>0</v>
      </c>
      <c r="F32" s="81">
        <f>data!E233</f>
        <v>131635470.09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PROVIDENCE ST MARY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-2934166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282615131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90912855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4499214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37774265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62473000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3309337.2499999991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481583802.25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1109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3816405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10801759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14618164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PROVIDENCE ST MARY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33698428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75635057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59933346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2105387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3421407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85304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55012237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93244692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93244692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2525564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1906095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80312744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5937745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69398514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2983656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131635470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31428848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5457966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5457966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185143743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PROVIDENCE ST MARY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6071315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8502476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3047602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17621393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74546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74546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13502882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1314284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14817166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14817166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152630638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152630638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185143743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PROVIDENCE ST MARY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232910916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471840831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704751747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-2934166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481583802.25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14618164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493267800.25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211483946.75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4912898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4912898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216396844.75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74601878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6591424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2883334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42805347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3020808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15386787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5796660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1918050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-3506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4238058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674265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78369629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236282734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-19885889.25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-12845505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-32731394.25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-32731394.25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970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971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PROVIDENCE ST MARY MEDICAL CENTER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972</v>
      </c>
      <c r="C6" s="291" t="s">
        <v>103</v>
      </c>
      <c r="D6" s="292" t="s">
        <v>973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974</v>
      </c>
      <c r="E7" s="292" t="s">
        <v>175</v>
      </c>
      <c r="F7" s="292" t="s">
        <v>975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976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3743</v>
      </c>
      <c r="D9" s="286">
        <f>data!D59</f>
        <v>0</v>
      </c>
      <c r="E9" s="286">
        <f>data!E59</f>
        <v>17990</v>
      </c>
      <c r="F9" s="286">
        <f>data!F59</f>
        <v>0</v>
      </c>
      <c r="G9" s="286">
        <f>data!G59</f>
        <v>1816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45.422403846153848</v>
      </c>
      <c r="D10" s="293">
        <f>data!D60</f>
        <v>0</v>
      </c>
      <c r="E10" s="293">
        <f>data!E60</f>
        <v>132.44089423076923</v>
      </c>
      <c r="F10" s="293">
        <f>data!F60</f>
        <v>0</v>
      </c>
      <c r="G10" s="293">
        <f>data!G60</f>
        <v>2.9641298076923075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4003131.4399999995</v>
      </c>
      <c r="D11" s="286">
        <f>data!D61</f>
        <v>0</v>
      </c>
      <c r="E11" s="286">
        <f>data!E61</f>
        <v>11531938.860000001</v>
      </c>
      <c r="F11" s="286">
        <f>data!F61</f>
        <v>0</v>
      </c>
      <c r="G11" s="286">
        <f>data!G61</f>
        <v>270191.83000000007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346210</v>
      </c>
      <c r="D12" s="286">
        <f>data!D62</f>
        <v>0</v>
      </c>
      <c r="E12" s="286">
        <f>data!E62</f>
        <v>840912</v>
      </c>
      <c r="F12" s="286">
        <f>data!F62</f>
        <v>0</v>
      </c>
      <c r="G12" s="286">
        <f>data!G62</f>
        <v>13471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206457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567643.56000000006</v>
      </c>
      <c r="D14" s="286">
        <f>data!D64</f>
        <v>0</v>
      </c>
      <c r="E14" s="286">
        <f>data!E64</f>
        <v>1400428.27</v>
      </c>
      <c r="F14" s="286">
        <f>data!F64</f>
        <v>0</v>
      </c>
      <c r="G14" s="286">
        <f>data!G64</f>
        <v>6582.9600000000009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139.07</v>
      </c>
      <c r="D15" s="286">
        <f>data!D65</f>
        <v>0</v>
      </c>
      <c r="E15" s="286">
        <f>data!E65</f>
        <v>670.49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13665.61</v>
      </c>
      <c r="D16" s="286">
        <f>data!D66</f>
        <v>0</v>
      </c>
      <c r="E16" s="286">
        <f>data!E66</f>
        <v>188758.49</v>
      </c>
      <c r="F16" s="286">
        <f>data!F66</f>
        <v>0</v>
      </c>
      <c r="G16" s="286">
        <f>data!G66</f>
        <v>1321.09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709195</v>
      </c>
      <c r="D17" s="286">
        <f>data!D67</f>
        <v>0</v>
      </c>
      <c r="E17" s="286">
        <f>data!E67</f>
        <v>193558</v>
      </c>
      <c r="F17" s="286">
        <f>data!F67</f>
        <v>0</v>
      </c>
      <c r="G17" s="286">
        <f>data!G67</f>
        <v>966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977</v>
      </c>
      <c r="C18" s="286">
        <f>data!C68</f>
        <v>4602.3599999999997</v>
      </c>
      <c r="D18" s="286">
        <f>data!D68</f>
        <v>0</v>
      </c>
      <c r="E18" s="286">
        <f>data!E68</f>
        <v>1472.6</v>
      </c>
      <c r="F18" s="286">
        <f>data!F68</f>
        <v>0</v>
      </c>
      <c r="G18" s="286">
        <f>data!G68</f>
        <v>2009.85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978</v>
      </c>
      <c r="C19" s="286">
        <f>data!C69</f>
        <v>2046.1200000000001</v>
      </c>
      <c r="D19" s="286">
        <f>data!D69</f>
        <v>0</v>
      </c>
      <c r="E19" s="286">
        <f>data!E69</f>
        <v>29983.899999999998</v>
      </c>
      <c r="F19" s="286">
        <f>data!F69</f>
        <v>0</v>
      </c>
      <c r="G19" s="286">
        <f>data!G69</f>
        <v>32708.15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-4000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979</v>
      </c>
      <c r="C21" s="286">
        <f>data!C85</f>
        <v>5646633.1600000011</v>
      </c>
      <c r="D21" s="286">
        <f>data!D85</f>
        <v>0</v>
      </c>
      <c r="E21" s="286">
        <f>data!E85</f>
        <v>14390179.610000001</v>
      </c>
      <c r="F21" s="286">
        <f>data!F85</f>
        <v>0</v>
      </c>
      <c r="G21" s="286">
        <f>data!G85</f>
        <v>327250.88000000012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980</v>
      </c>
      <c r="C23" s="294" t="e">
        <f>+data!M668</f>
        <v>#DIV/0!</v>
      </c>
      <c r="D23" s="294" t="e">
        <f>+data!M669</f>
        <v>#DIV/0!</v>
      </c>
      <c r="E23" s="294" t="e">
        <f>+data!M670</f>
        <v>#DIV/0!</v>
      </c>
      <c r="F23" s="294" t="e">
        <f>+data!M671</f>
        <v>#DIV/0!</v>
      </c>
      <c r="G23" s="294" t="e">
        <f>+data!M672</f>
        <v>#DIV/0!</v>
      </c>
      <c r="H23" s="294" t="e">
        <f>+data!M673</f>
        <v>#DIV/0!</v>
      </c>
      <c r="I23" s="294" t="e">
        <f>+data!M674</f>
        <v>#DIV/0!</v>
      </c>
    </row>
    <row r="24" spans="1:9" ht="20.149999999999999" customHeight="1" x14ac:dyDescent="0.35">
      <c r="A24" s="278">
        <v>19</v>
      </c>
      <c r="B24" s="294" t="s">
        <v>981</v>
      </c>
      <c r="C24" s="286">
        <f>data!C87</f>
        <v>19380065.75</v>
      </c>
      <c r="D24" s="286">
        <f>data!D87</f>
        <v>0</v>
      </c>
      <c r="E24" s="286">
        <f>data!E87</f>
        <v>60663000.900000021</v>
      </c>
      <c r="F24" s="286">
        <f>data!F87</f>
        <v>0</v>
      </c>
      <c r="G24" s="286">
        <f>data!G87</f>
        <v>4075345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982</v>
      </c>
      <c r="C25" s="286">
        <f>data!C88</f>
        <v>164526.5</v>
      </c>
      <c r="D25" s="286">
        <f>data!D88</f>
        <v>0</v>
      </c>
      <c r="E25" s="286">
        <f>data!E88</f>
        <v>3417102.6100000003</v>
      </c>
      <c r="F25" s="286">
        <f>data!F88</f>
        <v>0</v>
      </c>
      <c r="G25" s="286">
        <f>data!G88</f>
        <v>949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983</v>
      </c>
      <c r="C26" s="286">
        <f>data!C89</f>
        <v>19544592.25</v>
      </c>
      <c r="D26" s="286">
        <f>data!D89</f>
        <v>0</v>
      </c>
      <c r="E26" s="286">
        <f>data!E89</f>
        <v>64080103.51000002</v>
      </c>
      <c r="F26" s="286">
        <f>data!F89</f>
        <v>0</v>
      </c>
      <c r="G26" s="286">
        <f>data!G89</f>
        <v>4076294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984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985</v>
      </c>
      <c r="C28" s="286">
        <f>data!C90</f>
        <v>11197.7</v>
      </c>
      <c r="D28" s="286">
        <f>data!D90</f>
        <v>0</v>
      </c>
      <c r="E28" s="286">
        <f>data!E90</f>
        <v>26430.97</v>
      </c>
      <c r="F28" s="286">
        <f>data!F90</f>
        <v>0</v>
      </c>
      <c r="G28" s="286">
        <f>data!G90</f>
        <v>4320.3000000000011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986</v>
      </c>
      <c r="C29" s="286">
        <f>data!C91</f>
        <v>0</v>
      </c>
      <c r="D29" s="286">
        <f>data!D91</f>
        <v>0</v>
      </c>
      <c r="E29" s="286">
        <f>data!E91</f>
        <v>0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987</v>
      </c>
      <c r="C30" s="286">
        <f>data!C92</f>
        <v>4494.9042440126104</v>
      </c>
      <c r="D30" s="286">
        <f>data!D92</f>
        <v>0</v>
      </c>
      <c r="E30" s="286">
        <f>data!E92</f>
        <v>10609.739430987613</v>
      </c>
      <c r="F30" s="286">
        <f>data!F92</f>
        <v>0</v>
      </c>
      <c r="G30" s="286">
        <f>data!G92</f>
        <v>1734.2253146099363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988</v>
      </c>
      <c r="C31" s="286">
        <f>data!C93</f>
        <v>0</v>
      </c>
      <c r="D31" s="286">
        <f>data!D93</f>
        <v>0</v>
      </c>
      <c r="E31" s="286">
        <f>data!E93</f>
        <v>0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25.431293269230768</v>
      </c>
      <c r="D32" s="293">
        <f>data!D94</f>
        <v>0</v>
      </c>
      <c r="E32" s="293">
        <f>data!E94</f>
        <v>79.937120192307702</v>
      </c>
      <c r="F32" s="293">
        <f>data!F94</f>
        <v>0</v>
      </c>
      <c r="G32" s="293">
        <f>data!G94</f>
        <v>0.63743269230769228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970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989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PROVIDENCE ST MARY MEDICAL CENTER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972</v>
      </c>
      <c r="C38" s="292"/>
      <c r="D38" s="292" t="s">
        <v>111</v>
      </c>
      <c r="E38" s="292" t="s">
        <v>112</v>
      </c>
      <c r="F38" s="292" t="s">
        <v>990</v>
      </c>
      <c r="G38" s="292" t="s">
        <v>114</v>
      </c>
      <c r="H38" s="292" t="s">
        <v>991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976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960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440</v>
      </c>
      <c r="I41" s="286">
        <f>data!P59</f>
        <v>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1.1942932692307691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40.010663461538464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136843.79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3209717.5900000003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4189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273983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0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5975437.2500000019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222976.41999999998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3748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539775</v>
      </c>
    </row>
    <row r="50" spans="1:11" ht="20.149999999999999" customHeight="1" x14ac:dyDescent="0.35">
      <c r="A50" s="278">
        <v>13</v>
      </c>
      <c r="B50" s="286" t="s">
        <v>977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77405.78</v>
      </c>
    </row>
    <row r="51" spans="1:11" ht="20.149999999999999" customHeight="1" x14ac:dyDescent="0.35">
      <c r="A51" s="278">
        <v>14</v>
      </c>
      <c r="B51" s="286" t="s">
        <v>978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4033.8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979</v>
      </c>
      <c r="C53" s="286">
        <f>data!J85</f>
        <v>144780.79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10303328.840000002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980</v>
      </c>
      <c r="C55" s="294" t="e">
        <f>+data!M675</f>
        <v>#DIV/0!</v>
      </c>
      <c r="D55" s="294" t="e">
        <f>+data!M676</f>
        <v>#DIV/0!</v>
      </c>
      <c r="E55" s="294" t="e">
        <f>+data!M677</f>
        <v>#DIV/0!</v>
      </c>
      <c r="F55" s="294" t="e">
        <f>+data!M678</f>
        <v>#DIV/0!</v>
      </c>
      <c r="G55" s="294" t="e">
        <f>+data!M679</f>
        <v>#DIV/0!</v>
      </c>
      <c r="H55" s="294" t="e">
        <f>+data!M680</f>
        <v>#DIV/0!</v>
      </c>
      <c r="I55" s="294" t="e">
        <f>+data!M681</f>
        <v>#DIV/0!</v>
      </c>
    </row>
    <row r="56" spans="1:11" ht="20.149999999999999" customHeight="1" x14ac:dyDescent="0.35">
      <c r="A56" s="278">
        <v>19</v>
      </c>
      <c r="B56" s="294" t="s">
        <v>981</v>
      </c>
      <c r="C56" s="286">
        <f>data!J87</f>
        <v>1471411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37293149.900000006</v>
      </c>
    </row>
    <row r="57" spans="1:11" ht="20.149999999999999" customHeight="1" x14ac:dyDescent="0.35">
      <c r="A57" s="278">
        <v>20</v>
      </c>
      <c r="B57" s="294" t="s">
        <v>982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108699827.29999998</v>
      </c>
    </row>
    <row r="58" spans="1:11" ht="20.149999999999999" customHeight="1" x14ac:dyDescent="0.35">
      <c r="A58" s="278">
        <v>21</v>
      </c>
      <c r="B58" s="294" t="s">
        <v>983</v>
      </c>
      <c r="C58" s="286">
        <f>data!J89</f>
        <v>1471411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145992977.19999999</v>
      </c>
    </row>
    <row r="59" spans="1:11" ht="20.149999999999999" customHeight="1" x14ac:dyDescent="0.35">
      <c r="A59" s="278" t="s">
        <v>984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985</v>
      </c>
      <c r="C60" s="286">
        <f>data!J90</f>
        <v>604.39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13234.389999999998</v>
      </c>
      <c r="K60" s="297"/>
    </row>
    <row r="61" spans="1:11" ht="20.149999999999999" customHeight="1" x14ac:dyDescent="0.35">
      <c r="A61" s="278">
        <v>23</v>
      </c>
      <c r="B61" s="286" t="s">
        <v>986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987</v>
      </c>
      <c r="C62" s="286">
        <f>data!J92</f>
        <v>242.61010529294242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5312.4584314562844</v>
      </c>
    </row>
    <row r="63" spans="1:11" ht="20.149999999999999" customHeight="1" x14ac:dyDescent="0.35">
      <c r="A63" s="278">
        <v>25</v>
      </c>
      <c r="B63" s="286" t="s">
        <v>988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0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1.1372596153846153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14.960995192307694</v>
      </c>
    </row>
    <row r="65" spans="1:9" ht="20.149999999999999" customHeight="1" x14ac:dyDescent="0.35">
      <c r="A65" s="279" t="s">
        <v>970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992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PROVIDENCE ST MARY MEDICAL CENTER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972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993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976</v>
      </c>
      <c r="C72" s="288" t="s">
        <v>994</v>
      </c>
      <c r="D72" s="287" t="s">
        <v>995</v>
      </c>
      <c r="E72" s="298"/>
      <c r="F72" s="298"/>
      <c r="G72" s="287" t="s">
        <v>996</v>
      </c>
      <c r="H72" s="287" t="s">
        <v>996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31.357759615384616</v>
      </c>
      <c r="D74" s="293">
        <f>data!R60</f>
        <v>4.7041538461538464</v>
      </c>
      <c r="E74" s="293">
        <f>data!S60</f>
        <v>11.212129807692309</v>
      </c>
      <c r="F74" s="293">
        <f>data!T60</f>
        <v>0</v>
      </c>
      <c r="G74" s="293">
        <f>data!U60</f>
        <v>35.24190865384616</v>
      </c>
      <c r="H74" s="293">
        <f>data!V60</f>
        <v>22.256644230769236</v>
      </c>
      <c r="I74" s="293">
        <f>data!W60</f>
        <v>3.9760624999999998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3035990.9499999997</v>
      </c>
      <c r="D75" s="286">
        <f>data!R61</f>
        <v>4975935.87</v>
      </c>
      <c r="E75" s="286">
        <f>data!S61</f>
        <v>635837.39999999991</v>
      </c>
      <c r="F75" s="286">
        <f>data!T61</f>
        <v>0</v>
      </c>
      <c r="G75" s="286">
        <f>data!U61</f>
        <v>2819375.8699999996</v>
      </c>
      <c r="H75" s="286">
        <f>data!V61</f>
        <v>2148797.9900000002</v>
      </c>
      <c r="I75" s="286">
        <f>data!W61</f>
        <v>435285.98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255376</v>
      </c>
      <c r="D76" s="286">
        <f>data!R62</f>
        <v>206645</v>
      </c>
      <c r="E76" s="286">
        <f>data!S62</f>
        <v>63233</v>
      </c>
      <c r="F76" s="286">
        <f>data!T62</f>
        <v>0</v>
      </c>
      <c r="G76" s="286">
        <f>data!U62</f>
        <v>227634</v>
      </c>
      <c r="H76" s="286">
        <f>data!V62</f>
        <v>198185</v>
      </c>
      <c r="I76" s="286">
        <f>data!W62</f>
        <v>37603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97614.75</v>
      </c>
      <c r="H77" s="286">
        <f>data!V63</f>
        <v>9900</v>
      </c>
      <c r="I77" s="286">
        <f>data!W63</f>
        <v>0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722560.12</v>
      </c>
      <c r="D78" s="286">
        <f>data!R64</f>
        <v>178244.63000000003</v>
      </c>
      <c r="E78" s="286">
        <f>data!S64</f>
        <v>2435566.5700000003</v>
      </c>
      <c r="F78" s="286">
        <f>data!T64</f>
        <v>0</v>
      </c>
      <c r="G78" s="286">
        <f>data!U64</f>
        <v>3291336.18</v>
      </c>
      <c r="H78" s="286">
        <f>data!V64</f>
        <v>1860969.6800000002</v>
      </c>
      <c r="I78" s="286">
        <f>data!W64</f>
        <v>113544.28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1929.04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650</v>
      </c>
      <c r="H79" s="286">
        <f>data!V65</f>
        <v>1025.96</v>
      </c>
      <c r="I79" s="286">
        <f>data!W65</f>
        <v>604.91999999999996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6416.62</v>
      </c>
      <c r="D80" s="286">
        <f>data!R66</f>
        <v>36951.22</v>
      </c>
      <c r="E80" s="286">
        <f>data!S66</f>
        <v>221467.69999999998</v>
      </c>
      <c r="F80" s="286">
        <f>data!T66</f>
        <v>0</v>
      </c>
      <c r="G80" s="286">
        <f>data!U66</f>
        <v>1653473.8</v>
      </c>
      <c r="H80" s="286">
        <f>data!V66</f>
        <v>51414.81</v>
      </c>
      <c r="I80" s="286">
        <f>data!W66</f>
        <v>163013.28999999998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20019</v>
      </c>
      <c r="D81" s="286">
        <f>data!R67</f>
        <v>0</v>
      </c>
      <c r="E81" s="286">
        <f>data!S67</f>
        <v>35348</v>
      </c>
      <c r="F81" s="286">
        <f>data!T67</f>
        <v>0</v>
      </c>
      <c r="G81" s="286">
        <f>data!U67</f>
        <v>140995</v>
      </c>
      <c r="H81" s="286">
        <f>data!V67</f>
        <v>30074</v>
      </c>
      <c r="I81" s="286">
        <f>data!W67</f>
        <v>32849</v>
      </c>
    </row>
    <row r="82" spans="1:9" ht="20.149999999999999" customHeight="1" x14ac:dyDescent="0.35">
      <c r="A82" s="278">
        <v>13</v>
      </c>
      <c r="B82" s="286" t="s">
        <v>977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49230.259999999995</v>
      </c>
      <c r="H82" s="286">
        <f>data!V68</f>
        <v>8929.9500000000007</v>
      </c>
      <c r="I82" s="286">
        <f>data!W68</f>
        <v>0</v>
      </c>
    </row>
    <row r="83" spans="1:9" ht="20.149999999999999" customHeight="1" x14ac:dyDescent="0.35">
      <c r="A83" s="278">
        <v>14</v>
      </c>
      <c r="B83" s="286" t="s">
        <v>978</v>
      </c>
      <c r="C83" s="286">
        <f>data!Q69</f>
        <v>1002.58</v>
      </c>
      <c r="D83" s="286">
        <f>data!R69</f>
        <v>29446.2</v>
      </c>
      <c r="E83" s="286">
        <f>data!S69</f>
        <v>1665.5600000000002</v>
      </c>
      <c r="F83" s="286">
        <f>data!T69</f>
        <v>0</v>
      </c>
      <c r="G83" s="286">
        <f>data!U69</f>
        <v>-386569.97999999992</v>
      </c>
      <c r="H83" s="286">
        <f>data!V69</f>
        <v>8417.07</v>
      </c>
      <c r="I83" s="286">
        <f>data!W69</f>
        <v>415.85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4127.91</v>
      </c>
      <c r="E84" s="286">
        <f>data!S84</f>
        <v>0</v>
      </c>
      <c r="F84" s="286">
        <f>data!T84</f>
        <v>0</v>
      </c>
      <c r="G84" s="286">
        <f>data!U84</f>
        <v>3650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979</v>
      </c>
      <c r="C85" s="286">
        <f>data!Q85</f>
        <v>4043294.31</v>
      </c>
      <c r="D85" s="286">
        <f>data!R85</f>
        <v>5423095.0099999998</v>
      </c>
      <c r="E85" s="286">
        <f>data!S85</f>
        <v>3393118.2300000004</v>
      </c>
      <c r="F85" s="286">
        <f>data!T85</f>
        <v>0</v>
      </c>
      <c r="G85" s="286">
        <f>data!U85</f>
        <v>7890089.8799999999</v>
      </c>
      <c r="H85" s="286">
        <f>data!V85</f>
        <v>4317714.46</v>
      </c>
      <c r="I85" s="286">
        <f>data!W85</f>
        <v>783316.32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980</v>
      </c>
      <c r="C87" s="294" t="e">
        <f>+data!M682</f>
        <v>#DIV/0!</v>
      </c>
      <c r="D87" s="294" t="e">
        <f>+data!M683</f>
        <v>#DIV/0!</v>
      </c>
      <c r="E87" s="294" t="e">
        <f>+data!M684</f>
        <v>#DIV/0!</v>
      </c>
      <c r="F87" s="294" t="e">
        <f>+data!M685</f>
        <v>#DIV/0!</v>
      </c>
      <c r="G87" s="294" t="e">
        <f>+data!M686</f>
        <v>#DIV/0!</v>
      </c>
      <c r="H87" s="294" t="e">
        <f>+data!M687</f>
        <v>#DIV/0!</v>
      </c>
      <c r="I87" s="294" t="e">
        <f>+data!M688</f>
        <v>#DIV/0!</v>
      </c>
    </row>
    <row r="88" spans="1:9" ht="20.149999999999999" customHeight="1" x14ac:dyDescent="0.35">
      <c r="A88" s="278">
        <v>19</v>
      </c>
      <c r="B88" s="294" t="s">
        <v>981</v>
      </c>
      <c r="C88" s="286">
        <f>data!Q87</f>
        <v>1164235</v>
      </c>
      <c r="D88" s="286">
        <f>data!R87</f>
        <v>200085</v>
      </c>
      <c r="E88" s="286">
        <f>data!S87</f>
        <v>0</v>
      </c>
      <c r="F88" s="286">
        <f>data!T87</f>
        <v>0</v>
      </c>
      <c r="G88" s="286">
        <f>data!U87</f>
        <v>20580092.560000002</v>
      </c>
      <c r="H88" s="286">
        <f>data!V87</f>
        <v>18431638.810000002</v>
      </c>
      <c r="I88" s="286">
        <f>data!W87</f>
        <v>1538730.44</v>
      </c>
    </row>
    <row r="89" spans="1:9" ht="20.149999999999999" customHeight="1" x14ac:dyDescent="0.35">
      <c r="A89" s="278">
        <v>20</v>
      </c>
      <c r="B89" s="294" t="s">
        <v>982</v>
      </c>
      <c r="C89" s="286">
        <f>data!Q88</f>
        <v>2999329</v>
      </c>
      <c r="D89" s="286">
        <f>data!R88</f>
        <v>11890790.060000001</v>
      </c>
      <c r="E89" s="286">
        <f>data!S88</f>
        <v>0</v>
      </c>
      <c r="F89" s="286">
        <f>data!T88</f>
        <v>0</v>
      </c>
      <c r="G89" s="286">
        <f>data!U88</f>
        <v>35400348.009999998</v>
      </c>
      <c r="H89" s="286">
        <f>data!V88</f>
        <v>18859041.240000002</v>
      </c>
      <c r="I89" s="286">
        <f>data!W88</f>
        <v>14769448.9</v>
      </c>
    </row>
    <row r="90" spans="1:9" ht="20.149999999999999" customHeight="1" x14ac:dyDescent="0.35">
      <c r="A90" s="278">
        <v>21</v>
      </c>
      <c r="B90" s="294" t="s">
        <v>983</v>
      </c>
      <c r="C90" s="286">
        <f>data!Q89</f>
        <v>4163564</v>
      </c>
      <c r="D90" s="286">
        <f>data!R89</f>
        <v>12090875.060000001</v>
      </c>
      <c r="E90" s="286">
        <f>data!S89</f>
        <v>0</v>
      </c>
      <c r="F90" s="286">
        <f>data!T89</f>
        <v>0</v>
      </c>
      <c r="G90" s="286">
        <f>data!U89</f>
        <v>55980440.57</v>
      </c>
      <c r="H90" s="286">
        <f>data!V89</f>
        <v>37290680.050000004</v>
      </c>
      <c r="I90" s="286">
        <f>data!W89</f>
        <v>16308179.34</v>
      </c>
    </row>
    <row r="91" spans="1:9" ht="20.149999999999999" customHeight="1" x14ac:dyDescent="0.35">
      <c r="A91" s="278" t="s">
        <v>984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985</v>
      </c>
      <c r="C92" s="286">
        <f>data!Q90</f>
        <v>1162.1899999999998</v>
      </c>
      <c r="D92" s="286">
        <f>data!R90</f>
        <v>0</v>
      </c>
      <c r="E92" s="286">
        <f>data!S90</f>
        <v>6065.31</v>
      </c>
      <c r="F92" s="286">
        <f>data!T90</f>
        <v>0</v>
      </c>
      <c r="G92" s="286">
        <f>data!U90</f>
        <v>4694.5099999999993</v>
      </c>
      <c r="H92" s="286">
        <f>data!V90</f>
        <v>5180.99</v>
      </c>
      <c r="I92" s="286">
        <f>data!W90</f>
        <v>2070.5</v>
      </c>
    </row>
    <row r="93" spans="1:9" ht="20.149999999999999" customHeight="1" x14ac:dyDescent="0.35">
      <c r="A93" s="278">
        <v>23</v>
      </c>
      <c r="B93" s="286" t="s">
        <v>986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987</v>
      </c>
      <c r="C94" s="286">
        <f>data!Q92</f>
        <v>466.51837103592834</v>
      </c>
      <c r="D94" s="286">
        <f>data!R92</f>
        <v>0</v>
      </c>
      <c r="E94" s="286">
        <f>data!S92</f>
        <v>2434.6953088805849</v>
      </c>
      <c r="F94" s="286">
        <f>data!T92</f>
        <v>0</v>
      </c>
      <c r="G94" s="286">
        <f>data!U92</f>
        <v>1884.438136631597</v>
      </c>
      <c r="H94" s="286">
        <f>data!V92</f>
        <v>2079.7176151519411</v>
      </c>
      <c r="I94" s="286">
        <f>data!W92</f>
        <v>831.12596669209836</v>
      </c>
    </row>
    <row r="95" spans="1:9" ht="20.149999999999999" customHeight="1" x14ac:dyDescent="0.35">
      <c r="A95" s="278">
        <v>25</v>
      </c>
      <c r="B95" s="286" t="s">
        <v>988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22.24325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7.8786682692307695</v>
      </c>
      <c r="I96" s="293">
        <f>data!W94</f>
        <v>6.4019230769230773E-2</v>
      </c>
    </row>
    <row r="97" spans="1:9" ht="20.149999999999999" customHeight="1" x14ac:dyDescent="0.35">
      <c r="A97" s="279" t="s">
        <v>970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997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PROVIDENCE ST MARY MEDICAL CENTER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972</v>
      </c>
      <c r="C102" s="292" t="s">
        <v>998</v>
      </c>
      <c r="D102" s="292" t="s">
        <v>999</v>
      </c>
      <c r="E102" s="292" t="s">
        <v>999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976</v>
      </c>
      <c r="C104" s="287" t="s">
        <v>236</v>
      </c>
      <c r="D104" s="288" t="s">
        <v>1000</v>
      </c>
      <c r="E104" s="288" t="s">
        <v>1000</v>
      </c>
      <c r="F104" s="288" t="s">
        <v>1000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8.0693461538461531</v>
      </c>
      <c r="D106" s="293">
        <f>data!Y60</f>
        <v>34.978033653846161</v>
      </c>
      <c r="E106" s="293">
        <f>data!Z60</f>
        <v>34.182653846153848</v>
      </c>
      <c r="F106" s="293">
        <f>data!AA60</f>
        <v>2.2963798076923077</v>
      </c>
      <c r="G106" s="293">
        <f>data!AB60</f>
        <v>29.86311538461538</v>
      </c>
      <c r="H106" s="293">
        <f>data!AC60</f>
        <v>23.73285096153846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792905.39</v>
      </c>
      <c r="D107" s="286">
        <f>data!Y61</f>
        <v>2935869.36</v>
      </c>
      <c r="E107" s="286">
        <f>data!Z61</f>
        <v>3015208.32</v>
      </c>
      <c r="F107" s="286">
        <f>data!AA61</f>
        <v>238927.96000000002</v>
      </c>
      <c r="G107" s="286">
        <f>data!AB61</f>
        <v>3144472.13</v>
      </c>
      <c r="H107" s="286">
        <f>data!AC61</f>
        <v>2332451.23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72597</v>
      </c>
      <c r="D108" s="286">
        <f>data!Y62</f>
        <v>259689</v>
      </c>
      <c r="E108" s="286">
        <f>data!Z62</f>
        <v>257311</v>
      </c>
      <c r="F108" s="286">
        <f>data!AA62</f>
        <v>20549</v>
      </c>
      <c r="G108" s="286">
        <f>data!AB62</f>
        <v>288943</v>
      </c>
      <c r="H108" s="286">
        <f>data!AC62</f>
        <v>169646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270725.73</v>
      </c>
      <c r="D110" s="286">
        <f>data!Y64</f>
        <v>490750.41999999993</v>
      </c>
      <c r="E110" s="286">
        <f>data!Z64</f>
        <v>155775.61000000002</v>
      </c>
      <c r="F110" s="286">
        <f>data!AA64</f>
        <v>283721.04000000004</v>
      </c>
      <c r="G110" s="286">
        <f>data!AB64</f>
        <v>22002980.740000002</v>
      </c>
      <c r="H110" s="286">
        <f>data!AC64</f>
        <v>450990.34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2346.44</v>
      </c>
      <c r="E111" s="286">
        <f>data!Z65</f>
        <v>1758.54</v>
      </c>
      <c r="F111" s="286">
        <f>data!AA65</f>
        <v>0</v>
      </c>
      <c r="G111" s="286">
        <f>data!AB65</f>
        <v>0</v>
      </c>
      <c r="H111" s="286">
        <f>data!AC65</f>
        <v>209.85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571676.1</v>
      </c>
      <c r="D112" s="286">
        <f>data!Y66</f>
        <v>324090.19</v>
      </c>
      <c r="E112" s="286">
        <f>data!Z66</f>
        <v>883629.14999999991</v>
      </c>
      <c r="F112" s="286">
        <f>data!AA66</f>
        <v>27470.670000000002</v>
      </c>
      <c r="G112" s="286">
        <f>data!AB66</f>
        <v>23746.260000000002</v>
      </c>
      <c r="H112" s="286">
        <f>data!AC66</f>
        <v>87832.349999999991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4988</v>
      </c>
      <c r="D113" s="286">
        <f>data!Y67</f>
        <v>319411</v>
      </c>
      <c r="E113" s="286">
        <f>data!Z67</f>
        <v>19625</v>
      </c>
      <c r="F113" s="286">
        <f>data!AA67</f>
        <v>260098</v>
      </c>
      <c r="G113" s="286">
        <f>data!AB67</f>
        <v>66099</v>
      </c>
      <c r="H113" s="286">
        <f>data!AC67</f>
        <v>33592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977</v>
      </c>
      <c r="C114" s="286">
        <f>data!X68</f>
        <v>-86000</v>
      </c>
      <c r="D114" s="286">
        <f>data!Y68</f>
        <v>17943.59</v>
      </c>
      <c r="E114" s="286">
        <f>data!Z68</f>
        <v>0</v>
      </c>
      <c r="F114" s="286">
        <f>data!AA68</f>
        <v>0</v>
      </c>
      <c r="G114" s="286">
        <f>data!AB68</f>
        <v>239100.12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978</v>
      </c>
      <c r="C115" s="286">
        <f>data!X69</f>
        <v>8010.41</v>
      </c>
      <c r="D115" s="286">
        <f>data!Y69</f>
        <v>56967.240000000013</v>
      </c>
      <c r="E115" s="286">
        <f>data!Z69</f>
        <v>77602.880000000005</v>
      </c>
      <c r="F115" s="286">
        <f>data!AA69</f>
        <v>177.5</v>
      </c>
      <c r="G115" s="286">
        <f>data!AB69</f>
        <v>18572.11</v>
      </c>
      <c r="H115" s="286">
        <f>data!AC69</f>
        <v>25755.81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-844.95</v>
      </c>
      <c r="E116" s="286">
        <f>-data!Z84</f>
        <v>-40328.009999999995</v>
      </c>
      <c r="F116" s="286">
        <f>-data!AA84</f>
        <v>0</v>
      </c>
      <c r="G116" s="286">
        <f>-data!AB84</f>
        <v>-264428.28000000003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979</v>
      </c>
      <c r="C117" s="286">
        <f>data!X85</f>
        <v>1634902.6300000001</v>
      </c>
      <c r="D117" s="286">
        <f>data!Y85</f>
        <v>4406222.29</v>
      </c>
      <c r="E117" s="286">
        <f>data!Z85</f>
        <v>4370582.4899999993</v>
      </c>
      <c r="F117" s="286">
        <f>data!AA85</f>
        <v>830944.17</v>
      </c>
      <c r="G117" s="286">
        <f>data!AB85</f>
        <v>25519485.080000002</v>
      </c>
      <c r="H117" s="286">
        <f>data!AC85</f>
        <v>3100477.58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980</v>
      </c>
      <c r="C119" s="294" t="e">
        <f>+data!M689</f>
        <v>#DIV/0!</v>
      </c>
      <c r="D119" s="294" t="e">
        <f>+data!M690</f>
        <v>#DIV/0!</v>
      </c>
      <c r="E119" s="294" t="e">
        <f>+data!M691</f>
        <v>#DIV/0!</v>
      </c>
      <c r="F119" s="294" t="e">
        <f>+data!M692</f>
        <v>#DIV/0!</v>
      </c>
      <c r="G119" s="294" t="e">
        <f>+data!M693</f>
        <v>#DIV/0!</v>
      </c>
      <c r="H119" s="294" t="e">
        <f>+data!M694</f>
        <v>#DIV/0!</v>
      </c>
      <c r="I119" s="294" t="e">
        <f>+data!M695</f>
        <v>#DIV/0!</v>
      </c>
    </row>
    <row r="120" spans="1:9" ht="20.149999999999999" customHeight="1" x14ac:dyDescent="0.35">
      <c r="A120" s="278">
        <v>19</v>
      </c>
      <c r="B120" s="294" t="s">
        <v>981</v>
      </c>
      <c r="C120" s="286">
        <f>data!X87</f>
        <v>12621405.780000001</v>
      </c>
      <c r="D120" s="286">
        <f>data!Y87</f>
        <v>5331625.93</v>
      </c>
      <c r="E120" s="286">
        <f>data!Z87</f>
        <v>243431.06000000003</v>
      </c>
      <c r="F120" s="286">
        <f>data!AA87</f>
        <v>398686.22</v>
      </c>
      <c r="G120" s="286">
        <f>data!AB87</f>
        <v>17463804.560000002</v>
      </c>
      <c r="H120" s="286">
        <f>data!AC87</f>
        <v>13191891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982</v>
      </c>
      <c r="C121" s="286">
        <f>data!X88</f>
        <v>40444837.359999999</v>
      </c>
      <c r="D121" s="286">
        <f>data!Y88</f>
        <v>31242585.740000002</v>
      </c>
      <c r="E121" s="286">
        <f>data!Z88</f>
        <v>18120602.690000005</v>
      </c>
      <c r="F121" s="286">
        <f>data!AA88</f>
        <v>5176348.8900000006</v>
      </c>
      <c r="G121" s="286">
        <f>data!AB88</f>
        <v>108639331.88</v>
      </c>
      <c r="H121" s="286">
        <f>data!AC88</f>
        <v>5185177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983</v>
      </c>
      <c r="C122" s="286">
        <f>data!X89</f>
        <v>53066243.140000001</v>
      </c>
      <c r="D122" s="286">
        <f>data!Y89</f>
        <v>36574211.670000002</v>
      </c>
      <c r="E122" s="286">
        <f>data!Z89</f>
        <v>18364033.750000004</v>
      </c>
      <c r="F122" s="286">
        <f>data!AA89</f>
        <v>5575035.1100000003</v>
      </c>
      <c r="G122" s="286">
        <f>data!AB89</f>
        <v>126103136.44</v>
      </c>
      <c r="H122" s="286">
        <f>data!AC89</f>
        <v>18377068</v>
      </c>
      <c r="I122" s="286">
        <f>data!AD89</f>
        <v>0</v>
      </c>
    </row>
    <row r="123" spans="1:9" ht="20.149999999999999" customHeight="1" x14ac:dyDescent="0.35">
      <c r="A123" s="278" t="s">
        <v>984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985</v>
      </c>
      <c r="C124" s="286">
        <f>data!X90</f>
        <v>1368.9299999999998</v>
      </c>
      <c r="D124" s="286">
        <f>data!Y90</f>
        <v>6394.8900000000012</v>
      </c>
      <c r="E124" s="286">
        <f>data!Z90</f>
        <v>10775.640000000001</v>
      </c>
      <c r="F124" s="286">
        <f>data!AA90</f>
        <v>946.66000000000008</v>
      </c>
      <c r="G124" s="286">
        <f>data!AB90</f>
        <v>2841.0299999999997</v>
      </c>
      <c r="H124" s="286">
        <f>data!AC90</f>
        <v>2643.3199999999997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986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987</v>
      </c>
      <c r="C126" s="286">
        <f>data!X92</f>
        <v>549.50652962270658</v>
      </c>
      <c r="D126" s="286">
        <f>data!Y92</f>
        <v>2566.9930611637933</v>
      </c>
      <c r="E126" s="286">
        <f>data!Z92</f>
        <v>4325.483801847884</v>
      </c>
      <c r="F126" s="286">
        <f>data!AA92</f>
        <v>380.00179069246167</v>
      </c>
      <c r="G126" s="286">
        <f>data!AB92</f>
        <v>1140.4268559049756</v>
      </c>
      <c r="H126" s="286">
        <f>data!AC92</f>
        <v>1061.0634582354778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988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13.018802884615384</v>
      </c>
      <c r="F128" s="293">
        <f>data!AA94</f>
        <v>0</v>
      </c>
      <c r="G128" s="293">
        <f>data!AB94</f>
        <v>0</v>
      </c>
      <c r="H128" s="293">
        <f>data!AC94</f>
        <v>5.9879807692307691E-2</v>
      </c>
      <c r="I128" s="293">
        <f>data!AD94</f>
        <v>0</v>
      </c>
    </row>
    <row r="129" spans="1:14" ht="20.149999999999999" customHeight="1" x14ac:dyDescent="0.35">
      <c r="A129" s="279" t="s">
        <v>970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1001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PROVIDENCE ST MARY MEDICAL CENTER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972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1002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976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1003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11.95026923076923</v>
      </c>
      <c r="D138" s="293">
        <f>data!AF60</f>
        <v>0</v>
      </c>
      <c r="E138" s="293">
        <f>data!AG60</f>
        <v>55.004769230769206</v>
      </c>
      <c r="F138" s="293">
        <f>data!AH60</f>
        <v>0</v>
      </c>
      <c r="G138" s="293">
        <f>data!AI60</f>
        <v>0</v>
      </c>
      <c r="H138" s="293">
        <f>data!AJ60</f>
        <v>15.050903846153846</v>
      </c>
      <c r="I138" s="293">
        <f>data!AK60</f>
        <v>9.1713221153846156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1003907.7000000001</v>
      </c>
      <c r="D139" s="286">
        <f>data!AF61</f>
        <v>0</v>
      </c>
      <c r="E139" s="286">
        <f>data!AG61</f>
        <v>9633071.8899999987</v>
      </c>
      <c r="F139" s="286">
        <f>data!AH61</f>
        <v>0</v>
      </c>
      <c r="G139" s="286">
        <f>data!AI61</f>
        <v>0</v>
      </c>
      <c r="H139" s="286">
        <f>data!AJ61</f>
        <v>1433681.4200000002</v>
      </c>
      <c r="I139" s="286">
        <f>data!AK61</f>
        <v>729895.56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94130</v>
      </c>
      <c r="D140" s="286">
        <f>data!AF62</f>
        <v>0</v>
      </c>
      <c r="E140" s="286">
        <f>data!AG62</f>
        <v>508273</v>
      </c>
      <c r="F140" s="286">
        <f>data!AH62</f>
        <v>0</v>
      </c>
      <c r="G140" s="286">
        <f>data!AI62</f>
        <v>0</v>
      </c>
      <c r="H140" s="286">
        <f>data!AJ62</f>
        <v>123204</v>
      </c>
      <c r="I140" s="286">
        <f>data!AK62</f>
        <v>61249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0</v>
      </c>
      <c r="D141" s="286">
        <f>data!AF63</f>
        <v>0</v>
      </c>
      <c r="E141" s="286">
        <f>data!AG63</f>
        <v>330971.81000000006</v>
      </c>
      <c r="F141" s="286">
        <f>data!AH63</f>
        <v>0</v>
      </c>
      <c r="G141" s="286">
        <f>data!AI63</f>
        <v>0</v>
      </c>
      <c r="H141" s="286">
        <f>data!AJ63</f>
        <v>0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5766.3999999999987</v>
      </c>
      <c r="D142" s="286">
        <f>data!AF64</f>
        <v>0</v>
      </c>
      <c r="E142" s="286">
        <f>data!AG64</f>
        <v>1058886.9100000001</v>
      </c>
      <c r="F142" s="286">
        <f>data!AH64</f>
        <v>0</v>
      </c>
      <c r="G142" s="286">
        <f>data!AI64</f>
        <v>0</v>
      </c>
      <c r="H142" s="286">
        <f>data!AJ64</f>
        <v>303988.33</v>
      </c>
      <c r="I142" s="286">
        <f>data!AK64</f>
        <v>6591.69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134.47</v>
      </c>
      <c r="F143" s="286">
        <f>data!AH65</f>
        <v>0</v>
      </c>
      <c r="G143" s="286">
        <f>data!AI65</f>
        <v>0</v>
      </c>
      <c r="H143" s="286">
        <f>data!AJ65</f>
        <v>325</v>
      </c>
      <c r="I143" s="286">
        <f>data!AK65</f>
        <v>623.74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49.14</v>
      </c>
      <c r="D144" s="286">
        <f>data!AF66</f>
        <v>0</v>
      </c>
      <c r="E144" s="286">
        <f>data!AG66</f>
        <v>114721.14000000001</v>
      </c>
      <c r="F144" s="286">
        <f>data!AH66</f>
        <v>0</v>
      </c>
      <c r="G144" s="286">
        <f>data!AI66</f>
        <v>0</v>
      </c>
      <c r="H144" s="286">
        <f>data!AJ66</f>
        <v>1993591.44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7662</v>
      </c>
      <c r="D145" s="286">
        <f>data!AF67</f>
        <v>0</v>
      </c>
      <c r="E145" s="286">
        <f>data!AG67</f>
        <v>66568</v>
      </c>
      <c r="F145" s="286">
        <f>data!AH67</f>
        <v>0</v>
      </c>
      <c r="G145" s="286">
        <f>data!AI67</f>
        <v>0</v>
      </c>
      <c r="H145" s="286">
        <f>data!AJ67</f>
        <v>0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977</v>
      </c>
      <c r="C146" s="286">
        <f>data!AE68</f>
        <v>0</v>
      </c>
      <c r="D146" s="286">
        <f>data!AF68</f>
        <v>0</v>
      </c>
      <c r="E146" s="286">
        <f>data!AG68</f>
        <v>0</v>
      </c>
      <c r="F146" s="286">
        <f>data!AH68</f>
        <v>0</v>
      </c>
      <c r="G146" s="286">
        <f>data!AI68</f>
        <v>0</v>
      </c>
      <c r="H146" s="286">
        <f>data!AJ68</f>
        <v>0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978</v>
      </c>
      <c r="C147" s="286">
        <f>data!AE69</f>
        <v>7975.37</v>
      </c>
      <c r="D147" s="286">
        <f>data!AF69</f>
        <v>0</v>
      </c>
      <c r="E147" s="286">
        <f>data!AG69</f>
        <v>49313.780000000006</v>
      </c>
      <c r="F147" s="286">
        <f>data!AH69</f>
        <v>0</v>
      </c>
      <c r="G147" s="286">
        <f>data!AI69</f>
        <v>0</v>
      </c>
      <c r="H147" s="286">
        <f>data!AJ69</f>
        <v>11257.759999999998</v>
      </c>
      <c r="I147" s="286">
        <f>data!AK69</f>
        <v>2538.5700000000002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-2000</v>
      </c>
      <c r="F148" s="286">
        <f>-data!AH84</f>
        <v>0</v>
      </c>
      <c r="G148" s="286">
        <f>-data!AI84</f>
        <v>0</v>
      </c>
      <c r="H148" s="286">
        <f>-data!AJ84</f>
        <v>-6075.21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979</v>
      </c>
      <c r="C149" s="286">
        <f>data!AE85</f>
        <v>1119490.6100000001</v>
      </c>
      <c r="D149" s="286">
        <f>data!AF85</f>
        <v>0</v>
      </c>
      <c r="E149" s="286">
        <f>data!AG85</f>
        <v>11759941</v>
      </c>
      <c r="F149" s="286">
        <f>data!AH85</f>
        <v>0</v>
      </c>
      <c r="G149" s="286">
        <f>data!AI85</f>
        <v>0</v>
      </c>
      <c r="H149" s="286">
        <f>data!AJ85</f>
        <v>3859972.74</v>
      </c>
      <c r="I149" s="286">
        <f>data!AK85</f>
        <v>800898.55999999994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980</v>
      </c>
      <c r="C151" s="294" t="e">
        <f>+data!M696</f>
        <v>#DIV/0!</v>
      </c>
      <c r="D151" s="294" t="e">
        <f>+data!M697</f>
        <v>#DIV/0!</v>
      </c>
      <c r="E151" s="294" t="e">
        <f>+data!M698</f>
        <v>#DIV/0!</v>
      </c>
      <c r="F151" s="294" t="e">
        <f>+data!M699</f>
        <v>#DIV/0!</v>
      </c>
      <c r="G151" s="294" t="e">
        <f>+data!M700</f>
        <v>#DIV/0!</v>
      </c>
      <c r="H151" s="294" t="e">
        <f>+data!M701</f>
        <v>#DIV/0!</v>
      </c>
      <c r="I151" s="294" t="e">
        <f>+data!M702</f>
        <v>#DIV/0!</v>
      </c>
    </row>
    <row r="152" spans="1:9" ht="20.149999999999999" customHeight="1" x14ac:dyDescent="0.35">
      <c r="A152" s="278">
        <v>19</v>
      </c>
      <c r="B152" s="294" t="s">
        <v>981</v>
      </c>
      <c r="C152" s="286">
        <f>data!AE87</f>
        <v>2303670</v>
      </c>
      <c r="D152" s="286">
        <f>data!AF87</f>
        <v>0</v>
      </c>
      <c r="E152" s="286">
        <f>data!AG87</f>
        <v>12677952.869999999</v>
      </c>
      <c r="F152" s="286">
        <f>data!AH87</f>
        <v>0</v>
      </c>
      <c r="G152" s="286">
        <f>data!AI87</f>
        <v>0</v>
      </c>
      <c r="H152" s="286">
        <f>data!AJ87</f>
        <v>1311762</v>
      </c>
      <c r="I152" s="286">
        <f>data!AK87</f>
        <v>1838573</v>
      </c>
    </row>
    <row r="153" spans="1:9" ht="20.149999999999999" customHeight="1" x14ac:dyDescent="0.35">
      <c r="A153" s="278">
        <v>20</v>
      </c>
      <c r="B153" s="294" t="s">
        <v>982</v>
      </c>
      <c r="C153" s="286">
        <f>data!AE88</f>
        <v>306151</v>
      </c>
      <c r="D153" s="286">
        <f>data!AF88</f>
        <v>0</v>
      </c>
      <c r="E153" s="286">
        <f>data!AG88</f>
        <v>63322719</v>
      </c>
      <c r="F153" s="286">
        <f>data!AH88</f>
        <v>0</v>
      </c>
      <c r="G153" s="286">
        <f>data!AI88</f>
        <v>0</v>
      </c>
      <c r="H153" s="286">
        <f>data!AJ88</f>
        <v>2957667</v>
      </c>
      <c r="I153" s="286">
        <f>data!AK88</f>
        <v>134160</v>
      </c>
    </row>
    <row r="154" spans="1:9" ht="20.149999999999999" customHeight="1" x14ac:dyDescent="0.35">
      <c r="A154" s="278">
        <v>21</v>
      </c>
      <c r="B154" s="294" t="s">
        <v>983</v>
      </c>
      <c r="C154" s="286">
        <f>data!AE89</f>
        <v>2609821</v>
      </c>
      <c r="D154" s="286">
        <f>data!AF89</f>
        <v>0</v>
      </c>
      <c r="E154" s="286">
        <f>data!AG89</f>
        <v>76000671.870000005</v>
      </c>
      <c r="F154" s="286">
        <f>data!AH89</f>
        <v>0</v>
      </c>
      <c r="G154" s="286">
        <f>data!AI89</f>
        <v>0</v>
      </c>
      <c r="H154" s="286">
        <f>data!AJ89</f>
        <v>4269429</v>
      </c>
      <c r="I154" s="286">
        <f>data!AK89</f>
        <v>1972733</v>
      </c>
    </row>
    <row r="155" spans="1:9" ht="20.149999999999999" customHeight="1" x14ac:dyDescent="0.35">
      <c r="A155" s="278" t="s">
        <v>984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985</v>
      </c>
      <c r="C156" s="286">
        <f>data!AE90</f>
        <v>0</v>
      </c>
      <c r="D156" s="286">
        <f>data!AF90</f>
        <v>0</v>
      </c>
      <c r="E156" s="286">
        <f>data!AG90</f>
        <v>9791.27</v>
      </c>
      <c r="F156" s="286">
        <f>data!AH90</f>
        <v>0</v>
      </c>
      <c r="G156" s="286">
        <f>data!AI90</f>
        <v>0</v>
      </c>
      <c r="H156" s="286">
        <f>data!AJ90</f>
        <v>1868.0900000000001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986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987</v>
      </c>
      <c r="C158" s="286">
        <f>data!AE92</f>
        <v>0</v>
      </c>
      <c r="D158" s="286">
        <f>data!AF92</f>
        <v>0</v>
      </c>
      <c r="E158" s="286">
        <f>data!AG92</f>
        <v>3930.3447205473763</v>
      </c>
      <c r="F158" s="286">
        <f>data!AH92</f>
        <v>0</v>
      </c>
      <c r="G158" s="286">
        <f>data!AI92</f>
        <v>0</v>
      </c>
      <c r="H158" s="286">
        <f>data!AJ92</f>
        <v>749.87592712767071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988</v>
      </c>
      <c r="C159" s="286">
        <f>data!AE93</f>
        <v>0</v>
      </c>
      <c r="D159" s="286">
        <f>data!AF93</f>
        <v>0</v>
      </c>
      <c r="E159" s="286">
        <f>data!AG93</f>
        <v>0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25.803139423076921</v>
      </c>
      <c r="F160" s="293">
        <f>data!AH94</f>
        <v>0</v>
      </c>
      <c r="G160" s="293">
        <f>data!AI94</f>
        <v>0</v>
      </c>
      <c r="H160" s="293">
        <f>data!AJ94</f>
        <v>4.8923653846153847</v>
      </c>
      <c r="I160" s="293">
        <f>data!AK94</f>
        <v>0</v>
      </c>
    </row>
    <row r="161" spans="1:9" ht="20.149999999999999" customHeight="1" x14ac:dyDescent="0.35">
      <c r="A161" s="279" t="s">
        <v>970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1004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PROVIDENCE ST MARY MEDICAL CENTER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972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1005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1006</v>
      </c>
      <c r="F167" s="292" t="s">
        <v>194</v>
      </c>
      <c r="G167" s="292" t="s">
        <v>133</v>
      </c>
      <c r="H167" s="291" t="s">
        <v>1007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976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2.3736153846153845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215371.96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15348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244.46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164.48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61.79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9896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977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ht="20.149999999999999" customHeight="1" x14ac:dyDescent="0.35">
      <c r="A179" s="278">
        <v>14</v>
      </c>
      <c r="B179" s="286" t="s">
        <v>978</v>
      </c>
      <c r="C179" s="286">
        <f>data!AL69</f>
        <v>1183.51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979</v>
      </c>
      <c r="C181" s="286">
        <f>data!AL85</f>
        <v>242270.2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980</v>
      </c>
      <c r="C183" s="294" t="e">
        <f>+data!M703</f>
        <v>#DIV/0!</v>
      </c>
      <c r="D183" s="294" t="e">
        <f>+data!M704</f>
        <v>#DIV/0!</v>
      </c>
      <c r="E183" s="294" t="e">
        <f>+data!M705</f>
        <v>#DIV/0!</v>
      </c>
      <c r="F183" s="294" t="e">
        <f>+data!M706</f>
        <v>#DIV/0!</v>
      </c>
      <c r="G183" s="294" t="e">
        <f>+data!M707</f>
        <v>#DIV/0!</v>
      </c>
      <c r="H183" s="294" t="e">
        <f>+data!M708</f>
        <v>#DIV/0!</v>
      </c>
      <c r="I183" s="294" t="e">
        <f>+data!M709</f>
        <v>#DIV/0!</v>
      </c>
    </row>
    <row r="184" spans="1:9" ht="20.149999999999999" customHeight="1" x14ac:dyDescent="0.35">
      <c r="A184" s="278">
        <v>19</v>
      </c>
      <c r="B184" s="294" t="s">
        <v>981</v>
      </c>
      <c r="C184" s="286">
        <f>data!AL87</f>
        <v>730360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982</v>
      </c>
      <c r="C185" s="286">
        <f>data!AL88</f>
        <v>109887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ht="20.149999999999999" customHeight="1" x14ac:dyDescent="0.35">
      <c r="A186" s="278">
        <v>21</v>
      </c>
      <c r="B186" s="294" t="s">
        <v>983</v>
      </c>
      <c r="C186" s="286">
        <f>data!AL89</f>
        <v>840247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ht="20.149999999999999" customHeight="1" x14ac:dyDescent="0.35">
      <c r="A187" s="278" t="s">
        <v>984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985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ht="20.149999999999999" customHeight="1" x14ac:dyDescent="0.35">
      <c r="A189" s="278">
        <v>23</v>
      </c>
      <c r="B189" s="286" t="s">
        <v>986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987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988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ht="20.149999999999999" customHeight="1" x14ac:dyDescent="0.35">
      <c r="A193" s="279" t="s">
        <v>970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1008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PROVIDENCE ST MARY MEDICAL CENTER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972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1009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1010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976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0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35.361274038461538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26784.03</v>
      </c>
      <c r="H203" s="286">
        <f>data!AX61</f>
        <v>0</v>
      </c>
      <c r="I203" s="286">
        <f>data!AY61</f>
        <v>1536370.3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131086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297020.77999999997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1500.15</v>
      </c>
      <c r="I208" s="286">
        <f>data!AY66</f>
        <v>1169143.56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3482</v>
      </c>
    </row>
    <row r="210" spans="1:9" ht="20.149999999999999" customHeight="1" x14ac:dyDescent="0.35">
      <c r="A210" s="278">
        <v>13</v>
      </c>
      <c r="B210" s="286" t="s">
        <v>977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-133603.94</v>
      </c>
      <c r="I210" s="286">
        <f>data!AY68</f>
        <v>0</v>
      </c>
    </row>
    <row r="211" spans="1:9" ht="20.149999999999999" customHeight="1" x14ac:dyDescent="0.35">
      <c r="A211" s="278">
        <v>14</v>
      </c>
      <c r="B211" s="286" t="s">
        <v>978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-4100</v>
      </c>
      <c r="H211" s="286">
        <f>data!AX69</f>
        <v>80.489999999999995</v>
      </c>
      <c r="I211" s="286">
        <f>data!AY69</f>
        <v>4315.53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-5891</v>
      </c>
      <c r="H212" s="286">
        <f>-data!AX84</f>
        <v>0</v>
      </c>
      <c r="I212" s="286">
        <f>-data!AY84</f>
        <v>-580593.31999999995</v>
      </c>
    </row>
    <row r="213" spans="1:9" ht="20.149999999999999" customHeight="1" x14ac:dyDescent="0.35">
      <c r="A213" s="278">
        <v>16</v>
      </c>
      <c r="B213" s="294" t="s">
        <v>979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16793.03</v>
      </c>
      <c r="H213" s="286">
        <f>data!AX85</f>
        <v>-132023.30000000002</v>
      </c>
      <c r="I213" s="286">
        <f>data!AY85</f>
        <v>2560824.85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980</v>
      </c>
      <c r="C215" s="294" t="e">
        <f>+data!M710</f>
        <v>#DIV/0!</v>
      </c>
      <c r="D215" s="294" t="e">
        <f>+data!M711</f>
        <v>#DIV/0!</v>
      </c>
      <c r="E215" s="294" t="e">
        <f>+data!M712</f>
        <v>#DIV/0!</v>
      </c>
      <c r="F215" s="294" t="e">
        <f>+data!M713</f>
        <v>#DIV/0!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981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982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983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984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985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7090.7800000000007</v>
      </c>
    </row>
    <row r="221" spans="1:9" ht="20.149999999999999" customHeight="1" x14ac:dyDescent="0.35">
      <c r="A221" s="278">
        <v>23</v>
      </c>
      <c r="B221" s="286" t="s">
        <v>986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 t="str">
        <f>IF(data!AY77&gt;0,data!AY77,"")</f>
        <v/>
      </c>
    </row>
    <row r="222" spans="1:9" ht="20.149999999999999" customHeight="1" x14ac:dyDescent="0.35">
      <c r="A222" s="278">
        <v>24</v>
      </c>
      <c r="B222" s="286" t="s">
        <v>987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988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970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1011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PROVIDENCE ST MARY MEDICAL CENTER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972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1012</v>
      </c>
      <c r="F231" s="292" t="s">
        <v>1013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976</v>
      </c>
      <c r="C232" s="288" t="s">
        <v>1014</v>
      </c>
      <c r="D232" s="288" t="s">
        <v>1015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197771.09000000005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0.39766346153846155</v>
      </c>
      <c r="D234" s="293">
        <f>data!BA60</f>
        <v>2.1973846153846153</v>
      </c>
      <c r="E234" s="293">
        <f>data!BB60</f>
        <v>12.163653846153846</v>
      </c>
      <c r="F234" s="293">
        <f>data!BC60</f>
        <v>0</v>
      </c>
      <c r="G234" s="293">
        <f>data!BD60</f>
        <v>0</v>
      </c>
      <c r="H234" s="293">
        <f>data!BE60</f>
        <v>67.100399038461532</v>
      </c>
      <c r="I234" s="293">
        <f>data!BF60</f>
        <v>0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18082.46</v>
      </c>
      <c r="D235" s="286">
        <f>data!BA61</f>
        <v>90972.41</v>
      </c>
      <c r="E235" s="286">
        <f>data!BB61</f>
        <v>1162094.92</v>
      </c>
      <c r="F235" s="286">
        <f>data!BC61</f>
        <v>0</v>
      </c>
      <c r="G235" s="286">
        <f>data!BD61</f>
        <v>0</v>
      </c>
      <c r="H235" s="286">
        <f>data!BE61</f>
        <v>3692505.8399999994</v>
      </c>
      <c r="I235" s="286">
        <f>data!BF61</f>
        <v>0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7323</v>
      </c>
      <c r="E236" s="286">
        <f>data!BB62</f>
        <v>80009</v>
      </c>
      <c r="F236" s="286">
        <f>data!BC62</f>
        <v>0</v>
      </c>
      <c r="G236" s="286">
        <f>data!BD62</f>
        <v>0</v>
      </c>
      <c r="H236" s="286">
        <f>data!BE62</f>
        <v>343923</v>
      </c>
      <c r="I236" s="286">
        <f>data!BF62</f>
        <v>0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26.38</v>
      </c>
      <c r="D238" s="286">
        <f>data!BA64</f>
        <v>12992.400000000001</v>
      </c>
      <c r="E238" s="286">
        <f>data!BB64</f>
        <v>7991.6100000000006</v>
      </c>
      <c r="F238" s="286">
        <f>data!BC64</f>
        <v>0</v>
      </c>
      <c r="G238" s="286">
        <f>data!BD64</f>
        <v>1523.3300000000006</v>
      </c>
      <c r="H238" s="286">
        <f>data!BE64</f>
        <v>552170.74999999977</v>
      </c>
      <c r="I238" s="286">
        <f>data!BF64</f>
        <v>0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1475</v>
      </c>
      <c r="F239" s="286">
        <f>data!BC65</f>
        <v>0</v>
      </c>
      <c r="G239" s="286">
        <f>data!BD65</f>
        <v>0</v>
      </c>
      <c r="H239" s="286">
        <f>data!BE65</f>
        <v>1635068.2400000002</v>
      </c>
      <c r="I239" s="286">
        <f>data!BF65</f>
        <v>0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879.68</v>
      </c>
      <c r="D240" s="286">
        <f>data!BA66</f>
        <v>109932.81</v>
      </c>
      <c r="E240" s="286">
        <f>data!BB66</f>
        <v>49873.67</v>
      </c>
      <c r="F240" s="286">
        <f>data!BC66</f>
        <v>0</v>
      </c>
      <c r="G240" s="286">
        <f>data!BD66</f>
        <v>31562</v>
      </c>
      <c r="H240" s="286">
        <f>data!BE66</f>
        <v>1239110.75</v>
      </c>
      <c r="I240" s="286">
        <f>data!BF66</f>
        <v>0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6000</v>
      </c>
      <c r="D241" s="286">
        <f>data!BA67</f>
        <v>0</v>
      </c>
      <c r="E241" s="286">
        <f>data!BB67</f>
        <v>0</v>
      </c>
      <c r="F241" s="286">
        <f>data!BC67</f>
        <v>0</v>
      </c>
      <c r="G241" s="286">
        <f>data!BD67</f>
        <v>0</v>
      </c>
      <c r="H241" s="286">
        <f>data!BE67</f>
        <v>436550</v>
      </c>
      <c r="I241" s="286">
        <f>data!BF67</f>
        <v>0</v>
      </c>
    </row>
    <row r="242" spans="1:9" ht="20.149999999999999" customHeight="1" x14ac:dyDescent="0.35">
      <c r="A242" s="278">
        <v>13</v>
      </c>
      <c r="B242" s="286" t="s">
        <v>977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7472.91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978</v>
      </c>
      <c r="C243" s="286">
        <f>data!AZ69</f>
        <v>0</v>
      </c>
      <c r="D243" s="286">
        <f>data!BA69</f>
        <v>0</v>
      </c>
      <c r="E243" s="286">
        <f>data!BB69</f>
        <v>11659.48</v>
      </c>
      <c r="F243" s="286">
        <f>data!BC69</f>
        <v>0</v>
      </c>
      <c r="G243" s="286">
        <f>data!BD69</f>
        <v>88790.06</v>
      </c>
      <c r="H243" s="286">
        <f>data!BE69</f>
        <v>35204.18</v>
      </c>
      <c r="I243" s="286">
        <f>data!BF69</f>
        <v>0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-13.74</v>
      </c>
      <c r="D244" s="286">
        <f>-data!BA84</f>
        <v>0</v>
      </c>
      <c r="E244" s="286">
        <f>-data!BB84</f>
        <v>-11459.64</v>
      </c>
      <c r="F244" s="286">
        <f>-data!BC84</f>
        <v>0</v>
      </c>
      <c r="G244" s="286">
        <f>-data!BD84</f>
        <v>0</v>
      </c>
      <c r="H244" s="286">
        <f>-data!BE84</f>
        <v>-368569.94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979</v>
      </c>
      <c r="C245" s="286">
        <f>data!AZ85</f>
        <v>24974.78</v>
      </c>
      <c r="D245" s="286">
        <f>data!BA85</f>
        <v>221220.62</v>
      </c>
      <c r="E245" s="286">
        <f>data!BB85</f>
        <v>1301644.04</v>
      </c>
      <c r="F245" s="286">
        <f>data!BC85</f>
        <v>0</v>
      </c>
      <c r="G245" s="286">
        <f>data!BD85</f>
        <v>121875.39</v>
      </c>
      <c r="H245" s="286">
        <f>data!BE85</f>
        <v>7573435.7299999986</v>
      </c>
      <c r="I245" s="286">
        <f>data!BF85</f>
        <v>0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980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981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982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983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984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985</v>
      </c>
      <c r="C252" s="302">
        <f>data!AZ90</f>
        <v>191.32999999999998</v>
      </c>
      <c r="D252" s="302">
        <f>data!BA90</f>
        <v>562.71</v>
      </c>
      <c r="E252" s="302">
        <f>data!BB90</f>
        <v>1466.81</v>
      </c>
      <c r="F252" s="302">
        <f>data!BC90</f>
        <v>0</v>
      </c>
      <c r="G252" s="302">
        <f>data!BD90</f>
        <v>3552.88</v>
      </c>
      <c r="H252" s="302">
        <f>data!BE90</f>
        <v>49859.12999999999</v>
      </c>
      <c r="I252" s="302">
        <f>data!BF90</f>
        <v>0</v>
      </c>
    </row>
    <row r="253" spans="1:9" ht="20.149999999999999" customHeight="1" x14ac:dyDescent="0.35">
      <c r="A253" s="278">
        <v>23</v>
      </c>
      <c r="B253" s="286" t="s">
        <v>986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IF(data!BD77&gt;0,data!BD77,"")</f>
        <v/>
      </c>
      <c r="H253" s="301" t="str">
        <f>IF(data!BE77&gt;0,data!BE77,"")</f>
        <v/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987</v>
      </c>
      <c r="C254" s="301" t="str">
        <f>IF(data!AZ78&gt;0,data!AZ78,"")</f>
        <v/>
      </c>
      <c r="D254" s="302">
        <f>data!BA92</f>
        <v>225.8792044034343</v>
      </c>
      <c r="E254" s="302">
        <f>data!BB92</f>
        <v>588.79685061754969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988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970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1016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PROVIDENCE ST MARY MEDICAL CENTER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972</v>
      </c>
      <c r="C262" s="292" t="s">
        <v>1017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1018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1019</v>
      </c>
    </row>
    <row r="264" spans="1:9" ht="20.149999999999999" customHeight="1" x14ac:dyDescent="0.35">
      <c r="A264" s="278">
        <v>3</v>
      </c>
      <c r="B264" s="286" t="s">
        <v>976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0</v>
      </c>
      <c r="E266" s="293">
        <f>data!BI60</f>
        <v>0</v>
      </c>
      <c r="F266" s="293">
        <f>data!BJ60</f>
        <v>1.0084423076923079</v>
      </c>
      <c r="G266" s="293">
        <f>data!BK60</f>
        <v>1.2728028846153845</v>
      </c>
      <c r="H266" s="293">
        <f>data!BL60</f>
        <v>11.609927884615384</v>
      </c>
      <c r="I266" s="293">
        <f>data!BM60</f>
        <v>3.0083221153846154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0</v>
      </c>
      <c r="E267" s="286">
        <f>data!BI61</f>
        <v>0</v>
      </c>
      <c r="F267" s="286">
        <f>data!BJ61</f>
        <v>58497.880000000005</v>
      </c>
      <c r="G267" s="286">
        <f>data!BK61</f>
        <v>72118.94</v>
      </c>
      <c r="H267" s="286">
        <f>data!BL61</f>
        <v>630999.30999999994</v>
      </c>
      <c r="I267" s="286">
        <f>data!BM61</f>
        <v>35552.929999999993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0</v>
      </c>
      <c r="E268" s="286">
        <f>data!BI62</f>
        <v>0</v>
      </c>
      <c r="F268" s="286">
        <f>data!BJ62</f>
        <v>5654</v>
      </c>
      <c r="G268" s="286">
        <f>data!BK62</f>
        <v>7308</v>
      </c>
      <c r="H268" s="286">
        <f>data!BL62</f>
        <v>55234</v>
      </c>
      <c r="I268" s="286">
        <f>data!BM62</f>
        <v>16697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2283.29</v>
      </c>
      <c r="E270" s="286">
        <f>data!BI64</f>
        <v>0</v>
      </c>
      <c r="F270" s="286">
        <f>data!BJ64</f>
        <v>2568.7200000000003</v>
      </c>
      <c r="G270" s="286">
        <f>data!BK64</f>
        <v>1270.29</v>
      </c>
      <c r="H270" s="286">
        <f>data!BL64</f>
        <v>4222.4400000000005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2023.87</v>
      </c>
      <c r="E271" s="286">
        <f>data!BI65</f>
        <v>0</v>
      </c>
      <c r="F271" s="286">
        <f>data!BJ65</f>
        <v>2051.67</v>
      </c>
      <c r="G271" s="286">
        <f>data!BK65</f>
        <v>0</v>
      </c>
      <c r="H271" s="286">
        <f>data!BL65</f>
        <v>0</v>
      </c>
      <c r="I271" s="286">
        <f>data!BM65</f>
        <v>650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10516.39</v>
      </c>
      <c r="E272" s="286">
        <f>data!BI66</f>
        <v>0</v>
      </c>
      <c r="F272" s="286">
        <f>data!BJ66</f>
        <v>43</v>
      </c>
      <c r="G272" s="286">
        <f>data!BK66</f>
        <v>0</v>
      </c>
      <c r="H272" s="286">
        <f>data!BL66</f>
        <v>1673.42</v>
      </c>
      <c r="I272" s="286">
        <f>data!BM66</f>
        <v>60.64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977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978</v>
      </c>
      <c r="C275" s="286">
        <f>data!BG69</f>
        <v>0</v>
      </c>
      <c r="D275" s="286">
        <f>data!BH69</f>
        <v>0</v>
      </c>
      <c r="E275" s="286">
        <f>data!BI69</f>
        <v>0</v>
      </c>
      <c r="F275" s="286">
        <f>data!BJ69</f>
        <v>13254.51</v>
      </c>
      <c r="G275" s="286">
        <f>data!BK69</f>
        <v>0</v>
      </c>
      <c r="H275" s="286">
        <f>data!BL69</f>
        <v>0</v>
      </c>
      <c r="I275" s="286">
        <f>data!BM69</f>
        <v>683.27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979</v>
      </c>
      <c r="C277" s="286">
        <f>data!BG85</f>
        <v>0</v>
      </c>
      <c r="D277" s="286">
        <f>data!BH85</f>
        <v>14823.55</v>
      </c>
      <c r="E277" s="286">
        <f>data!BI85</f>
        <v>0</v>
      </c>
      <c r="F277" s="286">
        <f>data!BJ85</f>
        <v>82069.78</v>
      </c>
      <c r="G277" s="286">
        <f>data!BK85</f>
        <v>80697.23</v>
      </c>
      <c r="H277" s="286">
        <f>data!BL85</f>
        <v>692129.16999999993</v>
      </c>
      <c r="I277" s="286">
        <f>data!BM85</f>
        <v>53643.839999999989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980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981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982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983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984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985</v>
      </c>
      <c r="C284" s="302">
        <f>data!BG90</f>
        <v>545.4</v>
      </c>
      <c r="D284" s="302">
        <f>data!BH90</f>
        <v>1902.7800000000002</v>
      </c>
      <c r="E284" s="302">
        <f>data!BI90</f>
        <v>0</v>
      </c>
      <c r="F284" s="302">
        <f>data!BJ90</f>
        <v>290.64</v>
      </c>
      <c r="G284" s="302">
        <f>data!BK90</f>
        <v>0</v>
      </c>
      <c r="H284" s="302">
        <f>data!BL90</f>
        <v>2671.2899999999995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986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987</v>
      </c>
      <c r="C286" s="301" t="str">
        <f>IF(data!BG78&gt;0,data!BG78,"")</f>
        <v/>
      </c>
      <c r="D286" s="302">
        <f>data!BH92</f>
        <v>763.80094996493165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1072.2909845761578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988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970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1020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PROVIDENCE ST MARY MEDICAL CENTER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972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1021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976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12.040100961538462</v>
      </c>
      <c r="D298" s="293">
        <f>data!BO60</f>
        <v>7.4043269230769232E-2</v>
      </c>
      <c r="E298" s="293">
        <f>data!BP60</f>
        <v>2.1627355769230769</v>
      </c>
      <c r="F298" s="293">
        <f>data!BQ60</f>
        <v>3.4353846153846153</v>
      </c>
      <c r="G298" s="293">
        <f>data!BR60</f>
        <v>3.8317307692307691E-3</v>
      </c>
      <c r="H298" s="293">
        <f>data!BS60</f>
        <v>3.3868076923076922</v>
      </c>
      <c r="I298" s="293">
        <f>data!BT60</f>
        <v>4.2666490384615381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1931913.1500000008</v>
      </c>
      <c r="D299" s="286">
        <f>data!BO61</f>
        <v>3511.79</v>
      </c>
      <c r="E299" s="286">
        <f>data!BP61</f>
        <v>116892.89</v>
      </c>
      <c r="F299" s="286">
        <f>data!BQ61</f>
        <v>389262.94</v>
      </c>
      <c r="G299" s="286">
        <f>data!BR61</f>
        <v>175.47</v>
      </c>
      <c r="H299" s="286">
        <f>data!BS61</f>
        <v>333332.26999999996</v>
      </c>
      <c r="I299" s="286">
        <f>data!BT61</f>
        <v>352763.57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86205</v>
      </c>
      <c r="D300" s="286">
        <f>data!BO62</f>
        <v>779450</v>
      </c>
      <c r="E300" s="286">
        <f>data!BP62</f>
        <v>9960</v>
      </c>
      <c r="F300" s="286">
        <f>data!BQ62</f>
        <v>37962</v>
      </c>
      <c r="G300" s="286">
        <f>data!BR62</f>
        <v>0</v>
      </c>
      <c r="H300" s="286">
        <f>data!BS62</f>
        <v>32089</v>
      </c>
      <c r="I300" s="286">
        <f>data!BT62</f>
        <v>25635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2214864.2400000002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787.5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147321.91</v>
      </c>
      <c r="D302" s="286">
        <f>data!BO64</f>
        <v>0</v>
      </c>
      <c r="E302" s="286">
        <f>data!BP64</f>
        <v>1015.47</v>
      </c>
      <c r="F302" s="286">
        <f>data!BQ64</f>
        <v>6420.3600000000015</v>
      </c>
      <c r="G302" s="286">
        <f>data!BR64</f>
        <v>0</v>
      </c>
      <c r="H302" s="286">
        <f>data!BS64</f>
        <v>9013.2800000000007</v>
      </c>
      <c r="I302" s="286">
        <f>data!BT64</f>
        <v>3134.2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202794.09999999998</v>
      </c>
      <c r="D303" s="286">
        <f>data!BO65</f>
        <v>0</v>
      </c>
      <c r="E303" s="286">
        <f>data!BP65</f>
        <v>0</v>
      </c>
      <c r="F303" s="286">
        <f>data!BQ65</f>
        <v>325</v>
      </c>
      <c r="G303" s="286">
        <f>data!BR65</f>
        <v>0</v>
      </c>
      <c r="H303" s="286">
        <f>data!BS65</f>
        <v>100</v>
      </c>
      <c r="I303" s="286">
        <f>data!BT65</f>
        <v>442.57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5648523.1999999993</v>
      </c>
      <c r="D304" s="286">
        <f>data!BO66</f>
        <v>9039.49</v>
      </c>
      <c r="E304" s="286">
        <f>data!BP66</f>
        <v>0</v>
      </c>
      <c r="F304" s="286">
        <f>data!BQ66</f>
        <v>1181.33</v>
      </c>
      <c r="G304" s="286">
        <f>data!BR66</f>
        <v>0</v>
      </c>
      <c r="H304" s="286">
        <f>data!BS66</f>
        <v>36665.200000000004</v>
      </c>
      <c r="I304" s="286">
        <f>data!BT66</f>
        <v>126.38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2792423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977</v>
      </c>
      <c r="C306" s="286">
        <f>data!BN68</f>
        <v>1453735.1</v>
      </c>
      <c r="D306" s="286">
        <f>data!BO68</f>
        <v>0</v>
      </c>
      <c r="E306" s="286">
        <f>data!BP68</f>
        <v>0</v>
      </c>
      <c r="F306" s="286">
        <f>data!BQ68</f>
        <v>26392.560000000001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978</v>
      </c>
      <c r="C307" s="286">
        <f>data!BN69</f>
        <v>2107313.46</v>
      </c>
      <c r="D307" s="286">
        <f>data!BO69</f>
        <v>0</v>
      </c>
      <c r="E307" s="286">
        <f>data!BP69</f>
        <v>5765.33</v>
      </c>
      <c r="F307" s="286">
        <f>data!BQ69</f>
        <v>1998.4299999999998</v>
      </c>
      <c r="G307" s="286">
        <f>data!BR69</f>
        <v>0</v>
      </c>
      <c r="H307" s="286">
        <f>data!BS69</f>
        <v>66332.840000000011</v>
      </c>
      <c r="I307" s="286">
        <f>data!BT69</f>
        <v>4300.4000000000005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-820280.68000000017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-2881.81</v>
      </c>
      <c r="I308" s="286">
        <f>-data!BT84</f>
        <v>-623.79999999999995</v>
      </c>
    </row>
    <row r="309" spans="1:9" ht="20.149999999999999" customHeight="1" x14ac:dyDescent="0.35">
      <c r="A309" s="278">
        <v>16</v>
      </c>
      <c r="B309" s="294" t="s">
        <v>979</v>
      </c>
      <c r="C309" s="286">
        <f>data!BN85</f>
        <v>15764812.48</v>
      </c>
      <c r="D309" s="286">
        <f>data!BO85</f>
        <v>792001.28</v>
      </c>
      <c r="E309" s="286">
        <f>data!BP85</f>
        <v>133633.69</v>
      </c>
      <c r="F309" s="286">
        <f>data!BQ85</f>
        <v>463542.62</v>
      </c>
      <c r="G309" s="286">
        <f>data!BR85</f>
        <v>175.47</v>
      </c>
      <c r="H309" s="286">
        <f>data!BS85</f>
        <v>475438.28</v>
      </c>
      <c r="I309" s="286">
        <f>data!BT85</f>
        <v>385778.32000000007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980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981</v>
      </c>
      <c r="C312" s="301" t="str">
        <f>IF(data!BN73&gt;0,data!BN73,"")</f>
        <v/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982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983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984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985</v>
      </c>
      <c r="C316" s="302">
        <f>data!BN90</f>
        <v>7576.3200000000006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63.02</v>
      </c>
      <c r="I316" s="302">
        <f>data!BT90</f>
        <v>813.01</v>
      </c>
    </row>
    <row r="317" spans="1:9" ht="20.149999999999999" customHeight="1" x14ac:dyDescent="0.35">
      <c r="A317" s="278">
        <v>23</v>
      </c>
      <c r="B317" s="286" t="s">
        <v>986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987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25.297057918829289</v>
      </c>
      <c r="I318" s="302">
        <f>data!BT92</f>
        <v>326.35292063769276</v>
      </c>
    </row>
    <row r="319" spans="1:9" ht="20.149999999999999" customHeight="1" x14ac:dyDescent="0.35">
      <c r="A319" s="278">
        <v>25</v>
      </c>
      <c r="B319" s="286" t="s">
        <v>988</v>
      </c>
      <c r="C319" s="301" t="str">
        <f>IF(data!BN79&gt;0,data!BN79,"")</f>
        <v/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970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1022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PROVIDENCE ST MARY MEDICAL CENTER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972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1021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976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1.6114567307692309</v>
      </c>
      <c r="E330" s="293">
        <f>data!BW60</f>
        <v>0</v>
      </c>
      <c r="F330" s="293">
        <f>data!BX60</f>
        <v>0</v>
      </c>
      <c r="G330" s="293">
        <f>data!BY60</f>
        <v>15.454134615384616</v>
      </c>
      <c r="H330" s="293">
        <f>data!BZ60</f>
        <v>11.339269230769231</v>
      </c>
      <c r="I330" s="293">
        <f>data!CA60</f>
        <v>8.3815480769230781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95377.049999999988</v>
      </c>
      <c r="E331" s="305">
        <f>data!BW61</f>
        <v>0</v>
      </c>
      <c r="F331" s="305">
        <f>data!BX61</f>
        <v>0</v>
      </c>
      <c r="G331" s="305">
        <f>data!BY61</f>
        <v>1873414.1800000002</v>
      </c>
      <c r="H331" s="305">
        <f>data!BZ61</f>
        <v>758717.01</v>
      </c>
      <c r="I331" s="305">
        <f>data!CA61</f>
        <v>693945.35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9399</v>
      </c>
      <c r="E332" s="305">
        <f>data!BW62</f>
        <v>0</v>
      </c>
      <c r="F332" s="305">
        <f>data!BX62</f>
        <v>0</v>
      </c>
      <c r="G332" s="305">
        <f>data!BY62</f>
        <v>182126</v>
      </c>
      <c r="H332" s="305">
        <f>data!BZ62</f>
        <v>161835</v>
      </c>
      <c r="I332" s="305">
        <f>data!CA62</f>
        <v>44427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-14017.5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2339.1799999999998</v>
      </c>
      <c r="E334" s="305">
        <f>data!BW64</f>
        <v>0</v>
      </c>
      <c r="F334" s="305">
        <f>data!BX64</f>
        <v>0</v>
      </c>
      <c r="G334" s="305">
        <f>data!BY64</f>
        <v>43751.609999999993</v>
      </c>
      <c r="H334" s="305">
        <f>data!BZ64</f>
        <v>99.41</v>
      </c>
      <c r="I334" s="305">
        <f>data!CA64</f>
        <v>182.41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5439.72</v>
      </c>
      <c r="H335" s="305">
        <f>data!BZ65</f>
        <v>1441.78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0</v>
      </c>
      <c r="E336" s="305">
        <f>data!BW66</f>
        <v>0</v>
      </c>
      <c r="F336" s="305">
        <f>data!BX66</f>
        <v>0</v>
      </c>
      <c r="G336" s="305">
        <f>data!BY66</f>
        <v>466213.64999999997</v>
      </c>
      <c r="H336" s="305">
        <f>data!BZ66</f>
        <v>0</v>
      </c>
      <c r="I336" s="305">
        <f>data!CA66</f>
        <v>1890.3400000000001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0</v>
      </c>
      <c r="G337" s="305">
        <f>data!BY67</f>
        <v>63739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977</v>
      </c>
      <c r="C338" s="305">
        <f>data!BU68</f>
        <v>0</v>
      </c>
      <c r="D338" s="305">
        <f>data!BV68</f>
        <v>6921.34</v>
      </c>
      <c r="E338" s="305">
        <f>data!BW68</f>
        <v>0</v>
      </c>
      <c r="F338" s="305">
        <f>data!BX68</f>
        <v>0</v>
      </c>
      <c r="G338" s="305">
        <f>data!BY68</f>
        <v>186835.12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978</v>
      </c>
      <c r="C339" s="305">
        <f>data!BU69</f>
        <v>0</v>
      </c>
      <c r="D339" s="305">
        <f>data!BV69</f>
        <v>0</v>
      </c>
      <c r="E339" s="305">
        <f>data!BW69</f>
        <v>0</v>
      </c>
      <c r="F339" s="305">
        <f>data!BX69</f>
        <v>0</v>
      </c>
      <c r="G339" s="305">
        <f>data!BY69</f>
        <v>104029.29000000001</v>
      </c>
      <c r="H339" s="305">
        <f>data!BZ69</f>
        <v>578.97</v>
      </c>
      <c r="I339" s="305">
        <f>data!CA69</f>
        <v>22030.799999999999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-4162.32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979</v>
      </c>
      <c r="C341" s="286">
        <f>data!BU85</f>
        <v>0</v>
      </c>
      <c r="D341" s="286">
        <f>data!BV85</f>
        <v>114036.56999999998</v>
      </c>
      <c r="E341" s="286">
        <f>data!BW85</f>
        <v>0</v>
      </c>
      <c r="F341" s="286">
        <f>data!BX85</f>
        <v>0</v>
      </c>
      <c r="G341" s="286">
        <f>data!BY85</f>
        <v>2907368.7500000005</v>
      </c>
      <c r="H341" s="286">
        <f>data!BZ85</f>
        <v>922672.17</v>
      </c>
      <c r="I341" s="286">
        <f>data!CA85</f>
        <v>762475.9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980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981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982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983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984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985</v>
      </c>
      <c r="C348" s="302">
        <f>data!BU90</f>
        <v>0</v>
      </c>
      <c r="D348" s="302">
        <f>data!BV90</f>
        <v>1480.1</v>
      </c>
      <c r="E348" s="302">
        <f>data!BW90</f>
        <v>0</v>
      </c>
      <c r="F348" s="302">
        <f>data!BX90</f>
        <v>0</v>
      </c>
      <c r="G348" s="302">
        <f>data!BY90</f>
        <v>2049.39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986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987</v>
      </c>
      <c r="C350" s="302">
        <f>data!BU92</f>
        <v>0</v>
      </c>
      <c r="D350" s="302">
        <f>data!BV92</f>
        <v>594.13163163534148</v>
      </c>
      <c r="E350" s="302">
        <f>data!BW92</f>
        <v>0</v>
      </c>
      <c r="F350" s="302">
        <f>data!BX92</f>
        <v>0</v>
      </c>
      <c r="G350" s="302">
        <f>data!BY92</f>
        <v>822.65213469167793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988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970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1023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PROVIDENCE ST MARY MEDICAL CENTER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972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1024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976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12.678706730769232</v>
      </c>
      <c r="D362" s="293">
        <f>data!CC60</f>
        <v>13.050144230769229</v>
      </c>
      <c r="E362" s="308"/>
      <c r="F362" s="296"/>
      <c r="G362" s="296"/>
      <c r="H362" s="296"/>
      <c r="I362" s="309">
        <f>data!CE60</f>
        <v>779.45898557692294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958069.87000000011</v>
      </c>
      <c r="D363" s="305">
        <f>data!CC61</f>
        <v>1091712.47</v>
      </c>
      <c r="E363" s="310"/>
      <c r="F363" s="310"/>
      <c r="G363" s="310"/>
      <c r="H363" s="310"/>
      <c r="I363" s="305">
        <f>data!CE61</f>
        <v>74601877.520000011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71577</v>
      </c>
      <c r="D364" s="305">
        <f>data!CC62</f>
        <v>165145</v>
      </c>
      <c r="E364" s="310"/>
      <c r="F364" s="310"/>
      <c r="G364" s="310"/>
      <c r="H364" s="310"/>
      <c r="I364" s="305">
        <f>data!CE62</f>
        <v>6591424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36756.660000000003</v>
      </c>
      <c r="E365" s="310"/>
      <c r="F365" s="310"/>
      <c r="G365" s="310"/>
      <c r="H365" s="310"/>
      <c r="I365" s="305">
        <f>data!CE63</f>
        <v>2883334.4600000004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60007.310000000005</v>
      </c>
      <c r="D366" s="305">
        <f>data!CC64</f>
        <v>67256.98000000001</v>
      </c>
      <c r="E366" s="310"/>
      <c r="F366" s="310"/>
      <c r="G366" s="310"/>
      <c r="H366" s="310"/>
      <c r="I366" s="305">
        <f>data!CE64</f>
        <v>42805347.279999979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1053888.81</v>
      </c>
      <c r="D367" s="305">
        <f>data!CC65</f>
        <v>104525.62</v>
      </c>
      <c r="E367" s="310"/>
      <c r="F367" s="310"/>
      <c r="G367" s="310"/>
      <c r="H367" s="310"/>
      <c r="I367" s="305">
        <f>data!CE65</f>
        <v>3020808.3800000008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9333.08</v>
      </c>
      <c r="D368" s="305">
        <f>data!CC66</f>
        <v>13190.97</v>
      </c>
      <c r="E368" s="310"/>
      <c r="F368" s="310"/>
      <c r="G368" s="310"/>
      <c r="H368" s="310"/>
      <c r="I368" s="305">
        <f>data!CE66</f>
        <v>15386786.99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5796660</v>
      </c>
    </row>
    <row r="370" spans="1:9" ht="20.149999999999999" customHeight="1" x14ac:dyDescent="0.35">
      <c r="A370" s="278">
        <v>13</v>
      </c>
      <c r="B370" s="286" t="s">
        <v>977</v>
      </c>
      <c r="C370" s="305">
        <f>data!CB68</f>
        <v>3012.56</v>
      </c>
      <c r="D370" s="305">
        <f>data!CC68</f>
        <v>52589.760000000002</v>
      </c>
      <c r="E370" s="310"/>
      <c r="F370" s="310"/>
      <c r="G370" s="310"/>
      <c r="H370" s="310"/>
      <c r="I370" s="305">
        <f>data!CE68</f>
        <v>1918049.9200000002</v>
      </c>
    </row>
    <row r="371" spans="1:9" ht="20.149999999999999" customHeight="1" x14ac:dyDescent="0.35">
      <c r="A371" s="278">
        <v>14</v>
      </c>
      <c r="B371" s="286" t="s">
        <v>978</v>
      </c>
      <c r="C371" s="305">
        <f>data!CB69</f>
        <v>989868.24000000011</v>
      </c>
      <c r="D371" s="305">
        <f>data!CC69</f>
        <v>74935019.530000001</v>
      </c>
      <c r="E371" s="305">
        <f>data!CD69</f>
        <v>4908816.7300000004</v>
      </c>
      <c r="F371" s="310"/>
      <c r="G371" s="310"/>
      <c r="H371" s="310"/>
      <c r="I371" s="305">
        <f>data!CE69</f>
        <v>88191343.230000004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-2725848.8</v>
      </c>
      <c r="D372" s="286">
        <f>-data!CC84</f>
        <v>-67118.09</v>
      </c>
      <c r="E372" s="286">
        <f>-data!CD84</f>
        <v>0</v>
      </c>
      <c r="F372" s="296"/>
      <c r="G372" s="296"/>
      <c r="H372" s="296"/>
      <c r="I372" s="286">
        <f>-data!CE84</f>
        <v>-4912897.5</v>
      </c>
    </row>
    <row r="373" spans="1:9" ht="20.149999999999999" customHeight="1" x14ac:dyDescent="0.35">
      <c r="A373" s="278">
        <v>16</v>
      </c>
      <c r="B373" s="294" t="s">
        <v>979</v>
      </c>
      <c r="C373" s="305">
        <f>data!CB85</f>
        <v>419908.07000000076</v>
      </c>
      <c r="D373" s="305">
        <f>data!CC85</f>
        <v>76399078.899999991</v>
      </c>
      <c r="E373" s="305">
        <f>data!CD85</f>
        <v>4908816.7300000004</v>
      </c>
      <c r="F373" s="310"/>
      <c r="G373" s="310"/>
      <c r="H373" s="310"/>
      <c r="I373" s="286">
        <f>data!CE85</f>
        <v>231369836.78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980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981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232910916.78000003</v>
      </c>
    </row>
    <row r="377" spans="1:9" ht="20.149999999999999" customHeight="1" x14ac:dyDescent="0.35">
      <c r="A377" s="278">
        <v>20</v>
      </c>
      <c r="B377" s="294" t="s">
        <v>982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471840830.18000001</v>
      </c>
    </row>
    <row r="378" spans="1:9" ht="20.149999999999999" customHeight="1" x14ac:dyDescent="0.35">
      <c r="A378" s="278">
        <v>21</v>
      </c>
      <c r="B378" s="294" t="s">
        <v>983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704751746.96000004</v>
      </c>
    </row>
    <row r="379" spans="1:9" ht="20.149999999999999" customHeight="1" x14ac:dyDescent="0.35">
      <c r="A379" s="278" t="s">
        <v>984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985</v>
      </c>
      <c r="C380" s="302">
        <f>data!CB90</f>
        <v>0</v>
      </c>
      <c r="D380" s="302">
        <f>data!CC90</f>
        <v>6064.42</v>
      </c>
      <c r="E380" s="296"/>
      <c r="F380" s="296"/>
      <c r="G380" s="296"/>
      <c r="H380" s="296"/>
      <c r="I380" s="286">
        <f>data!CE90</f>
        <v>197771.09000000005</v>
      </c>
    </row>
    <row r="381" spans="1:9" ht="20.149999999999999" customHeight="1" x14ac:dyDescent="0.35">
      <c r="A381" s="278">
        <v>23</v>
      </c>
      <c r="B381" s="286" t="s">
        <v>986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0</v>
      </c>
    </row>
    <row r="382" spans="1:9" ht="20.149999999999999" customHeight="1" x14ac:dyDescent="0.35">
      <c r="A382" s="278">
        <v>24</v>
      </c>
      <c r="B382" s="286" t="s">
        <v>987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49213.330804339501</v>
      </c>
    </row>
    <row r="383" spans="1:9" ht="20.149999999999999" customHeight="1" x14ac:dyDescent="0.35">
      <c r="A383" s="278">
        <v>25</v>
      </c>
      <c r="B383" s="286" t="s">
        <v>988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0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196.06422596153843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2" transitionEvaluation="1" transitionEntry="1" codeName="Sheet12">
    <tabColor rgb="FF92D050"/>
    <pageSetUpPr autoPageBreaks="0" fitToPage="1"/>
  </sheetPr>
  <dimension ref="A1:CF717"/>
  <sheetViews>
    <sheetView topLeftCell="A82" zoomScaleNormal="100" workbookViewId="0">
      <selection activeCell="C97" sqref="C97:C9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2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3" t="s">
        <v>18</v>
      </c>
      <c r="B37" s="334"/>
      <c r="C37" s="335"/>
      <c r="D37" s="334"/>
      <c r="E37" s="334"/>
      <c r="F37" s="334"/>
      <c r="G37" s="334"/>
    </row>
    <row r="38" spans="1:83" x14ac:dyDescent="0.35">
      <c r="A38" s="336" t="s">
        <v>1342</v>
      </c>
      <c r="B38" s="337"/>
      <c r="C38" s="335"/>
      <c r="D38" s="334"/>
      <c r="E38" s="334"/>
      <c r="F38" s="334"/>
      <c r="G38" s="334"/>
    </row>
    <row r="39" spans="1:83" x14ac:dyDescent="0.35">
      <c r="A39" s="338" t="s">
        <v>1340</v>
      </c>
      <c r="B39" s="337"/>
      <c r="C39" s="335"/>
      <c r="D39" s="334"/>
      <c r="E39" s="334"/>
      <c r="F39" s="334"/>
      <c r="G39" s="334"/>
    </row>
    <row r="40" spans="1:83" x14ac:dyDescent="0.35">
      <c r="A40" s="339" t="s">
        <v>1343</v>
      </c>
      <c r="B40" s="334"/>
      <c r="C40" s="335"/>
      <c r="D40" s="334"/>
      <c r="E40" s="334"/>
      <c r="F40" s="334"/>
      <c r="G40" s="334"/>
    </row>
    <row r="41" spans="1:83" x14ac:dyDescent="0.35">
      <c r="A41" s="338" t="s">
        <v>1341</v>
      </c>
      <c r="B41" s="334"/>
      <c r="C41" s="335"/>
      <c r="D41" s="334"/>
      <c r="E41" s="334"/>
      <c r="F41" s="334"/>
      <c r="G41" s="334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5995767.6999999983</v>
      </c>
      <c r="C49" s="269">
        <f>IF($B$49,(ROUND((($B$49/$CE$62)*C62),0)))</f>
        <v>344511</v>
      </c>
      <c r="D49" s="269">
        <f t="shared" ref="D49:BO49" si="0">IF($B$49,(ROUND((($B$49/$CE$62)*D62),0)))</f>
        <v>0</v>
      </c>
      <c r="E49" s="269">
        <f t="shared" si="0"/>
        <v>1007038</v>
      </c>
      <c r="F49" s="269">
        <f t="shared" si="0"/>
        <v>0</v>
      </c>
      <c r="G49" s="269">
        <f t="shared" si="0"/>
        <v>28598</v>
      </c>
      <c r="H49" s="269">
        <f t="shared" si="0"/>
        <v>0</v>
      </c>
      <c r="I49" s="269">
        <f t="shared" si="0"/>
        <v>0</v>
      </c>
      <c r="J49" s="269">
        <f t="shared" si="0"/>
        <v>7862</v>
      </c>
      <c r="K49" s="269">
        <f t="shared" si="0"/>
        <v>0</v>
      </c>
      <c r="L49" s="269">
        <f t="shared" si="0"/>
        <v>0</v>
      </c>
      <c r="M49" s="269">
        <f t="shared" si="0"/>
        <v>0</v>
      </c>
      <c r="N49" s="269">
        <f t="shared" si="0"/>
        <v>0</v>
      </c>
      <c r="O49" s="269">
        <f t="shared" si="0"/>
        <v>0</v>
      </c>
      <c r="P49" s="269">
        <f t="shared" si="0"/>
        <v>274333</v>
      </c>
      <c r="Q49" s="269">
        <f t="shared" si="0"/>
        <v>255130</v>
      </c>
      <c r="R49" s="269">
        <f t="shared" si="0"/>
        <v>476968</v>
      </c>
      <c r="S49" s="269">
        <f t="shared" si="0"/>
        <v>54765</v>
      </c>
      <c r="T49" s="269">
        <f t="shared" si="0"/>
        <v>36966</v>
      </c>
      <c r="U49" s="269">
        <f t="shared" si="0"/>
        <v>226539</v>
      </c>
      <c r="V49" s="269">
        <f t="shared" si="0"/>
        <v>123035</v>
      </c>
      <c r="W49" s="269">
        <f t="shared" si="0"/>
        <v>31758</v>
      </c>
      <c r="X49" s="269">
        <f t="shared" si="0"/>
        <v>67807</v>
      </c>
      <c r="Y49" s="269">
        <f t="shared" si="0"/>
        <v>286965</v>
      </c>
      <c r="Z49" s="269">
        <f t="shared" si="0"/>
        <v>165942</v>
      </c>
      <c r="AA49" s="269">
        <f t="shared" si="0"/>
        <v>20614</v>
      </c>
      <c r="AB49" s="269">
        <f t="shared" si="0"/>
        <v>250050</v>
      </c>
      <c r="AC49" s="269">
        <f t="shared" si="0"/>
        <v>239111</v>
      </c>
      <c r="AD49" s="269">
        <f t="shared" si="0"/>
        <v>0</v>
      </c>
      <c r="AE49" s="269">
        <f t="shared" si="0"/>
        <v>83171</v>
      </c>
      <c r="AF49" s="269">
        <f t="shared" si="0"/>
        <v>0</v>
      </c>
      <c r="AG49" s="269">
        <f t="shared" si="0"/>
        <v>707457</v>
      </c>
      <c r="AH49" s="269">
        <f t="shared" si="0"/>
        <v>0</v>
      </c>
      <c r="AI49" s="269">
        <f t="shared" si="0"/>
        <v>0</v>
      </c>
      <c r="AJ49" s="269">
        <f t="shared" si="0"/>
        <v>35662</v>
      </c>
      <c r="AK49" s="269">
        <f t="shared" si="0"/>
        <v>63886</v>
      </c>
      <c r="AL49" s="269">
        <f t="shared" si="0"/>
        <v>18717</v>
      </c>
      <c r="AM49" s="269">
        <f t="shared" si="0"/>
        <v>0</v>
      </c>
      <c r="AN49" s="269">
        <f t="shared" si="0"/>
        <v>0</v>
      </c>
      <c r="AO49" s="269">
        <f t="shared" si="0"/>
        <v>0</v>
      </c>
      <c r="AP49" s="269">
        <f t="shared" si="0"/>
        <v>0</v>
      </c>
      <c r="AQ49" s="269">
        <f t="shared" si="0"/>
        <v>0</v>
      </c>
      <c r="AR49" s="269">
        <f t="shared" si="0"/>
        <v>0</v>
      </c>
      <c r="AS49" s="269">
        <f t="shared" si="0"/>
        <v>0</v>
      </c>
      <c r="AT49" s="269">
        <f t="shared" si="0"/>
        <v>0</v>
      </c>
      <c r="AU49" s="269">
        <f t="shared" si="0"/>
        <v>0</v>
      </c>
      <c r="AV49" s="269">
        <f t="shared" si="0"/>
        <v>19</v>
      </c>
      <c r="AW49" s="269">
        <f t="shared" si="0"/>
        <v>8638</v>
      </c>
      <c r="AX49" s="269">
        <f t="shared" si="0"/>
        <v>0</v>
      </c>
      <c r="AY49" s="269">
        <f t="shared" si="0"/>
        <v>116560</v>
      </c>
      <c r="AZ49" s="269">
        <f t="shared" si="0"/>
        <v>86</v>
      </c>
      <c r="BA49" s="269">
        <f t="shared" si="0"/>
        <v>8262</v>
      </c>
      <c r="BB49" s="269">
        <f t="shared" si="0"/>
        <v>109990</v>
      </c>
      <c r="BC49" s="269">
        <f t="shared" si="0"/>
        <v>0</v>
      </c>
      <c r="BD49" s="269">
        <f t="shared" si="0"/>
        <v>0</v>
      </c>
      <c r="BE49" s="269">
        <f t="shared" si="0"/>
        <v>177546</v>
      </c>
      <c r="BF49" s="269">
        <f t="shared" si="0"/>
        <v>149294</v>
      </c>
      <c r="BG49" s="269">
        <f t="shared" si="0"/>
        <v>0</v>
      </c>
      <c r="BH49" s="269">
        <f t="shared" si="0"/>
        <v>0</v>
      </c>
      <c r="BI49" s="269">
        <f t="shared" si="0"/>
        <v>0</v>
      </c>
      <c r="BJ49" s="269">
        <f t="shared" si="0"/>
        <v>5200</v>
      </c>
      <c r="BK49" s="269">
        <f t="shared" si="0"/>
        <v>0</v>
      </c>
      <c r="BL49" s="269">
        <f t="shared" si="0"/>
        <v>0</v>
      </c>
      <c r="BM49" s="269">
        <f t="shared" si="0"/>
        <v>16234</v>
      </c>
      <c r="BN49" s="269">
        <f t="shared" si="0"/>
        <v>158458</v>
      </c>
      <c r="BO49" s="269">
        <f t="shared" si="0"/>
        <v>2639</v>
      </c>
      <c r="BP49" s="269">
        <f t="shared" ref="BP49:CD49" si="1">IF($B$49,(ROUND((($B$49/$CE$62)*BP62),0)))</f>
        <v>33459</v>
      </c>
      <c r="BQ49" s="269">
        <f t="shared" si="1"/>
        <v>0</v>
      </c>
      <c r="BR49" s="269">
        <f t="shared" si="1"/>
        <v>0</v>
      </c>
      <c r="BS49" s="269">
        <f t="shared" si="1"/>
        <v>22567</v>
      </c>
      <c r="BT49" s="269">
        <f t="shared" si="1"/>
        <v>31081</v>
      </c>
      <c r="BU49" s="269">
        <f t="shared" si="1"/>
        <v>0</v>
      </c>
      <c r="BV49" s="269">
        <f t="shared" si="1"/>
        <v>0</v>
      </c>
      <c r="BW49" s="269">
        <f t="shared" si="1"/>
        <v>18585</v>
      </c>
      <c r="BX49" s="269">
        <f t="shared" si="1"/>
        <v>0</v>
      </c>
      <c r="BY49" s="269">
        <f t="shared" si="1"/>
        <v>158726</v>
      </c>
      <c r="BZ49" s="269">
        <f t="shared" si="1"/>
        <v>0</v>
      </c>
      <c r="CA49" s="269">
        <f t="shared" si="1"/>
        <v>35730</v>
      </c>
      <c r="CB49" s="269">
        <f t="shared" si="1"/>
        <v>0</v>
      </c>
      <c r="CC49" s="269">
        <f t="shared" si="1"/>
        <v>135809</v>
      </c>
      <c r="CD49" s="269">
        <f t="shared" si="1"/>
        <v>0</v>
      </c>
      <c r="CE49" s="32">
        <f>SUM(C49:CD49)</f>
        <v>5995768</v>
      </c>
    </row>
    <row r="50" spans="1:83" x14ac:dyDescent="0.35">
      <c r="A50" s="20" t="s">
        <v>218</v>
      </c>
      <c r="B50" s="269">
        <f>B48+B49</f>
        <v>5995767.6999999983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0">
        <v>5811994.620000001</v>
      </c>
      <c r="C53" s="269">
        <f>IF($B$53,ROUND(($B$53/($CE$91+$CF$91)*C91),0))</f>
        <v>264518</v>
      </c>
      <c r="D53" s="269">
        <f t="shared" ref="D53:BO53" si="2">IF($B$53,ROUND(($B$53/($CE$91+$CF$91)*D91),0))</f>
        <v>0</v>
      </c>
      <c r="E53" s="269">
        <f t="shared" si="2"/>
        <v>783474</v>
      </c>
      <c r="F53" s="269">
        <f t="shared" si="2"/>
        <v>0</v>
      </c>
      <c r="G53" s="269">
        <f t="shared" si="2"/>
        <v>193434</v>
      </c>
      <c r="H53" s="269">
        <f t="shared" si="2"/>
        <v>0</v>
      </c>
      <c r="I53" s="269">
        <f t="shared" si="2"/>
        <v>0</v>
      </c>
      <c r="J53" s="269">
        <f t="shared" si="2"/>
        <v>13316</v>
      </c>
      <c r="K53" s="269">
        <f t="shared" si="2"/>
        <v>0</v>
      </c>
      <c r="L53" s="269">
        <f t="shared" si="2"/>
        <v>0</v>
      </c>
      <c r="M53" s="269">
        <f t="shared" si="2"/>
        <v>0</v>
      </c>
      <c r="N53" s="269">
        <f t="shared" si="2"/>
        <v>0</v>
      </c>
      <c r="O53" s="269">
        <f t="shared" si="2"/>
        <v>0</v>
      </c>
      <c r="P53" s="269">
        <f t="shared" si="2"/>
        <v>382006</v>
      </c>
      <c r="Q53" s="269">
        <f t="shared" si="2"/>
        <v>43367</v>
      </c>
      <c r="R53" s="269">
        <f t="shared" si="2"/>
        <v>0</v>
      </c>
      <c r="S53" s="269">
        <f t="shared" si="2"/>
        <v>183318</v>
      </c>
      <c r="T53" s="269">
        <f t="shared" si="2"/>
        <v>17823</v>
      </c>
      <c r="U53" s="269">
        <f t="shared" si="2"/>
        <v>131099</v>
      </c>
      <c r="V53" s="269">
        <f t="shared" si="2"/>
        <v>15882</v>
      </c>
      <c r="W53" s="269">
        <f t="shared" si="2"/>
        <v>56462</v>
      </c>
      <c r="X53" s="269">
        <f t="shared" si="2"/>
        <v>45827</v>
      </c>
      <c r="Y53" s="269">
        <f t="shared" si="2"/>
        <v>215659</v>
      </c>
      <c r="Z53" s="269">
        <f t="shared" si="2"/>
        <v>286019</v>
      </c>
      <c r="AA53" s="269">
        <f t="shared" si="2"/>
        <v>34755</v>
      </c>
      <c r="AB53" s="269">
        <f t="shared" si="2"/>
        <v>69675</v>
      </c>
      <c r="AC53" s="269">
        <f t="shared" si="2"/>
        <v>115774</v>
      </c>
      <c r="AD53" s="269">
        <f t="shared" si="2"/>
        <v>0</v>
      </c>
      <c r="AE53" s="269">
        <f t="shared" si="2"/>
        <v>94899</v>
      </c>
      <c r="AF53" s="269">
        <f t="shared" si="2"/>
        <v>0</v>
      </c>
      <c r="AG53" s="269">
        <f t="shared" si="2"/>
        <v>239407</v>
      </c>
      <c r="AH53" s="269">
        <f t="shared" si="2"/>
        <v>0</v>
      </c>
      <c r="AI53" s="269">
        <f t="shared" si="2"/>
        <v>0</v>
      </c>
      <c r="AJ53" s="269">
        <f t="shared" si="2"/>
        <v>0</v>
      </c>
      <c r="AK53" s="269">
        <f t="shared" si="2"/>
        <v>52005</v>
      </c>
      <c r="AL53" s="269">
        <f t="shared" si="2"/>
        <v>11311</v>
      </c>
      <c r="AM53" s="269">
        <f t="shared" si="2"/>
        <v>0</v>
      </c>
      <c r="AN53" s="269">
        <f t="shared" si="2"/>
        <v>0</v>
      </c>
      <c r="AO53" s="269">
        <f t="shared" si="2"/>
        <v>0</v>
      </c>
      <c r="AP53" s="269">
        <f t="shared" si="2"/>
        <v>0</v>
      </c>
      <c r="AQ53" s="269">
        <f t="shared" si="2"/>
        <v>0</v>
      </c>
      <c r="AR53" s="269">
        <f t="shared" si="2"/>
        <v>0</v>
      </c>
      <c r="AS53" s="269">
        <f t="shared" si="2"/>
        <v>0</v>
      </c>
      <c r="AT53" s="269">
        <f t="shared" si="2"/>
        <v>0</v>
      </c>
      <c r="AU53" s="269">
        <f t="shared" si="2"/>
        <v>0</v>
      </c>
      <c r="AV53" s="269">
        <f t="shared" si="2"/>
        <v>6731</v>
      </c>
      <c r="AW53" s="269">
        <f t="shared" si="2"/>
        <v>5955</v>
      </c>
      <c r="AX53" s="269">
        <f t="shared" si="2"/>
        <v>0</v>
      </c>
      <c r="AY53" s="269">
        <f t="shared" si="2"/>
        <v>237374</v>
      </c>
      <c r="AZ53" s="269">
        <f t="shared" si="2"/>
        <v>6405</v>
      </c>
      <c r="BA53" s="269">
        <f t="shared" si="2"/>
        <v>18837</v>
      </c>
      <c r="BB53" s="269">
        <f t="shared" si="2"/>
        <v>13505</v>
      </c>
      <c r="BC53" s="269">
        <f t="shared" si="2"/>
        <v>0</v>
      </c>
      <c r="BD53" s="269">
        <f t="shared" si="2"/>
        <v>120658</v>
      </c>
      <c r="BE53" s="269">
        <f t="shared" si="2"/>
        <v>1099893</v>
      </c>
      <c r="BF53" s="269">
        <f t="shared" si="2"/>
        <v>102954</v>
      </c>
      <c r="BG53" s="269">
        <f t="shared" si="2"/>
        <v>13802</v>
      </c>
      <c r="BH53" s="269">
        <f t="shared" si="2"/>
        <v>83132</v>
      </c>
      <c r="BI53" s="269">
        <f t="shared" si="2"/>
        <v>0</v>
      </c>
      <c r="BJ53" s="269">
        <f t="shared" si="2"/>
        <v>14040</v>
      </c>
      <c r="BK53" s="269">
        <f t="shared" si="2"/>
        <v>61953</v>
      </c>
      <c r="BL53" s="269">
        <f t="shared" si="2"/>
        <v>0</v>
      </c>
      <c r="BM53" s="269">
        <f t="shared" si="2"/>
        <v>0</v>
      </c>
      <c r="BN53" s="269">
        <f t="shared" si="2"/>
        <v>246499</v>
      </c>
      <c r="BO53" s="269">
        <f t="shared" si="2"/>
        <v>0</v>
      </c>
      <c r="BP53" s="269">
        <f t="shared" ref="BP53:CD53" si="3">IF($B$53,ROUND(($B$53/($CE$91+$CF$91)*BP91),0))</f>
        <v>8950</v>
      </c>
      <c r="BQ53" s="269">
        <f t="shared" si="3"/>
        <v>0</v>
      </c>
      <c r="BR53" s="269">
        <f t="shared" si="3"/>
        <v>0</v>
      </c>
      <c r="BS53" s="269">
        <f t="shared" si="3"/>
        <v>8952</v>
      </c>
      <c r="BT53" s="269">
        <f t="shared" si="3"/>
        <v>20375</v>
      </c>
      <c r="BU53" s="269">
        <f t="shared" si="3"/>
        <v>0</v>
      </c>
      <c r="BV53" s="269">
        <f t="shared" si="3"/>
        <v>135995</v>
      </c>
      <c r="BW53" s="269">
        <f t="shared" si="3"/>
        <v>9014</v>
      </c>
      <c r="BX53" s="269">
        <f t="shared" si="3"/>
        <v>0</v>
      </c>
      <c r="BY53" s="269">
        <f t="shared" si="3"/>
        <v>30771</v>
      </c>
      <c r="BZ53" s="269">
        <f t="shared" si="3"/>
        <v>0</v>
      </c>
      <c r="CA53" s="269">
        <f t="shared" si="3"/>
        <v>0</v>
      </c>
      <c r="CB53" s="269">
        <f t="shared" si="3"/>
        <v>4754</v>
      </c>
      <c r="CC53" s="269">
        <f t="shared" si="3"/>
        <v>311418</v>
      </c>
      <c r="CD53" s="269">
        <f t="shared" si="3"/>
        <v>0</v>
      </c>
      <c r="CE53" s="32">
        <f>SUM(C53:CD53)</f>
        <v>5811997</v>
      </c>
    </row>
    <row r="54" spans="1:83" x14ac:dyDescent="0.35">
      <c r="A54" s="20" t="s">
        <v>218</v>
      </c>
      <c r="B54" s="269">
        <f>B52+B53</f>
        <v>5811994.620000001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5643.0640616454057</v>
      </c>
      <c r="D60" s="213">
        <v>0</v>
      </c>
      <c r="E60" s="213">
        <v>17021.273494156692</v>
      </c>
      <c r="F60" s="213">
        <v>0</v>
      </c>
      <c r="G60" s="213">
        <v>931.73650584331347</v>
      </c>
      <c r="H60" s="213">
        <v>0</v>
      </c>
      <c r="I60" s="213">
        <v>0</v>
      </c>
      <c r="J60" s="213">
        <v>1403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/>
      <c r="Q60" s="214"/>
      <c r="R60" s="214"/>
      <c r="S60" s="262"/>
      <c r="T60" s="262"/>
      <c r="U60" s="227"/>
      <c r="V60" s="214"/>
      <c r="W60" s="214"/>
      <c r="X60" s="214"/>
      <c r="Y60" s="214"/>
      <c r="Z60" s="214"/>
      <c r="AA60" s="214"/>
      <c r="AB60" s="262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2"/>
      <c r="AW60" s="262"/>
      <c r="AX60" s="262"/>
      <c r="AY60" s="214"/>
      <c r="AZ60" s="214"/>
      <c r="BA60" s="262"/>
      <c r="BB60" s="262"/>
      <c r="BC60" s="262"/>
      <c r="BD60" s="262"/>
      <c r="BE60" s="214">
        <v>173614.88999999996</v>
      </c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>
        <v>43.79</v>
      </c>
      <c r="D61" s="242">
        <v>0</v>
      </c>
      <c r="E61" s="242">
        <v>142.30000000000001</v>
      </c>
      <c r="F61" s="242">
        <v>0</v>
      </c>
      <c r="G61" s="242">
        <v>2.6199999999999997</v>
      </c>
      <c r="H61" s="242">
        <v>0</v>
      </c>
      <c r="I61" s="242">
        <v>0</v>
      </c>
      <c r="J61" s="242">
        <v>0.72</v>
      </c>
      <c r="K61" s="242">
        <v>0</v>
      </c>
      <c r="L61" s="242">
        <v>0</v>
      </c>
      <c r="M61" s="242">
        <v>0</v>
      </c>
      <c r="N61" s="242">
        <v>0</v>
      </c>
      <c r="O61" s="242">
        <v>0</v>
      </c>
      <c r="P61" s="243">
        <v>37.28</v>
      </c>
      <c r="Q61" s="243">
        <v>27.330000000000002</v>
      </c>
      <c r="R61" s="243">
        <v>10.55</v>
      </c>
      <c r="S61" s="244">
        <v>11.780000000000001</v>
      </c>
      <c r="T61" s="244">
        <v>4.0199999999999996</v>
      </c>
      <c r="U61" s="245">
        <v>32.03</v>
      </c>
      <c r="V61" s="243">
        <v>12.399999999999997</v>
      </c>
      <c r="W61" s="243">
        <v>3.61</v>
      </c>
      <c r="X61" s="243">
        <v>8.33</v>
      </c>
      <c r="Y61" s="243">
        <v>38.29</v>
      </c>
      <c r="Z61" s="243">
        <v>18.540000000000003</v>
      </c>
      <c r="AA61" s="243">
        <v>2.15</v>
      </c>
      <c r="AB61" s="244">
        <v>29.03</v>
      </c>
      <c r="AC61" s="243">
        <v>30.020000000000003</v>
      </c>
      <c r="AD61" s="243">
        <v>0</v>
      </c>
      <c r="AE61" s="243">
        <v>11.260000000000002</v>
      </c>
      <c r="AF61" s="243">
        <v>0</v>
      </c>
      <c r="AG61" s="243">
        <v>48.190000000000005</v>
      </c>
      <c r="AH61" s="243">
        <v>0</v>
      </c>
      <c r="AI61" s="243">
        <v>0</v>
      </c>
      <c r="AJ61" s="243">
        <v>3.7299999999999986</v>
      </c>
      <c r="AK61" s="243">
        <v>8.74</v>
      </c>
      <c r="AL61" s="243">
        <v>2.33</v>
      </c>
      <c r="AM61" s="243">
        <v>0</v>
      </c>
      <c r="AN61" s="243">
        <v>0</v>
      </c>
      <c r="AO61" s="243">
        <v>0</v>
      </c>
      <c r="AP61" s="243">
        <v>0</v>
      </c>
      <c r="AQ61" s="243">
        <v>0</v>
      </c>
      <c r="AR61" s="243">
        <v>0</v>
      </c>
      <c r="AS61" s="243">
        <v>0</v>
      </c>
      <c r="AT61" s="243">
        <v>0</v>
      </c>
      <c r="AU61" s="243">
        <v>0</v>
      </c>
      <c r="AV61" s="244">
        <v>0</v>
      </c>
      <c r="AW61" s="244">
        <v>1.77</v>
      </c>
      <c r="AX61" s="244">
        <v>0</v>
      </c>
      <c r="AY61" s="243">
        <v>32.550000000000004</v>
      </c>
      <c r="AZ61" s="243">
        <v>0.03</v>
      </c>
      <c r="BA61" s="244">
        <v>2.37</v>
      </c>
      <c r="BB61" s="244">
        <v>12.59</v>
      </c>
      <c r="BC61" s="244">
        <v>0</v>
      </c>
      <c r="BD61" s="244">
        <v>0</v>
      </c>
      <c r="BE61" s="243">
        <v>30.439999999999998</v>
      </c>
      <c r="BF61" s="244">
        <v>40.61</v>
      </c>
      <c r="BG61" s="244">
        <v>0</v>
      </c>
      <c r="BH61" s="244">
        <v>0</v>
      </c>
      <c r="BI61" s="244">
        <v>0</v>
      </c>
      <c r="BJ61" s="244">
        <v>1.01</v>
      </c>
      <c r="BK61" s="244">
        <v>0</v>
      </c>
      <c r="BL61" s="244">
        <v>0</v>
      </c>
      <c r="BM61" s="244">
        <v>4.49</v>
      </c>
      <c r="BN61" s="244">
        <v>13.53</v>
      </c>
      <c r="BO61" s="244">
        <v>0.73</v>
      </c>
      <c r="BP61" s="244">
        <v>0.71</v>
      </c>
      <c r="BQ61" s="244">
        <v>0</v>
      </c>
      <c r="BR61" s="244">
        <v>0</v>
      </c>
      <c r="BS61" s="244">
        <v>3.2300000000000004</v>
      </c>
      <c r="BT61" s="244">
        <v>4.38</v>
      </c>
      <c r="BU61" s="244">
        <v>0</v>
      </c>
      <c r="BV61" s="244">
        <v>0</v>
      </c>
      <c r="BW61" s="244">
        <v>1.8800000000000001</v>
      </c>
      <c r="BX61" s="244">
        <v>0</v>
      </c>
      <c r="BY61" s="244">
        <v>14.42</v>
      </c>
      <c r="BZ61" s="244">
        <v>0</v>
      </c>
      <c r="CA61" s="244">
        <v>5.2399999999999993</v>
      </c>
      <c r="CB61" s="244">
        <v>0</v>
      </c>
      <c r="CC61" s="244">
        <v>19.600000000000005</v>
      </c>
      <c r="CD61" s="246" t="s">
        <v>233</v>
      </c>
      <c r="CE61" s="267">
        <f t="shared" ref="CE61:CE69" si="4">SUM(C61:CD61)</f>
        <v>718.62</v>
      </c>
    </row>
    <row r="62" spans="1:83" x14ac:dyDescent="0.35">
      <c r="A62" s="39" t="s">
        <v>248</v>
      </c>
      <c r="B62" s="20"/>
      <c r="C62" s="213">
        <v>3929254.24</v>
      </c>
      <c r="D62" s="213">
        <v>0</v>
      </c>
      <c r="E62" s="213">
        <v>11485575.34</v>
      </c>
      <c r="F62" s="213">
        <v>0</v>
      </c>
      <c r="G62" s="213">
        <v>326169.51999999996</v>
      </c>
      <c r="H62" s="213">
        <v>0</v>
      </c>
      <c r="I62" s="213">
        <v>0</v>
      </c>
      <c r="J62" s="213">
        <v>89665.03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4">
        <v>3128846.14</v>
      </c>
      <c r="Q62" s="214">
        <v>2909831.23</v>
      </c>
      <c r="R62" s="214">
        <v>5439960.0699999984</v>
      </c>
      <c r="S62" s="228">
        <v>624611.78999999992</v>
      </c>
      <c r="T62" s="228">
        <v>421610.16000000003</v>
      </c>
      <c r="U62" s="227">
        <v>2583751.2699999996</v>
      </c>
      <c r="V62" s="214">
        <v>1403247.8</v>
      </c>
      <c r="W62" s="214">
        <v>362210.13999999996</v>
      </c>
      <c r="X62" s="214">
        <v>773356.99</v>
      </c>
      <c r="Y62" s="214">
        <v>3272927.1699999995</v>
      </c>
      <c r="Z62" s="214">
        <v>1892616.92</v>
      </c>
      <c r="AA62" s="214">
        <v>235112.18999999997</v>
      </c>
      <c r="AB62" s="239">
        <v>2851893.15</v>
      </c>
      <c r="AC62" s="214">
        <v>2727133.5300000007</v>
      </c>
      <c r="AD62" s="214">
        <v>0</v>
      </c>
      <c r="AE62" s="214">
        <v>948594.45000000019</v>
      </c>
      <c r="AF62" s="214">
        <v>0</v>
      </c>
      <c r="AG62" s="214">
        <v>8068756.8799999999</v>
      </c>
      <c r="AH62" s="214">
        <v>0</v>
      </c>
      <c r="AI62" s="214">
        <v>0</v>
      </c>
      <c r="AJ62" s="214">
        <v>406737.07999999996</v>
      </c>
      <c r="AK62" s="214">
        <v>728637.55</v>
      </c>
      <c r="AL62" s="214">
        <v>213471.92</v>
      </c>
      <c r="AM62" s="214">
        <v>0</v>
      </c>
      <c r="AN62" s="214">
        <v>0</v>
      </c>
      <c r="AO62" s="214">
        <v>0</v>
      </c>
      <c r="AP62" s="214">
        <v>0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221.48000000000002</v>
      </c>
      <c r="AW62" s="228">
        <v>98517.079999999987</v>
      </c>
      <c r="AX62" s="228">
        <v>0</v>
      </c>
      <c r="AY62" s="214">
        <v>1329399.1499999999</v>
      </c>
      <c r="AZ62" s="214">
        <v>982.43000000000006</v>
      </c>
      <c r="BA62" s="228">
        <v>94226.62000000001</v>
      </c>
      <c r="BB62" s="228">
        <v>1254471.8900000001</v>
      </c>
      <c r="BC62" s="228">
        <v>0</v>
      </c>
      <c r="BD62" s="228">
        <v>0</v>
      </c>
      <c r="BE62" s="214">
        <v>2024969.4800000002</v>
      </c>
      <c r="BF62" s="228">
        <v>1702742.1499999997</v>
      </c>
      <c r="BG62" s="228">
        <v>0</v>
      </c>
      <c r="BH62" s="228">
        <v>0</v>
      </c>
      <c r="BI62" s="228">
        <v>0</v>
      </c>
      <c r="BJ62" s="228">
        <v>59311.659999999996</v>
      </c>
      <c r="BK62" s="228">
        <v>0</v>
      </c>
      <c r="BL62" s="228">
        <v>0</v>
      </c>
      <c r="BM62" s="228">
        <v>185154.36</v>
      </c>
      <c r="BN62" s="228">
        <v>1807264.2599999998</v>
      </c>
      <c r="BO62" s="228">
        <v>30093.660000000007</v>
      </c>
      <c r="BP62" s="228">
        <v>381613.06</v>
      </c>
      <c r="BQ62" s="228">
        <v>0</v>
      </c>
      <c r="BR62" s="228">
        <v>0</v>
      </c>
      <c r="BS62" s="228">
        <v>257383.26999999996</v>
      </c>
      <c r="BT62" s="228">
        <v>354492.89</v>
      </c>
      <c r="BU62" s="228">
        <v>0</v>
      </c>
      <c r="BV62" s="228">
        <v>0</v>
      </c>
      <c r="BW62" s="228">
        <v>211961.97</v>
      </c>
      <c r="BX62" s="228">
        <v>0</v>
      </c>
      <c r="BY62" s="228">
        <v>1810312.62</v>
      </c>
      <c r="BZ62" s="228">
        <v>0</v>
      </c>
      <c r="CA62" s="228">
        <v>407511.27</v>
      </c>
      <c r="CB62" s="228">
        <v>0</v>
      </c>
      <c r="CC62" s="228">
        <v>1548943.47</v>
      </c>
      <c r="CD62" s="29" t="s">
        <v>233</v>
      </c>
      <c r="CE62" s="32">
        <f t="shared" si="4"/>
        <v>68383543.329999983</v>
      </c>
    </row>
    <row r="63" spans="1:83" x14ac:dyDescent="0.35">
      <c r="A63" s="39" t="s">
        <v>9</v>
      </c>
      <c r="B63" s="20"/>
      <c r="C63" s="268">
        <f>ROUND(C48+C49,0)</f>
        <v>344511</v>
      </c>
      <c r="D63" s="268">
        <f t="shared" ref="D63:BO63" si="5">ROUND(D48+D49,0)</f>
        <v>0</v>
      </c>
      <c r="E63" s="268">
        <f t="shared" si="5"/>
        <v>1007038</v>
      </c>
      <c r="F63" s="268">
        <f t="shared" si="5"/>
        <v>0</v>
      </c>
      <c r="G63" s="268">
        <f t="shared" si="5"/>
        <v>28598</v>
      </c>
      <c r="H63" s="268">
        <f t="shared" si="5"/>
        <v>0</v>
      </c>
      <c r="I63" s="268">
        <f t="shared" si="5"/>
        <v>0</v>
      </c>
      <c r="J63" s="268">
        <f t="shared" si="5"/>
        <v>7862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0</v>
      </c>
      <c r="O63" s="268">
        <f t="shared" si="5"/>
        <v>0</v>
      </c>
      <c r="P63" s="268">
        <f t="shared" si="5"/>
        <v>274333</v>
      </c>
      <c r="Q63" s="268">
        <f t="shared" si="5"/>
        <v>255130</v>
      </c>
      <c r="R63" s="268">
        <f t="shared" si="5"/>
        <v>476968</v>
      </c>
      <c r="S63" s="268">
        <f t="shared" si="5"/>
        <v>54765</v>
      </c>
      <c r="T63" s="268">
        <f t="shared" si="5"/>
        <v>36966</v>
      </c>
      <c r="U63" s="268">
        <f t="shared" si="5"/>
        <v>226539</v>
      </c>
      <c r="V63" s="268">
        <f t="shared" si="5"/>
        <v>123035</v>
      </c>
      <c r="W63" s="268">
        <f t="shared" si="5"/>
        <v>31758</v>
      </c>
      <c r="X63" s="268">
        <f t="shared" si="5"/>
        <v>67807</v>
      </c>
      <c r="Y63" s="268">
        <f t="shared" si="5"/>
        <v>286965</v>
      </c>
      <c r="Z63" s="268">
        <f t="shared" si="5"/>
        <v>165942</v>
      </c>
      <c r="AA63" s="268">
        <f t="shared" si="5"/>
        <v>20614</v>
      </c>
      <c r="AB63" s="268">
        <f t="shared" si="5"/>
        <v>250050</v>
      </c>
      <c r="AC63" s="268">
        <f t="shared" si="5"/>
        <v>239111</v>
      </c>
      <c r="AD63" s="268">
        <f t="shared" si="5"/>
        <v>0</v>
      </c>
      <c r="AE63" s="268">
        <f t="shared" si="5"/>
        <v>83171</v>
      </c>
      <c r="AF63" s="268">
        <f t="shared" si="5"/>
        <v>0</v>
      </c>
      <c r="AG63" s="268">
        <f t="shared" si="5"/>
        <v>707457</v>
      </c>
      <c r="AH63" s="268">
        <f t="shared" si="5"/>
        <v>0</v>
      </c>
      <c r="AI63" s="268">
        <f t="shared" si="5"/>
        <v>0</v>
      </c>
      <c r="AJ63" s="268">
        <f t="shared" si="5"/>
        <v>35662</v>
      </c>
      <c r="AK63" s="268">
        <f t="shared" si="5"/>
        <v>63886</v>
      </c>
      <c r="AL63" s="268">
        <f t="shared" si="5"/>
        <v>18717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0</v>
      </c>
      <c r="AQ63" s="268">
        <f t="shared" si="5"/>
        <v>0</v>
      </c>
      <c r="AR63" s="268">
        <f t="shared" si="5"/>
        <v>0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19</v>
      </c>
      <c r="AW63" s="268">
        <f t="shared" si="5"/>
        <v>8638</v>
      </c>
      <c r="AX63" s="268">
        <f t="shared" si="5"/>
        <v>0</v>
      </c>
      <c r="AY63" s="268">
        <f t="shared" si="5"/>
        <v>116560</v>
      </c>
      <c r="AZ63" s="268">
        <f t="shared" si="5"/>
        <v>86</v>
      </c>
      <c r="BA63" s="268">
        <f t="shared" si="5"/>
        <v>8262</v>
      </c>
      <c r="BB63" s="268">
        <f t="shared" si="5"/>
        <v>109990</v>
      </c>
      <c r="BC63" s="268">
        <f t="shared" si="5"/>
        <v>0</v>
      </c>
      <c r="BD63" s="268">
        <f t="shared" si="5"/>
        <v>0</v>
      </c>
      <c r="BE63" s="268">
        <f t="shared" si="5"/>
        <v>177546</v>
      </c>
      <c r="BF63" s="268">
        <f t="shared" si="5"/>
        <v>149294</v>
      </c>
      <c r="BG63" s="268">
        <f t="shared" si="5"/>
        <v>0</v>
      </c>
      <c r="BH63" s="268">
        <f t="shared" si="5"/>
        <v>0</v>
      </c>
      <c r="BI63" s="268">
        <f t="shared" si="5"/>
        <v>0</v>
      </c>
      <c r="BJ63" s="268">
        <f t="shared" si="5"/>
        <v>5200</v>
      </c>
      <c r="BK63" s="268">
        <f t="shared" si="5"/>
        <v>0</v>
      </c>
      <c r="BL63" s="268">
        <f t="shared" si="5"/>
        <v>0</v>
      </c>
      <c r="BM63" s="268">
        <f t="shared" si="5"/>
        <v>16234</v>
      </c>
      <c r="BN63" s="268">
        <f t="shared" si="5"/>
        <v>158458</v>
      </c>
      <c r="BO63" s="268">
        <f t="shared" si="5"/>
        <v>2639</v>
      </c>
      <c r="BP63" s="268">
        <f t="shared" ref="BP63:CC63" si="6">ROUND(BP48+BP49,0)</f>
        <v>33459</v>
      </c>
      <c r="BQ63" s="268">
        <f t="shared" si="6"/>
        <v>0</v>
      </c>
      <c r="BR63" s="268">
        <f t="shared" si="6"/>
        <v>0</v>
      </c>
      <c r="BS63" s="268">
        <f t="shared" si="6"/>
        <v>22567</v>
      </c>
      <c r="BT63" s="268">
        <f t="shared" si="6"/>
        <v>31081</v>
      </c>
      <c r="BU63" s="268">
        <f t="shared" si="6"/>
        <v>0</v>
      </c>
      <c r="BV63" s="268">
        <f t="shared" si="6"/>
        <v>0</v>
      </c>
      <c r="BW63" s="268">
        <f t="shared" si="6"/>
        <v>18585</v>
      </c>
      <c r="BX63" s="268">
        <f t="shared" si="6"/>
        <v>0</v>
      </c>
      <c r="BY63" s="268">
        <f t="shared" si="6"/>
        <v>158726</v>
      </c>
      <c r="BZ63" s="268">
        <f t="shared" si="6"/>
        <v>0</v>
      </c>
      <c r="CA63" s="268">
        <f t="shared" si="6"/>
        <v>35730</v>
      </c>
      <c r="CB63" s="268">
        <f t="shared" si="6"/>
        <v>0</v>
      </c>
      <c r="CC63" s="268">
        <f t="shared" si="6"/>
        <v>135809</v>
      </c>
      <c r="CD63" s="29" t="s">
        <v>233</v>
      </c>
      <c r="CE63" s="32">
        <f t="shared" si="4"/>
        <v>5995768</v>
      </c>
    </row>
    <row r="64" spans="1:83" x14ac:dyDescent="0.35">
      <c r="A64" s="39" t="s">
        <v>249</v>
      </c>
      <c r="B64" s="20"/>
      <c r="C64" s="213">
        <v>0</v>
      </c>
      <c r="D64" s="213">
        <v>0</v>
      </c>
      <c r="E64" s="213">
        <v>228837.15</v>
      </c>
      <c r="F64" s="213">
        <v>0</v>
      </c>
      <c r="G64" s="213">
        <v>0</v>
      </c>
      <c r="H64" s="213">
        <v>0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4">
        <v>0</v>
      </c>
      <c r="Q64" s="214">
        <v>0</v>
      </c>
      <c r="R64" s="214">
        <v>0</v>
      </c>
      <c r="S64" s="228">
        <v>0</v>
      </c>
      <c r="T64" s="228">
        <v>0</v>
      </c>
      <c r="U64" s="227">
        <v>94008.75</v>
      </c>
      <c r="V64" s="214">
        <v>30500</v>
      </c>
      <c r="W64" s="214">
        <v>0</v>
      </c>
      <c r="X64" s="214">
        <v>0</v>
      </c>
      <c r="Y64" s="214">
        <v>0</v>
      </c>
      <c r="Z64" s="214">
        <v>0</v>
      </c>
      <c r="AA64" s="214">
        <v>0</v>
      </c>
      <c r="AB64" s="239">
        <v>0</v>
      </c>
      <c r="AC64" s="214">
        <v>15700</v>
      </c>
      <c r="AD64" s="214">
        <v>0</v>
      </c>
      <c r="AE64" s="214">
        <v>0</v>
      </c>
      <c r="AF64" s="214">
        <v>0</v>
      </c>
      <c r="AG64" s="214">
        <v>765785.22</v>
      </c>
      <c r="AH64" s="214">
        <v>0</v>
      </c>
      <c r="AI64" s="214">
        <v>0</v>
      </c>
      <c r="AJ64" s="214">
        <v>0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0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2463982.52</v>
      </c>
      <c r="BO64" s="228">
        <v>0</v>
      </c>
      <c r="BP64" s="228">
        <v>0</v>
      </c>
      <c r="BQ64" s="228">
        <v>0</v>
      </c>
      <c r="BR64" s="228">
        <v>0</v>
      </c>
      <c r="BS64" s="228">
        <v>1575</v>
      </c>
      <c r="BT64" s="228">
        <v>0</v>
      </c>
      <c r="BU64" s="228">
        <v>0</v>
      </c>
      <c r="BV64" s="228">
        <v>0</v>
      </c>
      <c r="BW64" s="228">
        <v>28900</v>
      </c>
      <c r="BX64" s="228">
        <v>0</v>
      </c>
      <c r="BY64" s="228">
        <v>112.5</v>
      </c>
      <c r="BZ64" s="228">
        <v>0</v>
      </c>
      <c r="CA64" s="228">
        <v>0</v>
      </c>
      <c r="CB64" s="228">
        <v>0</v>
      </c>
      <c r="CC64" s="228">
        <v>0</v>
      </c>
      <c r="CD64" s="29" t="s">
        <v>233</v>
      </c>
      <c r="CE64" s="32">
        <f t="shared" si="4"/>
        <v>3629401.14</v>
      </c>
    </row>
    <row r="65" spans="1:83" x14ac:dyDescent="0.35">
      <c r="A65" s="39" t="s">
        <v>250</v>
      </c>
      <c r="B65" s="20"/>
      <c r="C65" s="213">
        <v>702357.50000000012</v>
      </c>
      <c r="D65" s="213">
        <v>0</v>
      </c>
      <c r="E65" s="213">
        <v>1319484.71</v>
      </c>
      <c r="F65" s="213">
        <v>0</v>
      </c>
      <c r="G65" s="213">
        <v>1902.27</v>
      </c>
      <c r="H65" s="213">
        <v>0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4">
        <v>7087952.0800000001</v>
      </c>
      <c r="Q65" s="214">
        <v>24468.77</v>
      </c>
      <c r="R65" s="214">
        <v>159161.79</v>
      </c>
      <c r="S65" s="228">
        <v>2153807.2400000007</v>
      </c>
      <c r="T65" s="228">
        <v>164535.40999999997</v>
      </c>
      <c r="U65" s="227">
        <v>2859543.7200000007</v>
      </c>
      <c r="V65" s="214">
        <v>1468911.68</v>
      </c>
      <c r="W65" s="214">
        <v>41065.85</v>
      </c>
      <c r="X65" s="214">
        <v>265372.76999999996</v>
      </c>
      <c r="Y65" s="214">
        <v>404503.53</v>
      </c>
      <c r="Z65" s="214">
        <v>140000.28</v>
      </c>
      <c r="AA65" s="214">
        <v>227921.08999999997</v>
      </c>
      <c r="AB65" s="239">
        <v>20593151.619999997</v>
      </c>
      <c r="AC65" s="214">
        <v>678519.39</v>
      </c>
      <c r="AD65" s="214">
        <v>0</v>
      </c>
      <c r="AE65" s="214">
        <v>12633.310000000001</v>
      </c>
      <c r="AF65" s="214">
        <v>0</v>
      </c>
      <c r="AG65" s="214">
        <v>902032.18</v>
      </c>
      <c r="AH65" s="214">
        <v>0</v>
      </c>
      <c r="AI65" s="214">
        <v>0</v>
      </c>
      <c r="AJ65" s="214">
        <v>3345.2400000000002</v>
      </c>
      <c r="AK65" s="214">
        <v>3920.3999999999996</v>
      </c>
      <c r="AL65" s="214">
        <v>447.57</v>
      </c>
      <c r="AM65" s="214">
        <v>0</v>
      </c>
      <c r="AN65" s="214">
        <v>0</v>
      </c>
      <c r="AO65" s="214">
        <v>0</v>
      </c>
      <c r="AP65" s="214">
        <v>0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0</v>
      </c>
      <c r="AW65" s="228">
        <v>235.23000000000002</v>
      </c>
      <c r="AX65" s="228">
        <v>3868.6899999999996</v>
      </c>
      <c r="AY65" s="214">
        <v>-5493.9599999999946</v>
      </c>
      <c r="AZ65" s="214">
        <v>10052.630000000001</v>
      </c>
      <c r="BA65" s="228">
        <v>3193.2699999999995</v>
      </c>
      <c r="BB65" s="228">
        <v>1490.6000000000001</v>
      </c>
      <c r="BC65" s="228">
        <v>0</v>
      </c>
      <c r="BD65" s="228">
        <v>-91081.169999999984</v>
      </c>
      <c r="BE65" s="214">
        <v>503778.49</v>
      </c>
      <c r="BF65" s="228">
        <v>273909.58</v>
      </c>
      <c r="BG65" s="228">
        <v>0</v>
      </c>
      <c r="BH65" s="228">
        <v>4678.88</v>
      </c>
      <c r="BI65" s="228">
        <v>0</v>
      </c>
      <c r="BJ65" s="228">
        <v>409.62</v>
      </c>
      <c r="BK65" s="228">
        <v>0</v>
      </c>
      <c r="BL65" s="228">
        <v>0</v>
      </c>
      <c r="BM65" s="228">
        <v>334.35</v>
      </c>
      <c r="BN65" s="228">
        <v>-398054.44</v>
      </c>
      <c r="BO65" s="228">
        <v>0</v>
      </c>
      <c r="BP65" s="228">
        <v>7219.3099999999995</v>
      </c>
      <c r="BQ65" s="228">
        <v>0</v>
      </c>
      <c r="BR65" s="228">
        <v>0</v>
      </c>
      <c r="BS65" s="228">
        <v>40067.160000000003</v>
      </c>
      <c r="BT65" s="228">
        <v>1650.3999999999999</v>
      </c>
      <c r="BU65" s="228">
        <v>0</v>
      </c>
      <c r="BV65" s="228">
        <v>4507.32</v>
      </c>
      <c r="BW65" s="228">
        <v>42147.859999999993</v>
      </c>
      <c r="BX65" s="228">
        <v>0</v>
      </c>
      <c r="BY65" s="228">
        <v>29284.83</v>
      </c>
      <c r="BZ65" s="228">
        <v>0</v>
      </c>
      <c r="CA65" s="228">
        <v>401.93</v>
      </c>
      <c r="CB65" s="228">
        <v>0</v>
      </c>
      <c r="CC65" s="228">
        <v>42817.429999999993</v>
      </c>
      <c r="CD65" s="29" t="s">
        <v>233</v>
      </c>
      <c r="CE65" s="32">
        <f t="shared" si="4"/>
        <v>39690456.409999996</v>
      </c>
    </row>
    <row r="66" spans="1:83" x14ac:dyDescent="0.35">
      <c r="A66" s="39" t="s">
        <v>251</v>
      </c>
      <c r="B66" s="20"/>
      <c r="C66" s="213">
        <v>339.49</v>
      </c>
      <c r="D66" s="213">
        <v>0</v>
      </c>
      <c r="E66" s="213">
        <v>1523.41</v>
      </c>
      <c r="F66" s="213">
        <v>0</v>
      </c>
      <c r="G66" s="213">
        <v>0</v>
      </c>
      <c r="H66" s="213">
        <v>0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4">
        <v>0</v>
      </c>
      <c r="Q66" s="214">
        <v>2780.6099999999997</v>
      </c>
      <c r="R66" s="214">
        <v>0</v>
      </c>
      <c r="S66" s="228">
        <v>0</v>
      </c>
      <c r="T66" s="228">
        <v>0</v>
      </c>
      <c r="U66" s="227">
        <v>600</v>
      </c>
      <c r="V66" s="214">
        <v>1735.8299999999997</v>
      </c>
      <c r="W66" s="214">
        <v>634.55999999999995</v>
      </c>
      <c r="X66" s="214">
        <v>0</v>
      </c>
      <c r="Y66" s="214">
        <v>152.14000000000001</v>
      </c>
      <c r="Z66" s="214">
        <v>1115.51</v>
      </c>
      <c r="AA66" s="214">
        <v>0</v>
      </c>
      <c r="AB66" s="239">
        <v>525</v>
      </c>
      <c r="AC66" s="214">
        <v>0</v>
      </c>
      <c r="AD66" s="214">
        <v>0</v>
      </c>
      <c r="AE66" s="214">
        <v>0</v>
      </c>
      <c r="AF66" s="214">
        <v>0</v>
      </c>
      <c r="AG66" s="214">
        <v>0</v>
      </c>
      <c r="AH66" s="214">
        <v>0</v>
      </c>
      <c r="AI66" s="214">
        <v>0</v>
      </c>
      <c r="AJ66" s="214">
        <v>75</v>
      </c>
      <c r="AK66" s="214">
        <v>457.09</v>
      </c>
      <c r="AL66" s="214">
        <v>253.98</v>
      </c>
      <c r="AM66" s="214">
        <v>0</v>
      </c>
      <c r="AN66" s="214">
        <v>0</v>
      </c>
      <c r="AO66" s="214">
        <v>0</v>
      </c>
      <c r="AP66" s="214">
        <v>0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0</v>
      </c>
      <c r="AW66" s="228">
        <v>425</v>
      </c>
      <c r="AX66" s="228">
        <v>0</v>
      </c>
      <c r="AY66" s="214">
        <v>450</v>
      </c>
      <c r="AZ66" s="214">
        <v>0</v>
      </c>
      <c r="BA66" s="228">
        <v>0</v>
      </c>
      <c r="BB66" s="228">
        <v>1800</v>
      </c>
      <c r="BC66" s="228">
        <v>0</v>
      </c>
      <c r="BD66" s="228">
        <v>0</v>
      </c>
      <c r="BE66" s="214">
        <v>1454336.79</v>
      </c>
      <c r="BF66" s="228">
        <v>23749.289999999997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0</v>
      </c>
      <c r="BM66" s="228">
        <v>600</v>
      </c>
      <c r="BN66" s="228">
        <v>140115.71</v>
      </c>
      <c r="BO66" s="228">
        <v>0</v>
      </c>
      <c r="BP66" s="228">
        <v>721574.63</v>
      </c>
      <c r="BQ66" s="228">
        <v>0</v>
      </c>
      <c r="BR66" s="228">
        <v>0</v>
      </c>
      <c r="BS66" s="228">
        <v>125</v>
      </c>
      <c r="BT66" s="228">
        <v>609.23</v>
      </c>
      <c r="BU66" s="228">
        <v>0</v>
      </c>
      <c r="BV66" s="228">
        <v>1323.55</v>
      </c>
      <c r="BW66" s="228">
        <v>745.60000000000014</v>
      </c>
      <c r="BX66" s="228">
        <v>0</v>
      </c>
      <c r="BY66" s="228">
        <v>1978.2600000000002</v>
      </c>
      <c r="BZ66" s="228">
        <v>0</v>
      </c>
      <c r="CA66" s="228">
        <v>0</v>
      </c>
      <c r="CB66" s="228">
        <v>0</v>
      </c>
      <c r="CC66" s="228">
        <v>5309.39</v>
      </c>
      <c r="CD66" s="29" t="s">
        <v>233</v>
      </c>
      <c r="CE66" s="32">
        <f t="shared" si="4"/>
        <v>2363335.0699999998</v>
      </c>
    </row>
    <row r="67" spans="1:83" x14ac:dyDescent="0.35">
      <c r="A67" s="39" t="s">
        <v>252</v>
      </c>
      <c r="B67" s="20"/>
      <c r="C67" s="213">
        <v>2232.7299999999996</v>
      </c>
      <c r="D67" s="213">
        <v>0</v>
      </c>
      <c r="E67" s="213">
        <v>101461.93999999999</v>
      </c>
      <c r="F67" s="213">
        <v>0</v>
      </c>
      <c r="G67" s="213">
        <v>306.16000000000003</v>
      </c>
      <c r="H67" s="213">
        <v>0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4">
        <v>180034.6</v>
      </c>
      <c r="Q67" s="214">
        <v>6700.43</v>
      </c>
      <c r="R67" s="214">
        <v>103063.25</v>
      </c>
      <c r="S67" s="228">
        <v>331010.3</v>
      </c>
      <c r="T67" s="228">
        <v>0</v>
      </c>
      <c r="U67" s="227">
        <v>1907319.7399999998</v>
      </c>
      <c r="V67" s="214">
        <v>84350.339999999982</v>
      </c>
      <c r="W67" s="214">
        <v>239899.27</v>
      </c>
      <c r="X67" s="214">
        <v>890668.63</v>
      </c>
      <c r="Y67" s="214">
        <v>379747.89999999997</v>
      </c>
      <c r="Z67" s="214">
        <v>777698.06</v>
      </c>
      <c r="AA67" s="214">
        <v>37591.26</v>
      </c>
      <c r="AB67" s="239">
        <v>28310.29</v>
      </c>
      <c r="AC67" s="214">
        <v>79601.56</v>
      </c>
      <c r="AD67" s="214">
        <v>0</v>
      </c>
      <c r="AE67" s="214">
        <v>1190.42</v>
      </c>
      <c r="AF67" s="214">
        <v>0</v>
      </c>
      <c r="AG67" s="214">
        <v>104874.06999999999</v>
      </c>
      <c r="AH67" s="214">
        <v>0</v>
      </c>
      <c r="AI67" s="214">
        <v>0</v>
      </c>
      <c r="AJ67" s="214">
        <v>238.63</v>
      </c>
      <c r="AK67" s="214">
        <v>35.78</v>
      </c>
      <c r="AL67" s="214">
        <v>104.15</v>
      </c>
      <c r="AM67" s="214">
        <v>0</v>
      </c>
      <c r="AN67" s="214">
        <v>0</v>
      </c>
      <c r="AO67" s="214">
        <v>0</v>
      </c>
      <c r="AP67" s="214">
        <v>0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0</v>
      </c>
      <c r="AW67" s="228">
        <v>297.01</v>
      </c>
      <c r="AX67" s="228">
        <v>0</v>
      </c>
      <c r="AY67" s="214">
        <v>1225653.5299999998</v>
      </c>
      <c r="AZ67" s="214">
        <v>27245.86</v>
      </c>
      <c r="BA67" s="228">
        <v>359658.88999999996</v>
      </c>
      <c r="BB67" s="228">
        <v>40354.720000000001</v>
      </c>
      <c r="BC67" s="228">
        <v>0</v>
      </c>
      <c r="BD67" s="228">
        <v>35478.1</v>
      </c>
      <c r="BE67" s="214">
        <v>2589985.85</v>
      </c>
      <c r="BF67" s="228">
        <v>137156.78999999998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0</v>
      </c>
      <c r="BM67" s="228">
        <v>0</v>
      </c>
      <c r="BN67" s="228">
        <v>5460904.75</v>
      </c>
      <c r="BO67" s="228">
        <v>0</v>
      </c>
      <c r="BP67" s="228">
        <v>3617.2200000000034</v>
      </c>
      <c r="BQ67" s="228">
        <v>0</v>
      </c>
      <c r="BR67" s="228">
        <v>0</v>
      </c>
      <c r="BS67" s="228">
        <v>33760.04</v>
      </c>
      <c r="BT67" s="228">
        <v>142.87</v>
      </c>
      <c r="BU67" s="228">
        <v>0</v>
      </c>
      <c r="BV67" s="228">
        <v>332.31</v>
      </c>
      <c r="BW67" s="228">
        <v>4154.82</v>
      </c>
      <c r="BX67" s="228">
        <v>0</v>
      </c>
      <c r="BY67" s="228">
        <v>298900.06</v>
      </c>
      <c r="BZ67" s="228">
        <v>0</v>
      </c>
      <c r="CA67" s="228">
        <v>1618.76</v>
      </c>
      <c r="CB67" s="228">
        <v>46.569999999999993</v>
      </c>
      <c r="CC67" s="228">
        <v>220582.06999999998</v>
      </c>
      <c r="CD67" s="29" t="s">
        <v>233</v>
      </c>
      <c r="CE67" s="32">
        <f t="shared" si="4"/>
        <v>15696329.729999999</v>
      </c>
    </row>
    <row r="68" spans="1:83" x14ac:dyDescent="0.35">
      <c r="A68" s="39" t="s">
        <v>11</v>
      </c>
      <c r="B68" s="20"/>
      <c r="C68" s="32">
        <f t="shared" ref="C68:BN68" si="7">ROUND(C52+C53,0)</f>
        <v>264518</v>
      </c>
      <c r="D68" s="32">
        <f t="shared" si="7"/>
        <v>0</v>
      </c>
      <c r="E68" s="32">
        <f t="shared" si="7"/>
        <v>783474</v>
      </c>
      <c r="F68" s="32">
        <f t="shared" si="7"/>
        <v>0</v>
      </c>
      <c r="G68" s="32">
        <f t="shared" si="7"/>
        <v>193434</v>
      </c>
      <c r="H68" s="32">
        <f t="shared" si="7"/>
        <v>0</v>
      </c>
      <c r="I68" s="32">
        <f t="shared" si="7"/>
        <v>0</v>
      </c>
      <c r="J68" s="32">
        <f t="shared" si="7"/>
        <v>13316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382006</v>
      </c>
      <c r="Q68" s="32">
        <f t="shared" si="7"/>
        <v>43367</v>
      </c>
      <c r="R68" s="32">
        <f t="shared" si="7"/>
        <v>0</v>
      </c>
      <c r="S68" s="32">
        <f t="shared" si="7"/>
        <v>183318</v>
      </c>
      <c r="T68" s="32">
        <f t="shared" si="7"/>
        <v>17823</v>
      </c>
      <c r="U68" s="32">
        <f t="shared" si="7"/>
        <v>131099</v>
      </c>
      <c r="V68" s="32">
        <f t="shared" si="7"/>
        <v>15882</v>
      </c>
      <c r="W68" s="32">
        <f t="shared" si="7"/>
        <v>56462</v>
      </c>
      <c r="X68" s="32">
        <f t="shared" si="7"/>
        <v>45827</v>
      </c>
      <c r="Y68" s="32">
        <f t="shared" si="7"/>
        <v>215659</v>
      </c>
      <c r="Z68" s="32">
        <f t="shared" si="7"/>
        <v>286019</v>
      </c>
      <c r="AA68" s="32">
        <f t="shared" si="7"/>
        <v>34755</v>
      </c>
      <c r="AB68" s="32">
        <f t="shared" si="7"/>
        <v>69675</v>
      </c>
      <c r="AC68" s="32">
        <f t="shared" si="7"/>
        <v>115774</v>
      </c>
      <c r="AD68" s="32">
        <f t="shared" si="7"/>
        <v>0</v>
      </c>
      <c r="AE68" s="32">
        <f t="shared" si="7"/>
        <v>94899</v>
      </c>
      <c r="AF68" s="32">
        <f t="shared" si="7"/>
        <v>0</v>
      </c>
      <c r="AG68" s="32">
        <f t="shared" si="7"/>
        <v>239407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52005</v>
      </c>
      <c r="AL68" s="32">
        <f t="shared" si="7"/>
        <v>11311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6731</v>
      </c>
      <c r="AW68" s="32">
        <f t="shared" si="7"/>
        <v>5955</v>
      </c>
      <c r="AX68" s="32">
        <f t="shared" si="7"/>
        <v>0</v>
      </c>
      <c r="AY68" s="32">
        <f t="shared" si="7"/>
        <v>237374</v>
      </c>
      <c r="AZ68" s="32">
        <f t="shared" si="7"/>
        <v>6405</v>
      </c>
      <c r="BA68" s="32">
        <f t="shared" si="7"/>
        <v>18837</v>
      </c>
      <c r="BB68" s="32">
        <f t="shared" si="7"/>
        <v>13505</v>
      </c>
      <c r="BC68" s="32">
        <f t="shared" si="7"/>
        <v>0</v>
      </c>
      <c r="BD68" s="32">
        <f t="shared" si="7"/>
        <v>120658</v>
      </c>
      <c r="BE68" s="32">
        <f t="shared" si="7"/>
        <v>1099893</v>
      </c>
      <c r="BF68" s="32">
        <f t="shared" si="7"/>
        <v>102954</v>
      </c>
      <c r="BG68" s="32">
        <f t="shared" si="7"/>
        <v>13802</v>
      </c>
      <c r="BH68" s="32">
        <f t="shared" si="7"/>
        <v>83132</v>
      </c>
      <c r="BI68" s="32">
        <f t="shared" si="7"/>
        <v>0</v>
      </c>
      <c r="BJ68" s="32">
        <f t="shared" si="7"/>
        <v>14040</v>
      </c>
      <c r="BK68" s="32">
        <f t="shared" si="7"/>
        <v>61953</v>
      </c>
      <c r="BL68" s="32">
        <f t="shared" si="7"/>
        <v>0</v>
      </c>
      <c r="BM68" s="32">
        <f t="shared" si="7"/>
        <v>0</v>
      </c>
      <c r="BN68" s="32">
        <f t="shared" si="7"/>
        <v>246499</v>
      </c>
      <c r="BO68" s="32">
        <f t="shared" ref="BO68:CC68" si="8">ROUND(BO52+BO53,0)</f>
        <v>0</v>
      </c>
      <c r="BP68" s="32">
        <f t="shared" si="8"/>
        <v>8950</v>
      </c>
      <c r="BQ68" s="32">
        <f t="shared" si="8"/>
        <v>0</v>
      </c>
      <c r="BR68" s="32">
        <f t="shared" si="8"/>
        <v>0</v>
      </c>
      <c r="BS68" s="32">
        <f t="shared" si="8"/>
        <v>8952</v>
      </c>
      <c r="BT68" s="32">
        <f t="shared" si="8"/>
        <v>20375</v>
      </c>
      <c r="BU68" s="32">
        <f t="shared" si="8"/>
        <v>0</v>
      </c>
      <c r="BV68" s="32">
        <f t="shared" si="8"/>
        <v>135995</v>
      </c>
      <c r="BW68" s="32">
        <f t="shared" si="8"/>
        <v>9014</v>
      </c>
      <c r="BX68" s="32">
        <f t="shared" si="8"/>
        <v>0</v>
      </c>
      <c r="BY68" s="32">
        <f t="shared" si="8"/>
        <v>30771</v>
      </c>
      <c r="BZ68" s="32">
        <f t="shared" si="8"/>
        <v>0</v>
      </c>
      <c r="CA68" s="32">
        <f t="shared" si="8"/>
        <v>0</v>
      </c>
      <c r="CB68" s="32">
        <f t="shared" si="8"/>
        <v>4754</v>
      </c>
      <c r="CC68" s="32">
        <f t="shared" si="8"/>
        <v>311418</v>
      </c>
      <c r="CD68" s="29" t="s">
        <v>233</v>
      </c>
      <c r="CE68" s="32">
        <f t="shared" si="4"/>
        <v>5811997</v>
      </c>
    </row>
    <row r="69" spans="1:83" x14ac:dyDescent="0.35">
      <c r="A69" s="39" t="s">
        <v>253</v>
      </c>
      <c r="B69" s="32"/>
      <c r="C69" s="213">
        <v>0</v>
      </c>
      <c r="D69" s="213">
        <v>0</v>
      </c>
      <c r="E69" s="213">
        <v>17621.73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4">
        <v>61802.150000000009</v>
      </c>
      <c r="Q69" s="214">
        <v>0</v>
      </c>
      <c r="R69" s="214">
        <v>0</v>
      </c>
      <c r="S69" s="228">
        <v>0</v>
      </c>
      <c r="T69" s="228">
        <v>0</v>
      </c>
      <c r="U69" s="227">
        <v>-59777.03</v>
      </c>
      <c r="V69" s="214">
        <v>3340.5</v>
      </c>
      <c r="W69" s="214">
        <v>0</v>
      </c>
      <c r="X69" s="214">
        <v>17200</v>
      </c>
      <c r="Y69" s="214">
        <v>14145</v>
      </c>
      <c r="Z69" s="214">
        <v>0</v>
      </c>
      <c r="AA69" s="214">
        <v>68750</v>
      </c>
      <c r="AB69" s="239">
        <v>307674.39999999997</v>
      </c>
      <c r="AC69" s="214">
        <v>2666.71</v>
      </c>
      <c r="AD69" s="214">
        <v>0</v>
      </c>
      <c r="AE69" s="214">
        <v>2036.68</v>
      </c>
      <c r="AF69" s="214">
        <v>0</v>
      </c>
      <c r="AG69" s="214">
        <v>0</v>
      </c>
      <c r="AH69" s="214">
        <v>0</v>
      </c>
      <c r="AI69" s="214">
        <v>0</v>
      </c>
      <c r="AJ69" s="214">
        <v>0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0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0</v>
      </c>
      <c r="AW69" s="228">
        <v>0</v>
      </c>
      <c r="AX69" s="228">
        <v>198748.67999999996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0</v>
      </c>
      <c r="BE69" s="214">
        <v>0</v>
      </c>
      <c r="BF69" s="228">
        <v>0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645141.98</v>
      </c>
      <c r="BO69" s="228">
        <v>0</v>
      </c>
      <c r="BP69" s="228">
        <v>0</v>
      </c>
      <c r="BQ69" s="228">
        <v>0</v>
      </c>
      <c r="BR69" s="228">
        <v>0</v>
      </c>
      <c r="BS69" s="228">
        <v>46515.719999999994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51558.600000000013</v>
      </c>
      <c r="CD69" s="29" t="s">
        <v>233</v>
      </c>
      <c r="CE69" s="32">
        <f t="shared" si="4"/>
        <v>1377425.1199999999</v>
      </c>
    </row>
    <row r="70" spans="1:83" x14ac:dyDescent="0.35">
      <c r="A70" s="39" t="s">
        <v>254</v>
      </c>
      <c r="B70" s="20"/>
      <c r="C70" s="32">
        <f t="shared" ref="C70:BN70" si="9">SUM(C71:C84)</f>
        <v>5606.16</v>
      </c>
      <c r="D70" s="32">
        <f t="shared" si="9"/>
        <v>0</v>
      </c>
      <c r="E70" s="32">
        <f t="shared" si="9"/>
        <v>85860.160000000003</v>
      </c>
      <c r="F70" s="32">
        <f t="shared" si="9"/>
        <v>0</v>
      </c>
      <c r="G70" s="32">
        <f t="shared" si="9"/>
        <v>6929.6600000000008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12538.24</v>
      </c>
      <c r="Q70" s="32">
        <f t="shared" si="9"/>
        <v>2227.2199999999998</v>
      </c>
      <c r="R70" s="32">
        <f t="shared" si="9"/>
        <v>74994.25</v>
      </c>
      <c r="S70" s="32">
        <f t="shared" si="9"/>
        <v>2421.9700000000003</v>
      </c>
      <c r="T70" s="32">
        <f t="shared" si="9"/>
        <v>1509.6799999999998</v>
      </c>
      <c r="U70" s="32">
        <f t="shared" si="9"/>
        <v>-150321.39000000001</v>
      </c>
      <c r="V70" s="32">
        <f t="shared" si="9"/>
        <v>47093.14</v>
      </c>
      <c r="W70" s="32">
        <f t="shared" si="9"/>
        <v>4140.92</v>
      </c>
      <c r="X70" s="32">
        <f t="shared" si="9"/>
        <v>840.14</v>
      </c>
      <c r="Y70" s="32">
        <f t="shared" si="9"/>
        <v>61442.189999999995</v>
      </c>
      <c r="Z70" s="32">
        <f t="shared" si="9"/>
        <v>17374.91</v>
      </c>
      <c r="AA70" s="32">
        <f t="shared" si="9"/>
        <v>1052</v>
      </c>
      <c r="AB70" s="32">
        <f t="shared" si="9"/>
        <v>24017.010000000002</v>
      </c>
      <c r="AC70" s="32">
        <f t="shared" si="9"/>
        <v>21640.690000000002</v>
      </c>
      <c r="AD70" s="32">
        <f t="shared" si="9"/>
        <v>0</v>
      </c>
      <c r="AE70" s="32">
        <f t="shared" si="9"/>
        <v>3172.42</v>
      </c>
      <c r="AF70" s="32">
        <f t="shared" si="9"/>
        <v>0</v>
      </c>
      <c r="AG70" s="32">
        <f t="shared" si="9"/>
        <v>60615.29</v>
      </c>
      <c r="AH70" s="32">
        <f t="shared" si="9"/>
        <v>0</v>
      </c>
      <c r="AI70" s="32">
        <f t="shared" si="9"/>
        <v>0</v>
      </c>
      <c r="AJ70" s="32">
        <f t="shared" si="9"/>
        <v>1795.3400000000001</v>
      </c>
      <c r="AK70" s="32">
        <f t="shared" si="9"/>
        <v>6993.5099999999993</v>
      </c>
      <c r="AL70" s="32">
        <f t="shared" si="9"/>
        <v>200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927.72</v>
      </c>
      <c r="AX70" s="32">
        <f t="shared" si="9"/>
        <v>41.98</v>
      </c>
      <c r="AY70" s="32">
        <f t="shared" si="9"/>
        <v>15905.64</v>
      </c>
      <c r="AZ70" s="32">
        <f t="shared" si="9"/>
        <v>0</v>
      </c>
      <c r="BA70" s="32">
        <f t="shared" si="9"/>
        <v>0</v>
      </c>
      <c r="BB70" s="32">
        <f t="shared" si="9"/>
        <v>27258.31</v>
      </c>
      <c r="BC70" s="32">
        <f t="shared" si="9"/>
        <v>0</v>
      </c>
      <c r="BD70" s="32">
        <f t="shared" si="9"/>
        <v>134142.96</v>
      </c>
      <c r="BE70" s="32">
        <f t="shared" si="9"/>
        <v>168562.8</v>
      </c>
      <c r="BF70" s="32">
        <f t="shared" si="9"/>
        <v>1100.9099999999999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6958.87</v>
      </c>
      <c r="BN70" s="32">
        <f t="shared" si="9"/>
        <v>244169.37000000002</v>
      </c>
      <c r="BO70" s="32">
        <f t="shared" ref="BO70:CD70" si="10">SUM(BO71:BO84)</f>
        <v>0</v>
      </c>
      <c r="BP70" s="32">
        <f t="shared" si="10"/>
        <v>13742.34</v>
      </c>
      <c r="BQ70" s="32">
        <f t="shared" si="10"/>
        <v>0</v>
      </c>
      <c r="BR70" s="32">
        <f t="shared" si="10"/>
        <v>0</v>
      </c>
      <c r="BS70" s="32">
        <f t="shared" si="10"/>
        <v>25702.269999999997</v>
      </c>
      <c r="BT70" s="32">
        <f t="shared" si="10"/>
        <v>674.83999999999992</v>
      </c>
      <c r="BU70" s="32">
        <f t="shared" si="10"/>
        <v>0</v>
      </c>
      <c r="BV70" s="32">
        <f t="shared" si="10"/>
        <v>5572.39</v>
      </c>
      <c r="BW70" s="32">
        <f t="shared" si="10"/>
        <v>16053.77</v>
      </c>
      <c r="BX70" s="32">
        <f t="shared" si="10"/>
        <v>0</v>
      </c>
      <c r="BY70" s="32">
        <f t="shared" si="10"/>
        <v>169343.66999999998</v>
      </c>
      <c r="BZ70" s="32">
        <f t="shared" si="10"/>
        <v>0</v>
      </c>
      <c r="CA70" s="32">
        <f t="shared" si="10"/>
        <v>4470.05</v>
      </c>
      <c r="CB70" s="32">
        <f t="shared" si="10"/>
        <v>1167.01</v>
      </c>
      <c r="CC70" s="32">
        <f t="shared" si="10"/>
        <v>67377988.037690252</v>
      </c>
      <c r="CD70" s="32">
        <f t="shared" si="10"/>
        <v>5729066.8300000001</v>
      </c>
      <c r="CE70" s="32">
        <f>SUM(CE71:CE85)</f>
        <v>82636437.797690243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5606.16</v>
      </c>
      <c r="D84" s="24">
        <v>0</v>
      </c>
      <c r="E84" s="30">
        <v>85860.160000000003</v>
      </c>
      <c r="F84" s="30">
        <v>0</v>
      </c>
      <c r="G84" s="24">
        <v>6929.6600000000008</v>
      </c>
      <c r="H84" s="24">
        <v>0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0</v>
      </c>
      <c r="P84" s="30">
        <v>12538.24</v>
      </c>
      <c r="Q84" s="30">
        <v>2227.2199999999998</v>
      </c>
      <c r="R84" s="31">
        <v>74994.25</v>
      </c>
      <c r="S84" s="30">
        <v>2421.9700000000003</v>
      </c>
      <c r="T84" s="24">
        <v>1509.6799999999998</v>
      </c>
      <c r="U84" s="30">
        <v>-150321.39000000001</v>
      </c>
      <c r="V84" s="30">
        <v>47093.14</v>
      </c>
      <c r="W84" s="24">
        <v>4140.92</v>
      </c>
      <c r="X84" s="30">
        <v>840.14</v>
      </c>
      <c r="Y84" s="30">
        <v>61442.189999999995</v>
      </c>
      <c r="Z84" s="30">
        <v>17374.91</v>
      </c>
      <c r="AA84" s="30">
        <v>1052</v>
      </c>
      <c r="AB84" s="30">
        <v>24017.010000000002</v>
      </c>
      <c r="AC84" s="30">
        <v>21640.690000000002</v>
      </c>
      <c r="AD84" s="30">
        <v>0</v>
      </c>
      <c r="AE84" s="30">
        <v>3172.42</v>
      </c>
      <c r="AF84" s="30">
        <v>0</v>
      </c>
      <c r="AG84" s="30">
        <v>60615.29</v>
      </c>
      <c r="AH84" s="30">
        <v>0</v>
      </c>
      <c r="AI84" s="30">
        <v>0</v>
      </c>
      <c r="AJ84" s="30">
        <v>1795.3400000000001</v>
      </c>
      <c r="AK84" s="30">
        <v>6993.5099999999993</v>
      </c>
      <c r="AL84" s="30">
        <v>200</v>
      </c>
      <c r="AM84" s="30">
        <v>0</v>
      </c>
      <c r="AN84" s="30">
        <v>0</v>
      </c>
      <c r="AO84" s="24">
        <v>0</v>
      </c>
      <c r="AP84" s="30">
        <v>0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0</v>
      </c>
      <c r="AW84" s="30">
        <v>927.72</v>
      </c>
      <c r="AX84" s="30">
        <v>41.98</v>
      </c>
      <c r="AY84" s="30">
        <v>15905.64</v>
      </c>
      <c r="AZ84" s="30">
        <v>0</v>
      </c>
      <c r="BA84" s="30">
        <v>0</v>
      </c>
      <c r="BB84" s="30">
        <v>27258.31</v>
      </c>
      <c r="BC84" s="30">
        <v>0</v>
      </c>
      <c r="BD84" s="30">
        <v>134142.96</v>
      </c>
      <c r="BE84" s="30">
        <v>168562.8</v>
      </c>
      <c r="BF84" s="30">
        <v>1100.9099999999999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0</v>
      </c>
      <c r="BM84" s="30">
        <v>6958.87</v>
      </c>
      <c r="BN84" s="30">
        <v>244169.37000000002</v>
      </c>
      <c r="BO84" s="30">
        <v>0</v>
      </c>
      <c r="BP84" s="30">
        <v>13742.34</v>
      </c>
      <c r="BQ84" s="30">
        <v>0</v>
      </c>
      <c r="BR84" s="30">
        <v>0</v>
      </c>
      <c r="BS84" s="30">
        <v>25702.269999999997</v>
      </c>
      <c r="BT84" s="30">
        <v>674.83999999999992</v>
      </c>
      <c r="BU84" s="30">
        <v>0</v>
      </c>
      <c r="BV84" s="30">
        <v>5572.39</v>
      </c>
      <c r="BW84" s="30">
        <v>16053.77</v>
      </c>
      <c r="BX84" s="30">
        <v>0</v>
      </c>
      <c r="BY84" s="30">
        <v>169343.66999999998</v>
      </c>
      <c r="BZ84" s="30">
        <v>0</v>
      </c>
      <c r="CA84" s="30">
        <v>4470.05</v>
      </c>
      <c r="CB84" s="30">
        <v>1167.01</v>
      </c>
      <c r="CC84" s="30">
        <v>67377988.037690252</v>
      </c>
      <c r="CD84" s="35">
        <v>5729066.8300000001</v>
      </c>
      <c r="CE84" s="32">
        <f t="shared" si="11"/>
        <v>74234993.277690247</v>
      </c>
    </row>
    <row r="85" spans="1:84" x14ac:dyDescent="0.35">
      <c r="A85" s="39" t="s">
        <v>269</v>
      </c>
      <c r="B85" s="20"/>
      <c r="C85" s="213">
        <v>0</v>
      </c>
      <c r="D85" s="213">
        <v>0</v>
      </c>
      <c r="E85" s="213">
        <v>33</v>
      </c>
      <c r="F85" s="213">
        <v>0</v>
      </c>
      <c r="G85" s="213">
        <v>11233</v>
      </c>
      <c r="H85" s="213">
        <v>0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15.320000000000002</v>
      </c>
      <c r="S85" s="213">
        <v>0</v>
      </c>
      <c r="T85" s="213">
        <v>0</v>
      </c>
      <c r="U85" s="213">
        <v>3863.3199999999997</v>
      </c>
      <c r="V85" s="213">
        <v>0</v>
      </c>
      <c r="W85" s="213">
        <v>0</v>
      </c>
      <c r="X85" s="213">
        <v>0</v>
      </c>
      <c r="Y85" s="213">
        <v>7504.0599999999995</v>
      </c>
      <c r="Z85" s="213">
        <v>2794.4700000000003</v>
      </c>
      <c r="AA85" s="213">
        <v>0</v>
      </c>
      <c r="AB85" s="213">
        <v>1779907.1400000001</v>
      </c>
      <c r="AC85" s="213">
        <v>0</v>
      </c>
      <c r="AD85" s="213">
        <v>0</v>
      </c>
      <c r="AE85" s="213">
        <v>0</v>
      </c>
      <c r="AF85" s="213">
        <v>0</v>
      </c>
      <c r="AG85" s="213">
        <v>32097</v>
      </c>
      <c r="AH85" s="213">
        <v>0</v>
      </c>
      <c r="AI85" s="213">
        <v>0</v>
      </c>
      <c r="AJ85" s="213">
        <v>900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17014.55</v>
      </c>
      <c r="AX85" s="213">
        <v>0</v>
      </c>
      <c r="AY85" s="213">
        <v>497716.66000000003</v>
      </c>
      <c r="AZ85" s="213">
        <v>52915.920000000013</v>
      </c>
      <c r="BA85" s="213">
        <v>0</v>
      </c>
      <c r="BB85" s="213">
        <v>10712.2</v>
      </c>
      <c r="BC85" s="213">
        <v>0</v>
      </c>
      <c r="BD85" s="213">
        <v>0</v>
      </c>
      <c r="BE85" s="213">
        <v>590350.82999999984</v>
      </c>
      <c r="BF85" s="213">
        <v>270884.44000000006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402766.48</v>
      </c>
      <c r="BO85" s="213">
        <v>0</v>
      </c>
      <c r="BP85" s="213">
        <v>1250921.23</v>
      </c>
      <c r="BQ85" s="213">
        <v>0</v>
      </c>
      <c r="BR85" s="213">
        <v>0</v>
      </c>
      <c r="BS85" s="213">
        <v>20065.59</v>
      </c>
      <c r="BT85" s="213">
        <v>0</v>
      </c>
      <c r="BU85" s="213">
        <v>0</v>
      </c>
      <c r="BV85" s="213">
        <v>0</v>
      </c>
      <c r="BW85" s="213">
        <v>58210.080000000002</v>
      </c>
      <c r="BX85" s="213">
        <v>0</v>
      </c>
      <c r="BY85" s="213">
        <v>4162.3200000000006</v>
      </c>
      <c r="BZ85" s="213">
        <v>0</v>
      </c>
      <c r="CA85" s="213">
        <v>0</v>
      </c>
      <c r="CB85" s="213">
        <v>265</v>
      </c>
      <c r="CC85" s="213">
        <v>3387111.9099999997</v>
      </c>
      <c r="CD85" s="35"/>
      <c r="CE85" s="32">
        <f t="shared" si="11"/>
        <v>8401444.5199999996</v>
      </c>
    </row>
    <row r="86" spans="1:84" x14ac:dyDescent="0.35">
      <c r="A86" s="39" t="s">
        <v>270</v>
      </c>
      <c r="B86" s="32"/>
      <c r="C86" s="32">
        <f>SUM(C62:C70)-C85</f>
        <v>5248819.120000001</v>
      </c>
      <c r="D86" s="32">
        <f t="shared" ref="D86:BO86" si="12">SUM(D62:D70)-D85</f>
        <v>0</v>
      </c>
      <c r="E86" s="32">
        <f t="shared" si="12"/>
        <v>15030843.439999999</v>
      </c>
      <c r="F86" s="32">
        <f t="shared" si="12"/>
        <v>0</v>
      </c>
      <c r="G86" s="32">
        <f t="shared" si="12"/>
        <v>546106.61</v>
      </c>
      <c r="H86" s="32">
        <f t="shared" si="12"/>
        <v>0</v>
      </c>
      <c r="I86" s="32">
        <f t="shared" si="12"/>
        <v>0</v>
      </c>
      <c r="J86" s="32">
        <f t="shared" si="12"/>
        <v>110843.03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11127512.210000001</v>
      </c>
      <c r="Q86" s="32">
        <f t="shared" si="12"/>
        <v>3244505.2600000002</v>
      </c>
      <c r="R86" s="32">
        <f t="shared" si="12"/>
        <v>6254132.0399999982</v>
      </c>
      <c r="S86" s="32">
        <f t="shared" si="12"/>
        <v>3349934.3000000007</v>
      </c>
      <c r="T86" s="32">
        <f t="shared" si="12"/>
        <v>642444.25000000012</v>
      </c>
      <c r="U86" s="32">
        <f t="shared" si="12"/>
        <v>7588899.7400000002</v>
      </c>
      <c r="V86" s="32">
        <f t="shared" si="12"/>
        <v>3178096.29</v>
      </c>
      <c r="W86" s="32">
        <f t="shared" si="12"/>
        <v>736170.74</v>
      </c>
      <c r="X86" s="32">
        <f t="shared" si="12"/>
        <v>2061072.53</v>
      </c>
      <c r="Y86" s="32">
        <f t="shared" si="12"/>
        <v>4628037.87</v>
      </c>
      <c r="Z86" s="32">
        <f t="shared" si="12"/>
        <v>3277972.2099999995</v>
      </c>
      <c r="AA86" s="32">
        <f t="shared" si="12"/>
        <v>625795.53999999992</v>
      </c>
      <c r="AB86" s="32">
        <f t="shared" si="12"/>
        <v>22345389.329999994</v>
      </c>
      <c r="AC86" s="32">
        <f t="shared" si="12"/>
        <v>3880146.8800000008</v>
      </c>
      <c r="AD86" s="32">
        <f t="shared" si="12"/>
        <v>0</v>
      </c>
      <c r="AE86" s="32">
        <f t="shared" si="12"/>
        <v>1145697.28</v>
      </c>
      <c r="AF86" s="32">
        <f t="shared" si="12"/>
        <v>0</v>
      </c>
      <c r="AG86" s="32">
        <f t="shared" si="12"/>
        <v>10816830.639999999</v>
      </c>
      <c r="AH86" s="32">
        <f t="shared" si="12"/>
        <v>0</v>
      </c>
      <c r="AI86" s="32">
        <f t="shared" si="12"/>
        <v>0</v>
      </c>
      <c r="AJ86" s="32">
        <f t="shared" si="12"/>
        <v>446953.29</v>
      </c>
      <c r="AK86" s="32">
        <f t="shared" si="12"/>
        <v>855935.33000000007</v>
      </c>
      <c r="AL86" s="32">
        <f t="shared" si="12"/>
        <v>244505.62000000002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6971.48</v>
      </c>
      <c r="AW86" s="32">
        <f t="shared" si="12"/>
        <v>97980.489999999976</v>
      </c>
      <c r="AX86" s="32">
        <f t="shared" si="12"/>
        <v>202659.34999999998</v>
      </c>
      <c r="AY86" s="32">
        <f t="shared" si="12"/>
        <v>2422131.6999999997</v>
      </c>
      <c r="AZ86" s="32">
        <f t="shared" si="12"/>
        <v>-8144.0000000000146</v>
      </c>
      <c r="BA86" s="32">
        <f t="shared" si="12"/>
        <v>484177.77999999997</v>
      </c>
      <c r="BB86" s="32">
        <f t="shared" si="12"/>
        <v>1438158.3200000003</v>
      </c>
      <c r="BC86" s="32">
        <f t="shared" si="12"/>
        <v>0</v>
      </c>
      <c r="BD86" s="32">
        <f t="shared" si="12"/>
        <v>199197.89</v>
      </c>
      <c r="BE86" s="32">
        <f t="shared" si="12"/>
        <v>7428721.580000001</v>
      </c>
      <c r="BF86" s="32">
        <f t="shared" si="12"/>
        <v>2120022.2799999998</v>
      </c>
      <c r="BG86" s="32">
        <f t="shared" si="12"/>
        <v>13802</v>
      </c>
      <c r="BH86" s="32">
        <f t="shared" si="12"/>
        <v>87810.880000000005</v>
      </c>
      <c r="BI86" s="32">
        <f t="shared" si="12"/>
        <v>0</v>
      </c>
      <c r="BJ86" s="32">
        <f t="shared" si="12"/>
        <v>78961.279999999999</v>
      </c>
      <c r="BK86" s="32">
        <f t="shared" si="12"/>
        <v>61953</v>
      </c>
      <c r="BL86" s="32">
        <f t="shared" si="12"/>
        <v>0</v>
      </c>
      <c r="BM86" s="32">
        <f t="shared" si="12"/>
        <v>209281.58</v>
      </c>
      <c r="BN86" s="32">
        <f t="shared" si="12"/>
        <v>10365714.669999998</v>
      </c>
      <c r="BO86" s="32">
        <f t="shared" si="12"/>
        <v>32732.660000000007</v>
      </c>
      <c r="BP86" s="32">
        <f t="shared" ref="BP86:CD86" si="13">SUM(BP62:BP70)-BP85</f>
        <v>-80745.669999999925</v>
      </c>
      <c r="BQ86" s="32">
        <f t="shared" si="13"/>
        <v>0</v>
      </c>
      <c r="BR86" s="32">
        <f t="shared" si="13"/>
        <v>0</v>
      </c>
      <c r="BS86" s="32">
        <f t="shared" si="13"/>
        <v>416581.86999999988</v>
      </c>
      <c r="BT86" s="32">
        <f t="shared" si="13"/>
        <v>409026.23000000004</v>
      </c>
      <c r="BU86" s="32">
        <f t="shared" si="13"/>
        <v>0</v>
      </c>
      <c r="BV86" s="32">
        <f t="shared" si="13"/>
        <v>147730.57</v>
      </c>
      <c r="BW86" s="32">
        <f t="shared" si="13"/>
        <v>273352.94</v>
      </c>
      <c r="BX86" s="32">
        <f t="shared" si="13"/>
        <v>0</v>
      </c>
      <c r="BY86" s="32">
        <f t="shared" si="13"/>
        <v>2495266.62</v>
      </c>
      <c r="BZ86" s="32">
        <f t="shared" si="13"/>
        <v>0</v>
      </c>
      <c r="CA86" s="32">
        <f t="shared" si="13"/>
        <v>449732.01</v>
      </c>
      <c r="CB86" s="32">
        <f t="shared" si="13"/>
        <v>5702.58</v>
      </c>
      <c r="CC86" s="32">
        <f t="shared" si="13"/>
        <v>66307314.087690249</v>
      </c>
      <c r="CD86" s="32">
        <f t="shared" si="13"/>
        <v>5729066.8300000001</v>
      </c>
      <c r="CE86" s="32">
        <f t="shared" si="11"/>
        <v>208781804.55769029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22008650.039999999</v>
      </c>
      <c r="D88" s="213">
        <v>0</v>
      </c>
      <c r="E88" s="213">
        <v>60946397.259999968</v>
      </c>
      <c r="F88" s="213">
        <v>0</v>
      </c>
      <c r="G88" s="213">
        <v>3649863.0500000003</v>
      </c>
      <c r="H88" s="213">
        <v>0</v>
      </c>
      <c r="I88" s="213">
        <v>0</v>
      </c>
      <c r="J88" s="213">
        <v>2117674.2800000003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31408970.309999995</v>
      </c>
      <c r="Q88" s="213">
        <v>903279.4</v>
      </c>
      <c r="R88" s="213">
        <v>2166051.6800000002</v>
      </c>
      <c r="S88" s="213">
        <v>0</v>
      </c>
      <c r="T88" s="213">
        <v>1491201.06</v>
      </c>
      <c r="U88" s="213">
        <v>21816067.990000002</v>
      </c>
      <c r="V88" s="213">
        <v>15568316.969999997</v>
      </c>
      <c r="W88" s="213">
        <v>1668878.6900000002</v>
      </c>
      <c r="X88" s="213">
        <v>12385926.090000002</v>
      </c>
      <c r="Y88" s="213">
        <v>4575684.1499999994</v>
      </c>
      <c r="Z88" s="213">
        <v>283860</v>
      </c>
      <c r="AA88" s="213">
        <v>448045.58000000007</v>
      </c>
      <c r="AB88" s="213">
        <v>19358870.57</v>
      </c>
      <c r="AC88" s="213">
        <v>15365493.640000001</v>
      </c>
      <c r="AD88" s="213">
        <v>0</v>
      </c>
      <c r="AE88" s="213">
        <v>2437347.21</v>
      </c>
      <c r="AF88" s="213">
        <v>0</v>
      </c>
      <c r="AG88" s="213">
        <v>12180869.960000001</v>
      </c>
      <c r="AH88" s="213">
        <v>0</v>
      </c>
      <c r="AI88" s="213">
        <v>0</v>
      </c>
      <c r="AJ88" s="213">
        <v>0</v>
      </c>
      <c r="AK88" s="213">
        <v>1934755.47</v>
      </c>
      <c r="AL88" s="213">
        <v>716557.02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233432760.42000002</v>
      </c>
    </row>
    <row r="89" spans="1:84" x14ac:dyDescent="0.35">
      <c r="A89" s="26" t="s">
        <v>273</v>
      </c>
      <c r="B89" s="20"/>
      <c r="C89" s="213">
        <v>96753.02</v>
      </c>
      <c r="D89" s="213">
        <v>0</v>
      </c>
      <c r="E89" s="213">
        <v>3612554.830000001</v>
      </c>
      <c r="F89" s="213">
        <v>0</v>
      </c>
      <c r="G89" s="213">
        <v>0</v>
      </c>
      <c r="H89" s="213">
        <v>0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97519300.350000054</v>
      </c>
      <c r="Q89" s="213">
        <v>3084745.5999999996</v>
      </c>
      <c r="R89" s="213">
        <v>17836943.48</v>
      </c>
      <c r="S89" s="213">
        <v>0</v>
      </c>
      <c r="T89" s="213">
        <v>2157629.23</v>
      </c>
      <c r="U89" s="213">
        <v>34983876.289999999</v>
      </c>
      <c r="V89" s="213">
        <v>16841596.609999999</v>
      </c>
      <c r="W89" s="213">
        <v>15118352.200000001</v>
      </c>
      <c r="X89" s="213">
        <v>39159231.519999996</v>
      </c>
      <c r="Y89" s="213">
        <v>27797476.519999996</v>
      </c>
      <c r="Z89" s="213">
        <v>17771866</v>
      </c>
      <c r="AA89" s="213">
        <v>4870798.6100000013</v>
      </c>
      <c r="AB89" s="213">
        <v>97407932.810000002</v>
      </c>
      <c r="AC89" s="213">
        <v>10560856.359999999</v>
      </c>
      <c r="AD89" s="213">
        <v>0</v>
      </c>
      <c r="AE89" s="213">
        <v>337424.79000000004</v>
      </c>
      <c r="AF89" s="213">
        <v>0</v>
      </c>
      <c r="AG89" s="213">
        <v>48997870.759999998</v>
      </c>
      <c r="AH89" s="213">
        <v>0</v>
      </c>
      <c r="AI89" s="213">
        <v>0</v>
      </c>
      <c r="AJ89" s="213">
        <v>290980</v>
      </c>
      <c r="AK89" s="213">
        <v>141388.53</v>
      </c>
      <c r="AL89" s="213">
        <v>77300.98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438664878.49000001</v>
      </c>
    </row>
    <row r="90" spans="1:84" x14ac:dyDescent="0.35">
      <c r="A90" s="26" t="s">
        <v>274</v>
      </c>
      <c r="B90" s="20"/>
      <c r="C90" s="32">
        <f>C88+C89</f>
        <v>22105403.059999999</v>
      </c>
      <c r="D90" s="32">
        <f t="shared" ref="D90:AV90" si="15">D88+D89</f>
        <v>0</v>
      </c>
      <c r="E90" s="32">
        <f t="shared" si="15"/>
        <v>64558952.089999966</v>
      </c>
      <c r="F90" s="32">
        <f t="shared" si="15"/>
        <v>0</v>
      </c>
      <c r="G90" s="32">
        <f t="shared" si="15"/>
        <v>3649863.0500000003</v>
      </c>
      <c r="H90" s="32">
        <f t="shared" si="15"/>
        <v>0</v>
      </c>
      <c r="I90" s="32">
        <f t="shared" si="15"/>
        <v>0</v>
      </c>
      <c r="J90" s="32">
        <f t="shared" si="15"/>
        <v>2117674.2800000003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128928270.66000006</v>
      </c>
      <c r="Q90" s="32">
        <f t="shared" si="15"/>
        <v>3988024.9999999995</v>
      </c>
      <c r="R90" s="32">
        <f t="shared" si="15"/>
        <v>20002995.16</v>
      </c>
      <c r="S90" s="32">
        <f t="shared" si="15"/>
        <v>0</v>
      </c>
      <c r="T90" s="32">
        <f t="shared" si="15"/>
        <v>3648830.29</v>
      </c>
      <c r="U90" s="32">
        <f t="shared" si="15"/>
        <v>56799944.280000001</v>
      </c>
      <c r="V90" s="32">
        <f t="shared" si="15"/>
        <v>32409913.579999998</v>
      </c>
      <c r="W90" s="32">
        <f t="shared" si="15"/>
        <v>16787230.890000001</v>
      </c>
      <c r="X90" s="32">
        <f t="shared" si="15"/>
        <v>51545157.609999999</v>
      </c>
      <c r="Y90" s="32">
        <f t="shared" si="15"/>
        <v>32373160.669999994</v>
      </c>
      <c r="Z90" s="32">
        <f t="shared" si="15"/>
        <v>18055726</v>
      </c>
      <c r="AA90" s="32">
        <f t="shared" si="15"/>
        <v>5318844.1900000013</v>
      </c>
      <c r="AB90" s="32">
        <f t="shared" si="15"/>
        <v>116766803.38</v>
      </c>
      <c r="AC90" s="32">
        <f t="shared" si="15"/>
        <v>25926350</v>
      </c>
      <c r="AD90" s="32">
        <f t="shared" si="15"/>
        <v>0</v>
      </c>
      <c r="AE90" s="32">
        <f t="shared" si="15"/>
        <v>2774772</v>
      </c>
      <c r="AF90" s="32">
        <f t="shared" si="15"/>
        <v>0</v>
      </c>
      <c r="AG90" s="32">
        <f t="shared" si="15"/>
        <v>61178740.719999999</v>
      </c>
      <c r="AH90" s="32">
        <f t="shared" si="15"/>
        <v>0</v>
      </c>
      <c r="AI90" s="32">
        <f t="shared" si="15"/>
        <v>0</v>
      </c>
      <c r="AJ90" s="32">
        <f t="shared" si="15"/>
        <v>290980</v>
      </c>
      <c r="AK90" s="32">
        <f t="shared" si="15"/>
        <v>2076144</v>
      </c>
      <c r="AL90" s="32">
        <f t="shared" si="15"/>
        <v>793858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672097638.91000009</v>
      </c>
    </row>
    <row r="91" spans="1:84" x14ac:dyDescent="0.35">
      <c r="A91" s="39" t="s">
        <v>275</v>
      </c>
      <c r="B91" s="32"/>
      <c r="C91" s="213">
        <v>7901.6499999999987</v>
      </c>
      <c r="D91" s="213">
        <v>0</v>
      </c>
      <c r="E91" s="213">
        <v>23403.789999999997</v>
      </c>
      <c r="F91" s="213">
        <v>0</v>
      </c>
      <c r="G91" s="213">
        <v>5778.2200000000012</v>
      </c>
      <c r="H91" s="213">
        <v>0</v>
      </c>
      <c r="I91" s="213">
        <v>0</v>
      </c>
      <c r="J91" s="213">
        <v>397.77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11411.220000000001</v>
      </c>
      <c r="Q91" s="213">
        <v>1295.44</v>
      </c>
      <c r="R91" s="213">
        <v>0</v>
      </c>
      <c r="S91" s="213">
        <v>5476.05</v>
      </c>
      <c r="T91" s="213">
        <v>532.4</v>
      </c>
      <c r="U91" s="213">
        <v>3916.1600000000003</v>
      </c>
      <c r="V91" s="213">
        <v>474.42</v>
      </c>
      <c r="W91" s="213">
        <v>1686.6100000000001</v>
      </c>
      <c r="X91" s="213">
        <v>1368.9299999999998</v>
      </c>
      <c r="Y91" s="213">
        <v>6442.13</v>
      </c>
      <c r="Z91" s="213">
        <v>8543.9000000000015</v>
      </c>
      <c r="AA91" s="213">
        <v>1038.21</v>
      </c>
      <c r="AB91" s="213">
        <v>2081.33</v>
      </c>
      <c r="AC91" s="213">
        <v>3458.37</v>
      </c>
      <c r="AD91" s="213">
        <v>0</v>
      </c>
      <c r="AE91" s="213">
        <v>2834.8</v>
      </c>
      <c r="AF91" s="213">
        <v>0</v>
      </c>
      <c r="AG91" s="213">
        <v>7151.5300000000007</v>
      </c>
      <c r="AH91" s="213">
        <v>0</v>
      </c>
      <c r="AI91" s="213">
        <v>0</v>
      </c>
      <c r="AJ91" s="213">
        <v>0</v>
      </c>
      <c r="AK91" s="213">
        <v>1553.47</v>
      </c>
      <c r="AL91" s="213">
        <v>337.87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201.08</v>
      </c>
      <c r="AW91" s="213">
        <v>177.89</v>
      </c>
      <c r="AX91" s="213">
        <v>0</v>
      </c>
      <c r="AY91" s="213">
        <v>7090.7800000000007</v>
      </c>
      <c r="AZ91" s="213">
        <v>191.32999999999998</v>
      </c>
      <c r="BA91" s="213">
        <v>562.71</v>
      </c>
      <c r="BB91" s="213">
        <v>403.41</v>
      </c>
      <c r="BC91" s="213">
        <v>0</v>
      </c>
      <c r="BD91" s="213">
        <v>3604.28</v>
      </c>
      <c r="BE91" s="213">
        <v>32855.81</v>
      </c>
      <c r="BF91" s="213">
        <v>3075.4100000000003</v>
      </c>
      <c r="BG91" s="213">
        <v>412.28</v>
      </c>
      <c r="BH91" s="213">
        <v>2483.2999999999997</v>
      </c>
      <c r="BI91" s="213">
        <v>0</v>
      </c>
      <c r="BJ91" s="213">
        <v>419.4</v>
      </c>
      <c r="BK91" s="213">
        <v>1850.6599999999999</v>
      </c>
      <c r="BL91" s="213">
        <v>0</v>
      </c>
      <c r="BM91" s="213">
        <v>0</v>
      </c>
      <c r="BN91" s="213">
        <v>7363.38</v>
      </c>
      <c r="BO91" s="213">
        <v>0</v>
      </c>
      <c r="BP91" s="213">
        <v>267.36</v>
      </c>
      <c r="BQ91" s="213">
        <v>0</v>
      </c>
      <c r="BR91" s="213">
        <v>0</v>
      </c>
      <c r="BS91" s="213">
        <v>267.39999999999998</v>
      </c>
      <c r="BT91" s="213">
        <v>608.63</v>
      </c>
      <c r="BU91" s="213">
        <v>0</v>
      </c>
      <c r="BV91" s="213">
        <v>4062.43</v>
      </c>
      <c r="BW91" s="213">
        <v>269.27</v>
      </c>
      <c r="BX91" s="213">
        <v>0</v>
      </c>
      <c r="BY91" s="213">
        <v>919.18000000000006</v>
      </c>
      <c r="BZ91" s="213">
        <v>0</v>
      </c>
      <c r="CA91" s="213">
        <v>0</v>
      </c>
      <c r="CB91" s="213">
        <v>142.01</v>
      </c>
      <c r="CC91" s="213">
        <v>9302.619999999999</v>
      </c>
      <c r="CD91" s="233" t="s">
        <v>233</v>
      </c>
      <c r="CE91" s="32">
        <f t="shared" si="14"/>
        <v>173614.88999999996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0</v>
      </c>
      <c r="D92" s="213">
        <v>0</v>
      </c>
      <c r="E92" s="213">
        <v>0</v>
      </c>
      <c r="F92" s="213">
        <v>0</v>
      </c>
      <c r="G92" s="213">
        <v>0</v>
      </c>
      <c r="H92" s="213">
        <v>0</v>
      </c>
      <c r="I92" s="213">
        <v>0</v>
      </c>
      <c r="J92" s="213"/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64" t="s">
        <v>233</v>
      </c>
      <c r="AY92" s="264" t="s">
        <v>233</v>
      </c>
      <c r="AZ92" s="213"/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/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0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90964.620684631373</v>
      </c>
      <c r="D93" s="213">
        <v>0</v>
      </c>
      <c r="E93" s="213">
        <v>269426.87665649189</v>
      </c>
      <c r="F93" s="213">
        <v>0</v>
      </c>
      <c r="G93" s="213">
        <v>66519.472582606279</v>
      </c>
      <c r="H93" s="213">
        <v>0</v>
      </c>
      <c r="I93" s="213">
        <v>0</v>
      </c>
      <c r="J93" s="213">
        <v>4579.1698151304881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131367.15734674144</v>
      </c>
      <c r="Q93" s="213">
        <v>14913.24068007301</v>
      </c>
      <c r="R93" s="213">
        <v>0</v>
      </c>
      <c r="S93" s="213">
        <v>63040.859959638277</v>
      </c>
      <c r="T93" s="213">
        <v>6129.0444467291964</v>
      </c>
      <c r="U93" s="213">
        <v>45083.243239111594</v>
      </c>
      <c r="V93" s="213">
        <v>5461.572626628973</v>
      </c>
      <c r="W93" s="213">
        <v>19416.430605368012</v>
      </c>
      <c r="X93" s="213">
        <v>15759.265241286623</v>
      </c>
      <c r="Y93" s="213">
        <v>74162.473894830124</v>
      </c>
      <c r="Z93" s="213">
        <v>98358.269812940634</v>
      </c>
      <c r="AA93" s="213">
        <v>11951.982034257548</v>
      </c>
      <c r="AB93" s="213">
        <v>23960.48850171089</v>
      </c>
      <c r="AC93" s="213">
        <v>39813.116910658995</v>
      </c>
      <c r="AD93" s="213">
        <v>0</v>
      </c>
      <c r="AE93" s="213">
        <v>32634.513894793254</v>
      </c>
      <c r="AF93" s="213">
        <v>0</v>
      </c>
      <c r="AG93" s="213">
        <v>82329.160841692821</v>
      </c>
      <c r="AH93" s="213">
        <v>0</v>
      </c>
      <c r="AI93" s="213">
        <v>0</v>
      </c>
      <c r="AJ93" s="213">
        <v>0</v>
      </c>
      <c r="AK93" s="213">
        <v>17883.709009504892</v>
      </c>
      <c r="AL93" s="213">
        <v>3889.5947543508523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2314.8539769878039</v>
      </c>
      <c r="AW93" s="213">
        <v>2047.8882731567558</v>
      </c>
      <c r="AX93" s="264" t="s">
        <v>233</v>
      </c>
      <c r="AY93" s="264" t="s">
        <v>233</v>
      </c>
      <c r="AZ93" s="229" t="s">
        <v>233</v>
      </c>
      <c r="BA93" s="213">
        <v>6477.976334746405</v>
      </c>
      <c r="BB93" s="213">
        <v>4644.0980846262682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28588.009155827596</v>
      </c>
      <c r="BI93" s="213">
        <v>0</v>
      </c>
      <c r="BJ93" s="229" t="s">
        <v>233</v>
      </c>
      <c r="BK93" s="213">
        <v>21304.991351960656</v>
      </c>
      <c r="BL93" s="213">
        <v>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3078.3367487892315</v>
      </c>
      <c r="BT93" s="213">
        <v>7006.6121743290587</v>
      </c>
      <c r="BU93" s="213">
        <v>0</v>
      </c>
      <c r="BV93" s="213">
        <v>46767.118767329237</v>
      </c>
      <c r="BW93" s="213">
        <v>3099.8643842426195</v>
      </c>
      <c r="BX93" s="213">
        <v>0</v>
      </c>
      <c r="BY93" s="213">
        <v>10581.696233179082</v>
      </c>
      <c r="BZ93" s="213">
        <v>0</v>
      </c>
      <c r="CA93" s="213">
        <v>0</v>
      </c>
      <c r="CB93" s="213">
        <v>1634.8339629602049</v>
      </c>
      <c r="CC93" s="229" t="s">
        <v>233</v>
      </c>
      <c r="CD93" s="229" t="s">
        <v>233</v>
      </c>
      <c r="CE93" s="32">
        <f t="shared" si="14"/>
        <v>1255190.5429873124</v>
      </c>
      <c r="CF93" s="20"/>
    </row>
    <row r="94" spans="1:84" x14ac:dyDescent="0.35">
      <c r="A94" s="26" t="s">
        <v>278</v>
      </c>
      <c r="B94" s="20"/>
      <c r="C94" s="213">
        <v>0</v>
      </c>
      <c r="D94" s="213">
        <v>0</v>
      </c>
      <c r="E94" s="213">
        <v>0</v>
      </c>
      <c r="F94" s="213">
        <v>0</v>
      </c>
      <c r="G94" s="213">
        <v>0</v>
      </c>
      <c r="H94" s="213">
        <v>0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>
        <v>0</v>
      </c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2">
        <v>21.02</v>
      </c>
      <c r="D95" s="242">
        <v>0</v>
      </c>
      <c r="E95" s="242">
        <v>63.399999999999991</v>
      </c>
      <c r="F95" s="242">
        <v>0</v>
      </c>
      <c r="G95" s="242">
        <v>0.37</v>
      </c>
      <c r="H95" s="242">
        <v>0</v>
      </c>
      <c r="I95" s="242">
        <v>0</v>
      </c>
      <c r="J95" s="242">
        <v>0.65</v>
      </c>
      <c r="K95" s="242">
        <v>0</v>
      </c>
      <c r="L95" s="242">
        <v>0</v>
      </c>
      <c r="M95" s="242">
        <v>0</v>
      </c>
      <c r="N95" s="242">
        <v>0</v>
      </c>
      <c r="O95" s="242">
        <v>0</v>
      </c>
      <c r="P95" s="243">
        <v>13.34</v>
      </c>
      <c r="Q95" s="243">
        <v>19.02</v>
      </c>
      <c r="R95" s="243">
        <v>0</v>
      </c>
      <c r="S95" s="244">
        <v>0</v>
      </c>
      <c r="T95" s="244">
        <v>2.71</v>
      </c>
      <c r="U95" s="245">
        <v>0</v>
      </c>
      <c r="V95" s="243">
        <v>5.0699999999999994</v>
      </c>
      <c r="W95" s="243">
        <v>0.05</v>
      </c>
      <c r="X95" s="243">
        <v>0</v>
      </c>
      <c r="Y95" s="243">
        <v>2.41</v>
      </c>
      <c r="Z95" s="243">
        <v>6.3</v>
      </c>
      <c r="AA95" s="243">
        <v>0</v>
      </c>
      <c r="AB95" s="244">
        <v>0</v>
      </c>
      <c r="AC95" s="243">
        <v>0</v>
      </c>
      <c r="AD95" s="243">
        <v>0</v>
      </c>
      <c r="AE95" s="243">
        <v>0</v>
      </c>
      <c r="AF95" s="243">
        <v>0</v>
      </c>
      <c r="AG95" s="243">
        <v>17.05</v>
      </c>
      <c r="AH95" s="243">
        <v>0</v>
      </c>
      <c r="AI95" s="243">
        <v>0</v>
      </c>
      <c r="AJ95" s="243">
        <v>0.66</v>
      </c>
      <c r="AK95" s="243">
        <v>0</v>
      </c>
      <c r="AL95" s="243">
        <v>0</v>
      </c>
      <c r="AM95" s="243">
        <v>0</v>
      </c>
      <c r="AN95" s="243">
        <v>0</v>
      </c>
      <c r="AO95" s="243">
        <v>0</v>
      </c>
      <c r="AP95" s="243">
        <v>0</v>
      </c>
      <c r="AQ95" s="243">
        <v>0</v>
      </c>
      <c r="AR95" s="243">
        <v>0</v>
      </c>
      <c r="AS95" s="243">
        <v>0</v>
      </c>
      <c r="AT95" s="243">
        <v>0</v>
      </c>
      <c r="AU95" s="243">
        <v>0</v>
      </c>
      <c r="AV95" s="244">
        <v>0</v>
      </c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152.05000000000001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1369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12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98362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19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1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1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7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>
        <v>1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5126</v>
      </c>
      <c r="D128" s="220">
        <v>23596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668</v>
      </c>
      <c r="D131" s="220">
        <v>1403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14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55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15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8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92</v>
      </c>
    </row>
    <row r="145" spans="1:6" x14ac:dyDescent="0.35">
      <c r="A145" s="20" t="s">
        <v>325</v>
      </c>
      <c r="B145" s="46" t="s">
        <v>284</v>
      </c>
      <c r="C145" s="47">
        <v>142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2783</v>
      </c>
      <c r="C155" s="50">
        <v>951</v>
      </c>
      <c r="D155" s="50">
        <v>1392</v>
      </c>
      <c r="E155" s="32">
        <f>SUM(B155:D155)</f>
        <v>5126</v>
      </c>
    </row>
    <row r="156" spans="1:6" x14ac:dyDescent="0.35">
      <c r="A156" s="20" t="s">
        <v>227</v>
      </c>
      <c r="B156" s="50">
        <v>14842</v>
      </c>
      <c r="C156" s="50">
        <v>3581</v>
      </c>
      <c r="D156" s="50">
        <v>5173.0100000000093</v>
      </c>
      <c r="E156" s="32">
        <f>SUM(B156:D156)</f>
        <v>23596.010000000009</v>
      </c>
    </row>
    <row r="157" spans="1:6" x14ac:dyDescent="0.35">
      <c r="A157" s="20" t="s">
        <v>332</v>
      </c>
      <c r="B157" s="50">
        <v>99313.994772696926</v>
      </c>
      <c r="C157" s="50">
        <v>35122.707872349936</v>
      </c>
      <c r="D157" s="50">
        <v>80357.297354953247</v>
      </c>
      <c r="E157" s="32">
        <f>SUM(B157:D157)</f>
        <v>214794.00000000012</v>
      </c>
    </row>
    <row r="158" spans="1:6" x14ac:dyDescent="0.35">
      <c r="A158" s="20" t="s">
        <v>272</v>
      </c>
      <c r="B158" s="50">
        <v>137462705.61000001</v>
      </c>
      <c r="C158" s="50">
        <v>37643652.400000006</v>
      </c>
      <c r="D158" s="50">
        <v>58326402.410000019</v>
      </c>
      <c r="E158" s="32">
        <f>SUM(B158:D158)</f>
        <v>233432760.42000005</v>
      </c>
      <c r="F158" s="18"/>
    </row>
    <row r="159" spans="1:6" x14ac:dyDescent="0.35">
      <c r="A159" s="20" t="s">
        <v>273</v>
      </c>
      <c r="B159" s="50">
        <v>202824702.97</v>
      </c>
      <c r="C159" s="50">
        <v>71729596.699999988</v>
      </c>
      <c r="D159" s="50">
        <v>164110578.82000002</v>
      </c>
      <c r="E159" s="32">
        <f>SUM(B159:D159)</f>
        <v>438664878.49000001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4604797.8099999996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-13862.09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-98259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0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0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1266892.04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236198.93999999994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5995767.6999999993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768367.03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609058.09000000008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1377425.12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0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-10549.16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-10549.16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98106.34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4902551.34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5000657.68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>
        <v>5289.82</v>
      </c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733668.49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738958.30999999994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2525563.9300000002</v>
      </c>
      <c r="C212" s="216">
        <v>-10101</v>
      </c>
      <c r="D212" s="220">
        <v>-10101</v>
      </c>
      <c r="E212" s="32">
        <f t="shared" ref="E212:E220" si="16">SUM(B212:C212)-D212</f>
        <v>2525563.9300000002</v>
      </c>
    </row>
    <row r="213" spans="1:5" x14ac:dyDescent="0.35">
      <c r="A213" s="20" t="s">
        <v>367</v>
      </c>
      <c r="B213" s="220">
        <v>1872825.07</v>
      </c>
      <c r="C213" s="216"/>
      <c r="D213" s="220"/>
      <c r="E213" s="32">
        <f t="shared" si="16"/>
        <v>1872825.07</v>
      </c>
    </row>
    <row r="214" spans="1:5" x14ac:dyDescent="0.35">
      <c r="A214" s="20" t="s">
        <v>368</v>
      </c>
      <c r="B214" s="220">
        <v>79161354.460000008</v>
      </c>
      <c r="C214" s="216">
        <v>1151389.73</v>
      </c>
      <c r="D214" s="220"/>
      <c r="E214" s="32">
        <f t="shared" si="16"/>
        <v>80312744.190000013</v>
      </c>
    </row>
    <row r="215" spans="1:5" x14ac:dyDescent="0.35">
      <c r="A215" s="20" t="s">
        <v>369</v>
      </c>
      <c r="B215" s="220">
        <v>-623963.00999999978</v>
      </c>
      <c r="C215" s="216">
        <v>623963.01</v>
      </c>
      <c r="D215" s="220"/>
      <c r="E215" s="32">
        <f t="shared" si="16"/>
        <v>0</v>
      </c>
    </row>
    <row r="216" spans="1:5" x14ac:dyDescent="0.35">
      <c r="A216" s="20" t="s">
        <v>370</v>
      </c>
      <c r="B216" s="220">
        <v>5937744.5800000001</v>
      </c>
      <c r="C216" s="216"/>
      <c r="D216" s="220"/>
      <c r="E216" s="32">
        <f t="shared" si="16"/>
        <v>5937744.5800000001</v>
      </c>
    </row>
    <row r="217" spans="1:5" x14ac:dyDescent="0.35">
      <c r="A217" s="20" t="s">
        <v>371</v>
      </c>
      <c r="B217" s="220">
        <v>62796223.93</v>
      </c>
      <c r="C217" s="216">
        <v>4322964.8100000005</v>
      </c>
      <c r="D217" s="220"/>
      <c r="E217" s="32">
        <f t="shared" si="16"/>
        <v>67119188.739999995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33270</v>
      </c>
      <c r="C219" s="216"/>
      <c r="D219" s="220"/>
      <c r="E219" s="32">
        <f t="shared" si="16"/>
        <v>33270</v>
      </c>
    </row>
    <row r="220" spans="1:5" x14ac:dyDescent="0.35">
      <c r="A220" s="20" t="s">
        <v>374</v>
      </c>
      <c r="B220" s="220">
        <v>6700548.3699999992</v>
      </c>
      <c r="C220" s="216">
        <v>-6088216.5500000035</v>
      </c>
      <c r="D220" s="220">
        <v>-2409139.8800000018</v>
      </c>
      <c r="E220" s="32">
        <f t="shared" si="16"/>
        <v>3021471.6999999974</v>
      </c>
    </row>
    <row r="221" spans="1:5" x14ac:dyDescent="0.35">
      <c r="A221" s="20" t="s">
        <v>215</v>
      </c>
      <c r="B221" s="32">
        <f>SUM(B212:B220)</f>
        <v>158403567.33000001</v>
      </c>
      <c r="C221" s="265">
        <f>SUM(C212:C220)</f>
        <v>0</v>
      </c>
      <c r="D221" s="32">
        <f>SUM(D212:D220)</f>
        <v>-2419240.8800000018</v>
      </c>
      <c r="E221" s="32">
        <f>SUM(E212:E220)</f>
        <v>160822808.20999998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56991736.859999999</v>
      </c>
      <c r="C227" s="216">
        <v>2773119.04</v>
      </c>
      <c r="D227" s="220"/>
      <c r="E227" s="32">
        <f t="shared" si="17"/>
        <v>59764855.899999999</v>
      </c>
    </row>
    <row r="228" spans="1:5" x14ac:dyDescent="0.35">
      <c r="A228" s="20" t="s">
        <v>369</v>
      </c>
      <c r="B228" s="220">
        <v>3360617.52</v>
      </c>
      <c r="C228" s="216">
        <v>359340.31999999995</v>
      </c>
      <c r="D228" s="220"/>
      <c r="E228" s="32">
        <f t="shared" si="17"/>
        <v>3719957.84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57843882.57</v>
      </c>
      <c r="C230" s="216">
        <v>2644127.6499999994</v>
      </c>
      <c r="D230" s="220"/>
      <c r="E230" s="32">
        <f t="shared" si="17"/>
        <v>60488010.219999999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1830578.91</v>
      </c>
      <c r="C232" s="216">
        <v>35407.99</v>
      </c>
      <c r="D232" s="220"/>
      <c r="E232" s="32">
        <f t="shared" si="17"/>
        <v>1865986.9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120026815.86</v>
      </c>
      <c r="C234" s="265">
        <f>SUM(C225:C233)</f>
        <v>5811995</v>
      </c>
      <c r="D234" s="32">
        <f>SUM(D225:D233)</f>
        <v>0</v>
      </c>
      <c r="E234" s="32">
        <f>SUM(E225:E233)</f>
        <v>125838810.86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4" t="s">
        <v>377</v>
      </c>
      <c r="C237" s="344"/>
      <c r="D237" s="38"/>
      <c r="E237" s="38"/>
    </row>
    <row r="238" spans="1:5" x14ac:dyDescent="0.35">
      <c r="A238" s="56" t="s">
        <v>377</v>
      </c>
      <c r="B238" s="38"/>
      <c r="C238" s="216">
        <v>3618493.64</v>
      </c>
      <c r="D238" s="40">
        <f>C238</f>
        <v>3618493.64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258641357.03999999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83254324.280000001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3682797.1799999997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38327619.310000002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61975274.899999999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2787253.870000001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448668626.57999998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849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1965570.6900000002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7663709.6500000004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9629280.3399999999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461916400.55999994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3475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71552759.230000004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50392216.359999999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886357.58000000007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3856408.89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141869.78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>
        <v>0</v>
      </c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26048654.120000005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104763861.35000001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104763861.35000001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2525563.9300000002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1872825.07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80312744.189999998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/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5937744.5800000001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67119188.739999995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33270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3021471.6999999997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160822808.20999998</v>
      </c>
      <c r="E292" s="20"/>
    </row>
    <row r="293" spans="1:5" x14ac:dyDescent="0.35">
      <c r="A293" s="20" t="s">
        <v>416</v>
      </c>
      <c r="B293" s="46" t="s">
        <v>284</v>
      </c>
      <c r="C293" s="47">
        <v>125838810.48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34983997.729999974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6855499.8099999996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6855499.8099999996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172652013.00999999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4038926.32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8142542.6900000004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17977298.099999998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30158767.109999999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>
        <v>68189.56</v>
      </c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68189.56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0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>
        <v>0</v>
      </c>
      <c r="D334" s="20"/>
      <c r="E334" s="20"/>
    </row>
    <row r="335" spans="1:5" x14ac:dyDescent="0.35">
      <c r="A335" s="26" t="s">
        <v>452</v>
      </c>
      <c r="B335" s="46" t="s">
        <v>284</v>
      </c>
      <c r="C335" s="216">
        <v>0</v>
      </c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-18069.03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16582666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526817.28000000003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17091414.25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17091414.25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125333642.08999959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172652013.00999957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172652013.00999999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233432760.41999987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438664878.48999971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672097638.90999961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3618493.64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448668626.58000004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9629280.3399999999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461916400.56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210181238.34999961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8401444.5200000014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8401444.5200000014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8401444.5200000014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218582682.86999962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68383543.330000028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5995767.6999999983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3629401.14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39690456.410000026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2363335.0699999998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15696329.729999997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5811994.620000001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1377425.12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-10549.16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5000657.68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738958.31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68505926.447690323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68505926.447690323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217183246.39769042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1399436.472309202</v>
      </c>
      <c r="E418" s="32"/>
    </row>
    <row r="419" spans="1:13" x14ac:dyDescent="0.35">
      <c r="A419" s="32" t="s">
        <v>508</v>
      </c>
      <c r="B419" s="20"/>
      <c r="C419" s="236">
        <v>10804007.440000001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10804007.440000001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12203443.912309203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12203443.912309203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140759.07999999996</v>
      </c>
      <c r="E613" s="257">
        <f>SUM(C625:D648)+SUM(C669:D714)</f>
        <v>130214492.3459698</v>
      </c>
      <c r="F613" s="257">
        <f>CE65-(AX65+BD65+BE65+BG65+BJ65+BN65+BP65+BQ65+CB65+CC65+CD65)</f>
        <v>39621498.479999997</v>
      </c>
      <c r="G613" s="255">
        <f>CE92-(AX92+AY92+BD92+BE92+BG92+BJ92+BN92+BP92+BQ92+CB92+CC92+CD92)</f>
        <v>0</v>
      </c>
      <c r="H613" s="260">
        <f>CE61-(AX61+AY61+AZ61+BD61+BE61+BG61+BJ61+BN61+BO61+BP61+BQ61+BR61+CB61+CC61+CD61)</f>
        <v>620.02</v>
      </c>
      <c r="I613" s="255">
        <f>CE93-(AX93+AY93+AZ93+BD93+BE93+BF93+BG93+BJ93+BN93+BO93+BP93+BQ93+BR93+CB93+CC93+CD93)</f>
        <v>1253555.7090243523</v>
      </c>
      <c r="J613" s="255">
        <f>CE94-(AX94+AY94+AZ94+BA94+BD94+BE94+BF94+BG94+BJ94+BN94+BO94+BP94+BQ94+BR94+CB94+CC94+CD94)</f>
        <v>0</v>
      </c>
      <c r="K613" s="255">
        <f>CE90-(AW90+AX90+AY90+AZ90+BA90+BB90+BC90+BD90+BE90+BF90+BG90+BH90+BI90+BJ90+BK90+BL90+BM90+BN90+BO90+BP90+BQ90+BR90+BS90+BT90+BU90+BV90+BW90+BX90+CB90+CC90+CD90)</f>
        <v>672097638.91000009</v>
      </c>
      <c r="L613" s="261">
        <f>CE95-(AW95+AX95+AY95+AZ95+BA95+BB95+BC95+BD95+BE95+BF95+BG95+BH95+BI95+BJ95+BK95+BL95+BM95+BN95+BO95+BP95+BQ95+BR95+BS95+BT95+BU95+BV95+BW95+BX95+BY95+BZ95+CA95+CB95+CC95+CD95)</f>
        <v>152.05000000000001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7428721.580000001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5729066.8300000001</v>
      </c>
      <c r="D616" s="255">
        <f>SUM(C615:C616)</f>
        <v>13157788.41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202659.34999999998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78961.279999999999</v>
      </c>
      <c r="D618" s="255">
        <f>(D616/D613)*BJ91</f>
        <v>39204.408405866263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13802</v>
      </c>
      <c r="D619" s="255">
        <f>(D616/D613)*BG91</f>
        <v>38538.849541179166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10365714.669999998</v>
      </c>
      <c r="D620" s="255">
        <f>(D616/D613)*BN91</f>
        <v>688309.38666568324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66307314.087690249</v>
      </c>
      <c r="D621" s="255">
        <f>(D616/D613)*CC91</f>
        <v>869584.43901902623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-80745.669999999925</v>
      </c>
      <c r="D622" s="255">
        <f>(D616/D613)*BP91</f>
        <v>24992.109278474974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5702.58</v>
      </c>
      <c r="D623" s="255">
        <f>(D616/D613)*CB91</f>
        <v>13274.721119973934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78567312.211720437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199197.89</v>
      </c>
      <c r="D625" s="255">
        <f>(D616/D613)*BD91</f>
        <v>336918.61022674217</v>
      </c>
      <c r="E625" s="257">
        <f>(E624/E613)*SUM(C625:D625)</f>
        <v>323475.76445835608</v>
      </c>
      <c r="F625" s="257">
        <f>SUM(C625:E625)</f>
        <v>859592.2646850982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2422131.6999999997</v>
      </c>
      <c r="D626" s="255">
        <f>(D616/D613)*AY91</f>
        <v>662827.45597555651</v>
      </c>
      <c r="E626" s="257">
        <f>(E624/E613)*SUM(C626:D626)</f>
        <v>1861366.9246888459</v>
      </c>
      <c r="F626" s="257">
        <f>(F625/F613)*AY65</f>
        <v>-119.19199676087915</v>
      </c>
      <c r="G626" s="255">
        <f>SUM(C626:F626)</f>
        <v>4946206.8886676412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0</v>
      </c>
      <c r="D627" s="255">
        <f>(D616/D613)*BR91</f>
        <v>0</v>
      </c>
      <c r="E627" s="257">
        <f>(E624/E613)*SUM(C627:D627)</f>
        <v>0</v>
      </c>
      <c r="F627" s="257">
        <f>(F625/F613)*BR65</f>
        <v>0</v>
      </c>
      <c r="G627" s="255" t="e">
        <f>(G626/G613)*BR92</f>
        <v>#DIV/0!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32732.660000000007</v>
      </c>
      <c r="D628" s="255">
        <f>(D616/D613)*BO91</f>
        <v>0</v>
      </c>
      <c r="E628" s="257">
        <f>(E624/E613)*SUM(C628:D628)</f>
        <v>19749.853272147626</v>
      </c>
      <c r="F628" s="257">
        <f>(F625/F613)*BO65</f>
        <v>0</v>
      </c>
      <c r="G628" s="255" t="e">
        <f>(G626/G613)*BO92</f>
        <v>#DIV/0!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-8144.0000000000146</v>
      </c>
      <c r="D629" s="255">
        <f>(D616/D613)*AZ91</f>
        <v>17885.024941092968</v>
      </c>
      <c r="E629" s="257">
        <f>(E624/E613)*SUM(C629:D629)</f>
        <v>5877.4268057321424</v>
      </c>
      <c r="F629" s="257">
        <f>(F625/F613)*AZ65</f>
        <v>218.09278596828477</v>
      </c>
      <c r="G629" s="255" t="e">
        <f>(G626/G613)*AZ92</f>
        <v>#DIV/0!</v>
      </c>
      <c r="H629" s="257" t="e">
        <f>SUM(C627:G629)</f>
        <v>#DIV/0!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2120022.2799999998</v>
      </c>
      <c r="D630" s="255">
        <f>(D616/D613)*BF91</f>
        <v>287481.23427631182</v>
      </c>
      <c r="E630" s="257">
        <f>(E624/E613)*SUM(C630:D630)</f>
        <v>1452611.586077542</v>
      </c>
      <c r="F630" s="257">
        <f>(F625/F613)*BF65</f>
        <v>5942.4949894309029</v>
      </c>
      <c r="G630" s="255" t="e">
        <f>(G626/G613)*BF92</f>
        <v>#DIV/0!</v>
      </c>
      <c r="H630" s="257" t="e">
        <f>(H629/H613)*BF61</f>
        <v>#DIV/0!</v>
      </c>
      <c r="I630" s="255" t="e">
        <f>SUM(C630:H630)</f>
        <v>#DIV/0!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484177.77999999997</v>
      </c>
      <c r="D631" s="255">
        <f>(D616/D613)*BA91</f>
        <v>52600.650105066779</v>
      </c>
      <c r="E631" s="257">
        <f>(E624/E613)*SUM(C631:D631)</f>
        <v>323875.15204168606</v>
      </c>
      <c r="F631" s="257">
        <f>(F625/F613)*BA65</f>
        <v>69.278303354340565</v>
      </c>
      <c r="G631" s="255" t="e">
        <f>(G626/G613)*BA92</f>
        <v>#DIV/0!</v>
      </c>
      <c r="H631" s="257" t="e">
        <f>(H629/H613)*BA61</f>
        <v>#DIV/0!</v>
      </c>
      <c r="I631" s="255" t="e">
        <f>(I630/I613)*BA93</f>
        <v>#DIV/0!</v>
      </c>
      <c r="J631" s="255" t="e">
        <f>SUM(C631:I631)</f>
        <v>#DIV/0!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97980.489999999976</v>
      </c>
      <c r="D632" s="255">
        <f>(D616/D613)*AW91</f>
        <v>16628.68910662744</v>
      </c>
      <c r="E632" s="257">
        <f>(E624/E613)*SUM(C632:D632)</f>
        <v>69151.559054387224</v>
      </c>
      <c r="F632" s="257">
        <f>(F625/F613)*AW65</f>
        <v>5.103337737817828</v>
      </c>
      <c r="G632" s="255" t="e">
        <f>(G626/G613)*AW92</f>
        <v>#DIV/0!</v>
      </c>
      <c r="H632" s="257" t="e">
        <f>(H629/H613)*AW61</f>
        <v>#DIV/0!</v>
      </c>
      <c r="I632" s="255" t="e">
        <f>(I630/I613)*AW93</f>
        <v>#DIV/0!</v>
      </c>
      <c r="J632" s="255" t="e">
        <f>(J631/J613)*AW94</f>
        <v>#DIV/0!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1438158.3200000003</v>
      </c>
      <c r="D633" s="255">
        <f>(D616/D613)*BB91</f>
        <v>37709.705281379378</v>
      </c>
      <c r="E633" s="257">
        <f>(E624/E613)*SUM(C633:D633)</f>
        <v>890492.15518572298</v>
      </c>
      <c r="F633" s="257">
        <f>(F625/F613)*BB65</f>
        <v>32.338712034992362</v>
      </c>
      <c r="G633" s="255" t="e">
        <f>(G626/G613)*BB92</f>
        <v>#DIV/0!</v>
      </c>
      <c r="H633" s="257" t="e">
        <f>(H629/H613)*BB61</f>
        <v>#DIV/0!</v>
      </c>
      <c r="I633" s="255" t="e">
        <f>(I630/I613)*BB93</f>
        <v>#DIV/0!</v>
      </c>
      <c r="J633" s="255" t="e">
        <f>(J631/J613)*BB94</f>
        <v>#DIV/0!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 t="e">
        <f>(G626/G613)*BC92</f>
        <v>#DIV/0!</v>
      </c>
      <c r="H634" s="257" t="e">
        <f>(H629/H613)*BC61</f>
        <v>#DIV/0!</v>
      </c>
      <c r="I634" s="255" t="e">
        <f>(I630/I613)*BC93</f>
        <v>#DIV/0!</v>
      </c>
      <c r="J634" s="255" t="e">
        <f>(J631/J613)*BC94</f>
        <v>#DIV/0!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 t="e">
        <f>(G626/G613)*BI92</f>
        <v>#DIV/0!</v>
      </c>
      <c r="H635" s="257" t="e">
        <f>(H629/H613)*BI61</f>
        <v>#DIV/0!</v>
      </c>
      <c r="I635" s="255" t="e">
        <f>(I630/I613)*BI93</f>
        <v>#DIV/0!</v>
      </c>
      <c r="J635" s="255" t="e">
        <f>(J631/J613)*BI94</f>
        <v>#DIV/0!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61953</v>
      </c>
      <c r="D636" s="255">
        <f>(D616/D613)*BK91</f>
        <v>172994.82703958143</v>
      </c>
      <c r="E636" s="257">
        <f>(E624/E613)*SUM(C636:D636)</f>
        <v>141760.09864892284</v>
      </c>
      <c r="F636" s="257">
        <f>(F625/F613)*BK65</f>
        <v>0</v>
      </c>
      <c r="G636" s="255" t="e">
        <f>(G626/G613)*BK92</f>
        <v>#DIV/0!</v>
      </c>
      <c r="H636" s="257" t="e">
        <f>(H629/H613)*BK61</f>
        <v>#DIV/0!</v>
      </c>
      <c r="I636" s="255" t="e">
        <f>(I630/I613)*BK93</f>
        <v>#DIV/0!</v>
      </c>
      <c r="J636" s="255" t="e">
        <f>(J631/J613)*BK94</f>
        <v>#DIV/0!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87810.880000000005</v>
      </c>
      <c r="D637" s="255">
        <f>(D616/D613)*BH91</f>
        <v>232132.34953335166</v>
      </c>
      <c r="E637" s="257">
        <f>(E624/E613)*SUM(C637:D637)</f>
        <v>193043.64016553323</v>
      </c>
      <c r="F637" s="257">
        <f>(F625/F613)*BH65</f>
        <v>101.50875685380723</v>
      </c>
      <c r="G637" s="255" t="e">
        <f>(G626/G613)*BH92</f>
        <v>#DIV/0!</v>
      </c>
      <c r="H637" s="257" t="e">
        <f>(H629/H613)*BH61</f>
        <v>#DIV/0!</v>
      </c>
      <c r="I637" s="255" t="e">
        <f>(I630/I613)*BH93</f>
        <v>#DIV/0!</v>
      </c>
      <c r="J637" s="255" t="e">
        <f>(J631/J613)*BH94</f>
        <v>#DIV/0!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0</v>
      </c>
      <c r="D638" s="255">
        <f>(D616/D613)*BL91</f>
        <v>0</v>
      </c>
      <c r="E638" s="257">
        <f>(E624/E613)*SUM(C638:D638)</f>
        <v>0</v>
      </c>
      <c r="F638" s="257">
        <f>(F625/F613)*BL65</f>
        <v>0</v>
      </c>
      <c r="G638" s="255" t="e">
        <f>(G626/G613)*BL92</f>
        <v>#DIV/0!</v>
      </c>
      <c r="H638" s="257" t="e">
        <f>(H629/H613)*BL61</f>
        <v>#DIV/0!</v>
      </c>
      <c r="I638" s="255" t="e">
        <f>(I630/I613)*BL93</f>
        <v>#DIV/0!</v>
      </c>
      <c r="J638" s="255" t="e">
        <f>(J631/J613)*BL94</f>
        <v>#DIV/0!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209281.58</v>
      </c>
      <c r="D639" s="255">
        <f>(D616/D613)*BM91</f>
        <v>0</v>
      </c>
      <c r="E639" s="257">
        <f>(E624/E613)*SUM(C639:D639)</f>
        <v>126273.89578369811</v>
      </c>
      <c r="F639" s="257">
        <f>(F625/F613)*BM65</f>
        <v>7.2537557821680512</v>
      </c>
      <c r="G639" s="255" t="e">
        <f>(G626/G613)*BM92</f>
        <v>#DIV/0!</v>
      </c>
      <c r="H639" s="257" t="e">
        <f>(H629/H613)*BM61</f>
        <v>#DIV/0!</v>
      </c>
      <c r="I639" s="255" t="e">
        <f>(I630/I613)*BM93</f>
        <v>#DIV/0!</v>
      </c>
      <c r="J639" s="255" t="e">
        <f>(J631/J613)*BM94</f>
        <v>#DIV/0!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416581.86999999988</v>
      </c>
      <c r="D640" s="255">
        <f>(D616/D613)*BS91</f>
        <v>24995.848373220404</v>
      </c>
      <c r="E640" s="257">
        <f>(E624/E613)*SUM(C640:D640)</f>
        <v>266434.04923769797</v>
      </c>
      <c r="F640" s="257">
        <f>(F625/F613)*BS65</f>
        <v>869.26093472424839</v>
      </c>
      <c r="G640" s="255" t="e">
        <f>(G626/G613)*BS92</f>
        <v>#DIV/0!</v>
      </c>
      <c r="H640" s="257" t="e">
        <f>(H629/H613)*BS61</f>
        <v>#DIV/0!</v>
      </c>
      <c r="I640" s="255" t="e">
        <f>(I630/I613)*BS93</f>
        <v>#DIV/0!</v>
      </c>
      <c r="J640" s="255" t="e">
        <f>(J631/J613)*BS94</f>
        <v>#DIV/0!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409026.23000000004</v>
      </c>
      <c r="D641" s="255">
        <f>(D616/D613)*BT91</f>
        <v>56893.130872823996</v>
      </c>
      <c r="E641" s="257">
        <f>(E624/E613)*SUM(C641:D641)</f>
        <v>281121.02755752427</v>
      </c>
      <c r="F641" s="257">
        <f>(F625/F613)*BT65</f>
        <v>35.805588583490803</v>
      </c>
      <c r="G641" s="255" t="e">
        <f>(G626/G613)*BT92</f>
        <v>#DIV/0!</v>
      </c>
      <c r="H641" s="257" t="e">
        <f>(H629/H613)*BT61</f>
        <v>#DIV/0!</v>
      </c>
      <c r="I641" s="255" t="e">
        <f>(I630/I613)*BT93</f>
        <v>#DIV/0!</v>
      </c>
      <c r="J641" s="255" t="e">
        <f>(J631/J613)*BT94</f>
        <v>#DIV/0!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 t="e">
        <f>(G626/G613)*BU92</f>
        <v>#DIV/0!</v>
      </c>
      <c r="H642" s="257" t="e">
        <f>(H629/H613)*BU61</f>
        <v>#DIV/0!</v>
      </c>
      <c r="I642" s="255" t="e">
        <f>(I630/I613)*BU93</f>
        <v>#DIV/0!</v>
      </c>
      <c r="J642" s="255" t="e">
        <f>(J631/J613)*BU94</f>
        <v>#DIV/0!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147730.57</v>
      </c>
      <c r="D643" s="255">
        <f>(D616/D613)*BV91</f>
        <v>379745.2666672467</v>
      </c>
      <c r="E643" s="257">
        <f>(E624/E613)*SUM(C643:D643)</f>
        <v>318262.2609583647</v>
      </c>
      <c r="F643" s="257">
        <f>(F625/F613)*BV65</f>
        <v>97.786745961063843</v>
      </c>
      <c r="G643" s="255" t="e">
        <f>(G626/G613)*BV92</f>
        <v>#DIV/0!</v>
      </c>
      <c r="H643" s="257" t="e">
        <f>(H629/H613)*BV61</f>
        <v>#DIV/0!</v>
      </c>
      <c r="I643" s="255" t="e">
        <f>(I630/I613)*BV93</f>
        <v>#DIV/0!</v>
      </c>
      <c r="J643" s="255" t="e">
        <f>(J631/J613)*BV94</f>
        <v>#DIV/0!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273352.94</v>
      </c>
      <c r="D644" s="255">
        <f>(D616/D613)*BW91</f>
        <v>25170.651052569403</v>
      </c>
      <c r="E644" s="257">
        <f>(E624/E613)*SUM(C644:D644)</f>
        <v>180119.70678713085</v>
      </c>
      <c r="F644" s="257">
        <f>(F625/F613)*BW65</f>
        <v>914.4019236758171</v>
      </c>
      <c r="G644" s="255" t="e">
        <f>(G626/G613)*BW92</f>
        <v>#DIV/0!</v>
      </c>
      <c r="H644" s="257" t="e">
        <f>(H629/H613)*BW61</f>
        <v>#DIV/0!</v>
      </c>
      <c r="I644" s="255" t="e">
        <f>(I630/I613)*BW93</f>
        <v>#DIV/0!</v>
      </c>
      <c r="J644" s="255" t="e">
        <f>(J631/J613)*BW94</f>
        <v>#DIV/0!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0</v>
      </c>
      <c r="D645" s="255">
        <f>(D616/D613)*BX91</f>
        <v>0</v>
      </c>
      <c r="E645" s="257">
        <f>(E624/E613)*SUM(C645:D645)</f>
        <v>0</v>
      </c>
      <c r="F645" s="257">
        <f>(F625/F613)*BX65</f>
        <v>0</v>
      </c>
      <c r="G645" s="255" t="e">
        <f>(G626/G613)*BX92</f>
        <v>#DIV/0!</v>
      </c>
      <c r="H645" s="257" t="e">
        <f>(H629/H613)*BX61</f>
        <v>#DIV/0!</v>
      </c>
      <c r="I645" s="255" t="e">
        <f>(I630/I613)*BX93</f>
        <v>#DIV/0!</v>
      </c>
      <c r="J645" s="255" t="e">
        <f>(J631/J613)*BX94</f>
        <v>#DIV/0!</v>
      </c>
      <c r="K645" s="257" t="e">
        <f>SUM(C632:J645)</f>
        <v>#DIV/0!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2495266.62</v>
      </c>
      <c r="D646" s="255">
        <f>(D616/D613)*BY91</f>
        <v>85922.527702680381</v>
      </c>
      <c r="E646" s="257">
        <f>(E624/E613)*SUM(C646:D646)</f>
        <v>1557408.0118996657</v>
      </c>
      <c r="F646" s="257">
        <f>(F625/F613)*BY65</f>
        <v>635.33723625634332</v>
      </c>
      <c r="G646" s="255" t="e">
        <f>(G626/G613)*BY92</f>
        <v>#DIV/0!</v>
      </c>
      <c r="H646" s="257" t="e">
        <f>(H629/H613)*BY61</f>
        <v>#DIV/0!</v>
      </c>
      <c r="I646" s="255" t="e">
        <f>(I630/I613)*BY93</f>
        <v>#DIV/0!</v>
      </c>
      <c r="J646" s="255" t="e">
        <f>(J631/J613)*BY94</f>
        <v>#DIV/0!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 t="e">
        <f>(G626/G613)*BZ92</f>
        <v>#DIV/0!</v>
      </c>
      <c r="H647" s="257" t="e">
        <f>(H629/H613)*BZ61</f>
        <v>#DIV/0!</v>
      </c>
      <c r="I647" s="255" t="e">
        <f>(I630/I613)*BZ93</f>
        <v>#DIV/0!</v>
      </c>
      <c r="J647" s="255" t="e">
        <f>(J631/J613)*BZ94</f>
        <v>#DIV/0!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449732.01</v>
      </c>
      <c r="D648" s="255">
        <f>(D616/D613)*CA91</f>
        <v>0</v>
      </c>
      <c r="E648" s="257">
        <f>(E624/E613)*SUM(C648:D648)</f>
        <v>271354.0912742205</v>
      </c>
      <c r="F648" s="257">
        <f>(F625/F613)*CA65</f>
        <v>8.7199104576844757</v>
      </c>
      <c r="G648" s="255" t="e">
        <f>(G626/G613)*CA92</f>
        <v>#DIV/0!</v>
      </c>
      <c r="H648" s="257" t="e">
        <f>(H629/H613)*CA61</f>
        <v>#DIV/0!</v>
      </c>
      <c r="I648" s="255" t="e">
        <f>(I630/I613)*CA93</f>
        <v>#DIV/0!</v>
      </c>
      <c r="J648" s="255" t="e">
        <f>(J631/J613)*CA94</f>
        <v>#DIV/0!</v>
      </c>
      <c r="K648" s="257">
        <v>0</v>
      </c>
      <c r="L648" s="257" t="e">
        <f>SUM(C646:K648)</f>
        <v>#DIV/0!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101388189.52769025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5248819.120000001</v>
      </c>
      <c r="D669" s="255">
        <f>(D616/D613)*C91</f>
        <v>738625.4498812902</v>
      </c>
      <c r="E669" s="257">
        <f>(E624/E613)*SUM(C669:D669)</f>
        <v>3612634.9563485682</v>
      </c>
      <c r="F669" s="257">
        <f>(F625/F613)*C65</f>
        <v>15237.714301702101</v>
      </c>
      <c r="G669" s="255" t="e">
        <f>(G626/G613)*C92</f>
        <v>#DIV/0!</v>
      </c>
      <c r="H669" s="257" t="e">
        <f>(H629/H613)*C61</f>
        <v>#DIV/0!</v>
      </c>
      <c r="I669" s="255" t="e">
        <f>(I630/I613)*C93</f>
        <v>#DIV/0!</v>
      </c>
      <c r="J669" s="255" t="e">
        <f>(J631/J613)*C94</f>
        <v>#DIV/0!</v>
      </c>
      <c r="K669" s="255" t="e">
        <f>(K645/K613)*C90</f>
        <v>#DIV/0!</v>
      </c>
      <c r="L669" s="255" t="e">
        <f>(L648/L613)*C95</f>
        <v>#DIV/0!</v>
      </c>
      <c r="M669" s="231" t="e">
        <f t="shared" ref="M669:M714" si="18">ROUND(SUM(D669:L669),0)</f>
        <v>#DIV/0!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 t="e">
        <f>(G626/G613)*D92</f>
        <v>#DIV/0!</v>
      </c>
      <c r="H670" s="257" t="e">
        <f>(H629/H613)*D61</f>
        <v>#DIV/0!</v>
      </c>
      <c r="I670" s="255" t="e">
        <f>(I630/I613)*D93</f>
        <v>#DIV/0!</v>
      </c>
      <c r="J670" s="255" t="e">
        <f>(J631/J613)*D94</f>
        <v>#DIV/0!</v>
      </c>
      <c r="K670" s="255" t="e">
        <f>(K645/K613)*D90</f>
        <v>#DIV/0!</v>
      </c>
      <c r="L670" s="255" t="e">
        <f>(L648/L613)*D95</f>
        <v>#DIV/0!</v>
      </c>
      <c r="M670" s="231" t="e">
        <f t="shared" si="18"/>
        <v>#DIV/0!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15030843.439999999</v>
      </c>
      <c r="D671" s="255">
        <f>(D616/D613)*E91</f>
        <v>2187724.7053055046</v>
      </c>
      <c r="E671" s="257">
        <f>(E624/E613)*SUM(C671:D671)</f>
        <v>10389140.21733213</v>
      </c>
      <c r="F671" s="257">
        <f>(F625/F613)*E65</f>
        <v>28626.349168969144</v>
      </c>
      <c r="G671" s="255" t="e">
        <f>(G626/G613)*E92</f>
        <v>#DIV/0!</v>
      </c>
      <c r="H671" s="257" t="e">
        <f>(H629/H613)*E61</f>
        <v>#DIV/0!</v>
      </c>
      <c r="I671" s="255" t="e">
        <f>(I630/I613)*E93</f>
        <v>#DIV/0!</v>
      </c>
      <c r="J671" s="255" t="e">
        <f>(J631/J613)*E94</f>
        <v>#DIV/0!</v>
      </c>
      <c r="K671" s="255" t="e">
        <f>(K645/K613)*E90</f>
        <v>#DIV/0!</v>
      </c>
      <c r="L671" s="255" t="e">
        <f>(L648/L613)*E95</f>
        <v>#DIV/0!</v>
      </c>
      <c r="M671" s="231" t="e">
        <f t="shared" si="18"/>
        <v>#DIV/0!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 t="e">
        <f>(G626/G613)*F92</f>
        <v>#DIV/0!</v>
      </c>
      <c r="H672" s="257" t="e">
        <f>(H629/H613)*F61</f>
        <v>#DIV/0!</v>
      </c>
      <c r="I672" s="255" t="e">
        <f>(I630/I613)*F93</f>
        <v>#DIV/0!</v>
      </c>
      <c r="J672" s="255" t="e">
        <f>(J631/J613)*F94</f>
        <v>#DIV/0!</v>
      </c>
      <c r="K672" s="255" t="e">
        <f>(K645/K613)*F90</f>
        <v>#DIV/0!</v>
      </c>
      <c r="L672" s="255" t="e">
        <f>(L648/L613)*F95</f>
        <v>#DIV/0!</v>
      </c>
      <c r="M672" s="231" t="e">
        <f t="shared" si="18"/>
        <v>#DIV/0!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546106.61</v>
      </c>
      <c r="D673" s="255">
        <f>(D616/D613)*G91</f>
        <v>540132.80099891417</v>
      </c>
      <c r="E673" s="257">
        <f>(E624/E613)*SUM(C673:D673)</f>
        <v>655402.55468552234</v>
      </c>
      <c r="F673" s="257">
        <f>(F625/F613)*G65</f>
        <v>41.269932740376305</v>
      </c>
      <c r="G673" s="255" t="e">
        <f>(G626/G613)*G92</f>
        <v>#DIV/0!</v>
      </c>
      <c r="H673" s="257" t="e">
        <f>(H629/H613)*G61</f>
        <v>#DIV/0!</v>
      </c>
      <c r="I673" s="255" t="e">
        <f>(I630/I613)*G93</f>
        <v>#DIV/0!</v>
      </c>
      <c r="J673" s="255" t="e">
        <f>(J631/J613)*G94</f>
        <v>#DIV/0!</v>
      </c>
      <c r="K673" s="255" t="e">
        <f>(K645/K613)*G90</f>
        <v>#DIV/0!</v>
      </c>
      <c r="L673" s="255" t="e">
        <f>(L648/L613)*G95</f>
        <v>#DIV/0!</v>
      </c>
      <c r="M673" s="231" t="e">
        <f t="shared" si="18"/>
        <v>#DIV/0!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 t="e">
        <f>(G626/G613)*H92</f>
        <v>#DIV/0!</v>
      </c>
      <c r="H674" s="257" t="e">
        <f>(H629/H613)*H61</f>
        <v>#DIV/0!</v>
      </c>
      <c r="I674" s="255" t="e">
        <f>(I630/I613)*H93</f>
        <v>#DIV/0!</v>
      </c>
      <c r="J674" s="255" t="e">
        <f>(J631/J613)*H94</f>
        <v>#DIV/0!</v>
      </c>
      <c r="K674" s="255" t="e">
        <f>(K645/K613)*H90</f>
        <v>#DIV/0!</v>
      </c>
      <c r="L674" s="255" t="e">
        <f>(L648/L613)*H95</f>
        <v>#DIV/0!</v>
      </c>
      <c r="M674" s="231" t="e">
        <f t="shared" si="18"/>
        <v>#DIV/0!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 t="e">
        <f>(G626/G613)*I92</f>
        <v>#DIV/0!</v>
      </c>
      <c r="H675" s="257" t="e">
        <f>(H629/H613)*I61</f>
        <v>#DIV/0!</v>
      </c>
      <c r="I675" s="255" t="e">
        <f>(I630/I613)*I93</f>
        <v>#DIV/0!</v>
      </c>
      <c r="J675" s="255" t="e">
        <f>(J631/J613)*I94</f>
        <v>#DIV/0!</v>
      </c>
      <c r="K675" s="255" t="e">
        <f>(K645/K613)*I90</f>
        <v>#DIV/0!</v>
      </c>
      <c r="L675" s="255" t="e">
        <f>(L648/L613)*I95</f>
        <v>#DIV/0!</v>
      </c>
      <c r="M675" s="231" t="e">
        <f t="shared" si="18"/>
        <v>#DIV/0!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110843.03</v>
      </c>
      <c r="D676" s="255">
        <f>(D616/D613)*J91</f>
        <v>37182.492922273304</v>
      </c>
      <c r="E676" s="257">
        <f>(E624/E613)*SUM(C676:D676)</f>
        <v>89313.925548605665</v>
      </c>
      <c r="F676" s="257">
        <f>(F625/F613)*J65</f>
        <v>0</v>
      </c>
      <c r="G676" s="255" t="e">
        <f>(G626/G613)*J92</f>
        <v>#DIV/0!</v>
      </c>
      <c r="H676" s="257" t="e">
        <f>(H629/H613)*J61</f>
        <v>#DIV/0!</v>
      </c>
      <c r="I676" s="255" t="e">
        <f>(I630/I613)*J93</f>
        <v>#DIV/0!</v>
      </c>
      <c r="J676" s="255" t="e">
        <f>(J631/J613)*J94</f>
        <v>#DIV/0!</v>
      </c>
      <c r="K676" s="255" t="e">
        <f>(K645/K613)*J90</f>
        <v>#DIV/0!</v>
      </c>
      <c r="L676" s="255" t="e">
        <f>(L648/L613)*J95</f>
        <v>#DIV/0!</v>
      </c>
      <c r="M676" s="231" t="e">
        <f t="shared" si="18"/>
        <v>#DIV/0!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 t="e">
        <f>(G626/G613)*K92</f>
        <v>#DIV/0!</v>
      </c>
      <c r="H677" s="257" t="e">
        <f>(H629/H613)*K61</f>
        <v>#DIV/0!</v>
      </c>
      <c r="I677" s="255" t="e">
        <f>(I630/I613)*K93</f>
        <v>#DIV/0!</v>
      </c>
      <c r="J677" s="255" t="e">
        <f>(J631/J613)*K94</f>
        <v>#DIV/0!</v>
      </c>
      <c r="K677" s="255" t="e">
        <f>(K645/K613)*K90</f>
        <v>#DIV/0!</v>
      </c>
      <c r="L677" s="255" t="e">
        <f>(L648/L613)*K95</f>
        <v>#DIV/0!</v>
      </c>
      <c r="M677" s="231" t="e">
        <f t="shared" si="18"/>
        <v>#DIV/0!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 t="e">
        <f>(G626/G613)*L92</f>
        <v>#DIV/0!</v>
      </c>
      <c r="H678" s="257" t="e">
        <f>(H629/H613)*L61</f>
        <v>#DIV/0!</v>
      </c>
      <c r="I678" s="255" t="e">
        <f>(I630/I613)*L93</f>
        <v>#DIV/0!</v>
      </c>
      <c r="J678" s="255" t="e">
        <f>(J631/J613)*L94</f>
        <v>#DIV/0!</v>
      </c>
      <c r="K678" s="255" t="e">
        <f>(K645/K613)*L90</f>
        <v>#DIV/0!</v>
      </c>
      <c r="L678" s="255" t="e">
        <f>(L648/L613)*L95</f>
        <v>#DIV/0!</v>
      </c>
      <c r="M678" s="231" t="e">
        <f t="shared" si="18"/>
        <v>#DIV/0!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 t="e">
        <f>(G626/G613)*M92</f>
        <v>#DIV/0!</v>
      </c>
      <c r="H679" s="257" t="e">
        <f>(H629/H613)*M61</f>
        <v>#DIV/0!</v>
      </c>
      <c r="I679" s="255" t="e">
        <f>(I630/I613)*M93</f>
        <v>#DIV/0!</v>
      </c>
      <c r="J679" s="255" t="e">
        <f>(J631/J613)*M94</f>
        <v>#DIV/0!</v>
      </c>
      <c r="K679" s="255" t="e">
        <f>(K645/K613)*M90</f>
        <v>#DIV/0!</v>
      </c>
      <c r="L679" s="255" t="e">
        <f>(L648/L613)*M95</f>
        <v>#DIV/0!</v>
      </c>
      <c r="M679" s="231" t="e">
        <f t="shared" si="18"/>
        <v>#DIV/0!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0</v>
      </c>
      <c r="D680" s="255">
        <f>(D616/D613)*N91</f>
        <v>0</v>
      </c>
      <c r="E680" s="257">
        <f>(E624/E613)*SUM(C680:D680)</f>
        <v>0</v>
      </c>
      <c r="F680" s="257">
        <f>(F625/F613)*N65</f>
        <v>0</v>
      </c>
      <c r="G680" s="255" t="e">
        <f>(G626/G613)*N92</f>
        <v>#DIV/0!</v>
      </c>
      <c r="H680" s="257" t="e">
        <f>(H629/H613)*N61</f>
        <v>#DIV/0!</v>
      </c>
      <c r="I680" s="255" t="e">
        <f>(I630/I613)*N93</f>
        <v>#DIV/0!</v>
      </c>
      <c r="J680" s="255" t="e">
        <f>(J631/J613)*N94</f>
        <v>#DIV/0!</v>
      </c>
      <c r="K680" s="255" t="e">
        <f>(K645/K613)*N90</f>
        <v>#DIV/0!</v>
      </c>
      <c r="L680" s="255" t="e">
        <f>(L648/L613)*N95</f>
        <v>#DIV/0!</v>
      </c>
      <c r="M680" s="231" t="e">
        <f t="shared" si="18"/>
        <v>#DIV/0!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 t="e">
        <f>(G626/G613)*O92</f>
        <v>#DIV/0!</v>
      </c>
      <c r="H681" s="257" t="e">
        <f>(H629/H613)*O61</f>
        <v>#DIV/0!</v>
      </c>
      <c r="I681" s="255" t="e">
        <f>(I630/I613)*O93</f>
        <v>#DIV/0!</v>
      </c>
      <c r="J681" s="255" t="e">
        <f>(J631/J613)*O94</f>
        <v>#DIV/0!</v>
      </c>
      <c r="K681" s="255" t="e">
        <f>(K645/K613)*O90</f>
        <v>#DIV/0!</v>
      </c>
      <c r="L681" s="255" t="e">
        <f>(L648/L613)*O95</f>
        <v>#DIV/0!</v>
      </c>
      <c r="M681" s="231" t="e">
        <f t="shared" si="18"/>
        <v>#DIV/0!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11127512.210000001</v>
      </c>
      <c r="D682" s="255">
        <f>(D616/D613)*P91</f>
        <v>1066690.8185245334</v>
      </c>
      <c r="E682" s="257">
        <f>(E624/E613)*SUM(C682:D682)</f>
        <v>7357596.9867446683</v>
      </c>
      <c r="F682" s="257">
        <f>(F625/F613)*P65</f>
        <v>153773.81003149413</v>
      </c>
      <c r="G682" s="255" t="e">
        <f>(G626/G613)*P92</f>
        <v>#DIV/0!</v>
      </c>
      <c r="H682" s="257" t="e">
        <f>(H629/H613)*P61</f>
        <v>#DIV/0!</v>
      </c>
      <c r="I682" s="255" t="e">
        <f>(I630/I613)*P93</f>
        <v>#DIV/0!</v>
      </c>
      <c r="J682" s="255" t="e">
        <f>(J631/J613)*P94</f>
        <v>#DIV/0!</v>
      </c>
      <c r="K682" s="255" t="e">
        <f>(K645/K613)*P90</f>
        <v>#DIV/0!</v>
      </c>
      <c r="L682" s="255" t="e">
        <f>(L648/L613)*P95</f>
        <v>#DIV/0!</v>
      </c>
      <c r="M682" s="231" t="e">
        <f t="shared" si="18"/>
        <v>#DIV/0!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3244505.2600000002</v>
      </c>
      <c r="D683" s="255">
        <f>(D616/D613)*Q91</f>
        <v>121094.32242559703</v>
      </c>
      <c r="E683" s="257">
        <f>(E624/E613)*SUM(C683:D683)</f>
        <v>2030696.4947458243</v>
      </c>
      <c r="F683" s="257">
        <f>(F625/F613)*Q65</f>
        <v>530.85234595495774</v>
      </c>
      <c r="G683" s="255" t="e">
        <f>(G626/G613)*Q92</f>
        <v>#DIV/0!</v>
      </c>
      <c r="H683" s="257" t="e">
        <f>(H629/H613)*Q61</f>
        <v>#DIV/0!</v>
      </c>
      <c r="I683" s="255" t="e">
        <f>(I630/I613)*Q93</f>
        <v>#DIV/0!</v>
      </c>
      <c r="J683" s="255" t="e">
        <f>(J631/J613)*Q94</f>
        <v>#DIV/0!</v>
      </c>
      <c r="K683" s="255" t="e">
        <f>(K645/K613)*Q90</f>
        <v>#DIV/0!</v>
      </c>
      <c r="L683" s="255" t="e">
        <f>(L648/L613)*Q95</f>
        <v>#DIV/0!</v>
      </c>
      <c r="M683" s="231" t="e">
        <f t="shared" si="18"/>
        <v>#DIV/0!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6254132.0399999982</v>
      </c>
      <c r="D684" s="255">
        <f>(D616/D613)*R91</f>
        <v>0</v>
      </c>
      <c r="E684" s="257">
        <f>(E624/E613)*SUM(C684:D684)</f>
        <v>3773545.7532213163</v>
      </c>
      <c r="F684" s="257">
        <f>(F625/F613)*R65</f>
        <v>3453.0305204507763</v>
      </c>
      <c r="G684" s="255" t="e">
        <f>(G626/G613)*R92</f>
        <v>#DIV/0!</v>
      </c>
      <c r="H684" s="257" t="e">
        <f>(H629/H613)*R61</f>
        <v>#DIV/0!</v>
      </c>
      <c r="I684" s="255" t="e">
        <f>(I630/I613)*R93</f>
        <v>#DIV/0!</v>
      </c>
      <c r="J684" s="255" t="e">
        <f>(J631/J613)*R94</f>
        <v>#DIV/0!</v>
      </c>
      <c r="K684" s="255" t="e">
        <f>(K645/K613)*R90</f>
        <v>#DIV/0!</v>
      </c>
      <c r="L684" s="255" t="e">
        <f>(L648/L613)*R95</f>
        <v>#DIV/0!</v>
      </c>
      <c r="M684" s="231" t="e">
        <f t="shared" si="18"/>
        <v>#DIV/0!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3349934.3000000007</v>
      </c>
      <c r="D685" s="255">
        <f>(D616/D613)*S91</f>
        <v>511886.74451822595</v>
      </c>
      <c r="E685" s="257">
        <f>(E624/E613)*SUM(C685:D685)</f>
        <v>2330100.8531701011</v>
      </c>
      <c r="F685" s="257">
        <f>(F625/F613)*S65</f>
        <v>46727.05763668436</v>
      </c>
      <c r="G685" s="255" t="e">
        <f>(G626/G613)*S92</f>
        <v>#DIV/0!</v>
      </c>
      <c r="H685" s="257" t="e">
        <f>(H629/H613)*S61</f>
        <v>#DIV/0!</v>
      </c>
      <c r="I685" s="255" t="e">
        <f>(I630/I613)*S93</f>
        <v>#DIV/0!</v>
      </c>
      <c r="J685" s="255" t="e">
        <f>(J631/J613)*S94</f>
        <v>#DIV/0!</v>
      </c>
      <c r="K685" s="255" t="e">
        <f>(K645/K613)*S90</f>
        <v>#DIV/0!</v>
      </c>
      <c r="L685" s="255" t="e">
        <f>(L648/L613)*S95</f>
        <v>#DIV/0!</v>
      </c>
      <c r="M685" s="231" t="e">
        <f t="shared" si="18"/>
        <v>#DIV/0!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642444.25000000012</v>
      </c>
      <c r="D686" s="255">
        <f>(D616/D613)*T91</f>
        <v>49767.351061714828</v>
      </c>
      <c r="E686" s="257">
        <f>(E624/E613)*SUM(C686:D686)</f>
        <v>417658.61846386013</v>
      </c>
      <c r="F686" s="257">
        <f>(F625/F613)*T65</f>
        <v>3569.6117292026042</v>
      </c>
      <c r="G686" s="255" t="e">
        <f>(G626/G613)*T92</f>
        <v>#DIV/0!</v>
      </c>
      <c r="H686" s="257" t="e">
        <f>(H629/H613)*T61</f>
        <v>#DIV/0!</v>
      </c>
      <c r="I686" s="255" t="e">
        <f>(I630/I613)*T93</f>
        <v>#DIV/0!</v>
      </c>
      <c r="J686" s="255" t="e">
        <f>(J631/J613)*T94</f>
        <v>#DIV/0!</v>
      </c>
      <c r="K686" s="255" t="e">
        <f>(K645/K613)*T90</f>
        <v>#DIV/0!</v>
      </c>
      <c r="L686" s="255" t="e">
        <f>(L648/L613)*T95</f>
        <v>#DIV/0!</v>
      </c>
      <c r="M686" s="231" t="e">
        <f t="shared" si="18"/>
        <v>#DIV/0!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7588899.7400000002</v>
      </c>
      <c r="D687" s="255">
        <f>(D616/D613)*U91</f>
        <v>366072.33195688418</v>
      </c>
      <c r="E687" s="257">
        <f>(E624/E613)*SUM(C687:D687)</f>
        <v>4799778.9121073755</v>
      </c>
      <c r="F687" s="257">
        <f>(F625/F613)*U65</f>
        <v>62038.079238260332</v>
      </c>
      <c r="G687" s="255" t="e">
        <f>(G626/G613)*U92</f>
        <v>#DIV/0!</v>
      </c>
      <c r="H687" s="257" t="e">
        <f>(H629/H613)*U61</f>
        <v>#DIV/0!</v>
      </c>
      <c r="I687" s="255" t="e">
        <f>(I630/I613)*U93</f>
        <v>#DIV/0!</v>
      </c>
      <c r="J687" s="255" t="e">
        <f>(J631/J613)*U94</f>
        <v>#DIV/0!</v>
      </c>
      <c r="K687" s="255" t="e">
        <f>(K645/K613)*U90</f>
        <v>#DIV/0!</v>
      </c>
      <c r="L687" s="255" t="e">
        <f>(L648/L613)*U95</f>
        <v>#DIV/0!</v>
      </c>
      <c r="M687" s="231" t="e">
        <f t="shared" si="18"/>
        <v>#DIV/0!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3178096.29</v>
      </c>
      <c r="D688" s="255">
        <f>(D616/D613)*V91</f>
        <v>44347.533228209519</v>
      </c>
      <c r="E688" s="257">
        <f>(E624/E613)*SUM(C688:D688)</f>
        <v>1944320.8308306001</v>
      </c>
      <c r="F688" s="257">
        <f>(F625/F613)*V65</f>
        <v>31868.181822324463</v>
      </c>
      <c r="G688" s="255" t="e">
        <f>(G626/G613)*V92</f>
        <v>#DIV/0!</v>
      </c>
      <c r="H688" s="257" t="e">
        <f>(H629/H613)*V61</f>
        <v>#DIV/0!</v>
      </c>
      <c r="I688" s="255" t="e">
        <f>(I630/I613)*V93</f>
        <v>#DIV/0!</v>
      </c>
      <c r="J688" s="255" t="e">
        <f>(J631/J613)*V94</f>
        <v>#DIV/0!</v>
      </c>
      <c r="K688" s="255" t="e">
        <f>(K645/K613)*V90</f>
        <v>#DIV/0!</v>
      </c>
      <c r="L688" s="255" t="e">
        <f>(L648/L613)*V95</f>
        <v>#DIV/0!</v>
      </c>
      <c r="M688" s="231" t="e">
        <f t="shared" si="18"/>
        <v>#DIV/0!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736170.74</v>
      </c>
      <c r="D689" s="255">
        <f>(D616/D613)*W91</f>
        <v>157659.86471487387</v>
      </c>
      <c r="E689" s="257">
        <f>(E624/E613)*SUM(C689:D689)</f>
        <v>539309.15768146364</v>
      </c>
      <c r="F689" s="257">
        <f>(F625/F613)*W65</f>
        <v>890.92761144652559</v>
      </c>
      <c r="G689" s="255" t="e">
        <f>(G626/G613)*W92</f>
        <v>#DIV/0!</v>
      </c>
      <c r="H689" s="257" t="e">
        <f>(H629/H613)*W61</f>
        <v>#DIV/0!</v>
      </c>
      <c r="I689" s="255" t="e">
        <f>(I630/I613)*W93</f>
        <v>#DIV/0!</v>
      </c>
      <c r="J689" s="255" t="e">
        <f>(J631/J613)*W94</f>
        <v>#DIV/0!</v>
      </c>
      <c r="K689" s="255" t="e">
        <f>(K645/K613)*W90</f>
        <v>#DIV/0!</v>
      </c>
      <c r="L689" s="255" t="e">
        <f>(L648/L613)*W95</f>
        <v>#DIV/0!</v>
      </c>
      <c r="M689" s="231" t="e">
        <f t="shared" si="18"/>
        <v>#DIV/0!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2061072.53</v>
      </c>
      <c r="D690" s="255">
        <f>(D616/D613)*X91</f>
        <v>127963.97424664401</v>
      </c>
      <c r="E690" s="257">
        <f>(E624/E613)*SUM(C690:D690)</f>
        <v>1320795.4919107149</v>
      </c>
      <c r="F690" s="257">
        <f>(F625/F613)*X65</f>
        <v>5757.2880658515087</v>
      </c>
      <c r="G690" s="255" t="e">
        <f>(G626/G613)*X92</f>
        <v>#DIV/0!</v>
      </c>
      <c r="H690" s="257" t="e">
        <f>(H629/H613)*X61</f>
        <v>#DIV/0!</v>
      </c>
      <c r="I690" s="255" t="e">
        <f>(I630/I613)*X93</f>
        <v>#DIV/0!</v>
      </c>
      <c r="J690" s="255" t="e">
        <f>(J631/J613)*X94</f>
        <v>#DIV/0!</v>
      </c>
      <c r="K690" s="255" t="e">
        <f>(K645/K613)*X90</f>
        <v>#DIV/0!</v>
      </c>
      <c r="L690" s="255" t="e">
        <f>(L648/L613)*X95</f>
        <v>#DIV/0!</v>
      </c>
      <c r="M690" s="231" t="e">
        <f t="shared" si="18"/>
        <v>#DIV/0!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4628037.87</v>
      </c>
      <c r="D691" s="255">
        <f>(D616/D613)*Y91</f>
        <v>602193.36080992664</v>
      </c>
      <c r="E691" s="257">
        <f>(E624/E613)*SUM(C691:D691)</f>
        <v>3155756.342072417</v>
      </c>
      <c r="F691" s="257">
        <f>(F625/F613)*Y65</f>
        <v>8775.7434414382769</v>
      </c>
      <c r="G691" s="255" t="e">
        <f>(G626/G613)*Y92</f>
        <v>#DIV/0!</v>
      </c>
      <c r="H691" s="257" t="e">
        <f>(H629/H613)*Y61</f>
        <v>#DIV/0!</v>
      </c>
      <c r="I691" s="255" t="e">
        <f>(I630/I613)*Y93</f>
        <v>#DIV/0!</v>
      </c>
      <c r="J691" s="255" t="e">
        <f>(J631/J613)*Y94</f>
        <v>#DIV/0!</v>
      </c>
      <c r="K691" s="255" t="e">
        <f>(K645/K613)*Y90</f>
        <v>#DIV/0!</v>
      </c>
      <c r="L691" s="255" t="e">
        <f>(L648/L613)*Y95</f>
        <v>#DIV/0!</v>
      </c>
      <c r="M691" s="231" t="e">
        <f t="shared" si="18"/>
        <v>#DIV/0!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3277972.2099999995</v>
      </c>
      <c r="D692" s="255">
        <f>(D616/D613)*Z91</f>
        <v>798661.28988765099</v>
      </c>
      <c r="E692" s="257">
        <f>(E624/E613)*SUM(C692:D692)</f>
        <v>2459711.9044740857</v>
      </c>
      <c r="F692" s="257">
        <f>(F625/F613)*Z65</f>
        <v>3037.319696590836</v>
      </c>
      <c r="G692" s="255" t="e">
        <f>(G626/G613)*Z92</f>
        <v>#DIV/0!</v>
      </c>
      <c r="H692" s="257" t="e">
        <f>(H629/H613)*Z61</f>
        <v>#DIV/0!</v>
      </c>
      <c r="I692" s="255" t="e">
        <f>(I630/I613)*Z93</f>
        <v>#DIV/0!</v>
      </c>
      <c r="J692" s="255" t="e">
        <f>(J631/J613)*Z94</f>
        <v>#DIV/0!</v>
      </c>
      <c r="K692" s="255" t="e">
        <f>(K645/K613)*Z90</f>
        <v>#DIV/0!</v>
      </c>
      <c r="L692" s="255" t="e">
        <f>(L648/L613)*Z95</f>
        <v>#DIV/0!</v>
      </c>
      <c r="M692" s="231" t="e">
        <f t="shared" si="18"/>
        <v>#DIV/0!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625795.53999999992</v>
      </c>
      <c r="D693" s="255">
        <f>(D616/D613)*AA91</f>
        <v>97049.138891402996</v>
      </c>
      <c r="E693" s="257">
        <f>(E624/E613)*SUM(C693:D693)</f>
        <v>436141.65016402182</v>
      </c>
      <c r="F693" s="257">
        <f>(F625/F613)*AA65</f>
        <v>4944.7702242127843</v>
      </c>
      <c r="G693" s="255" t="e">
        <f>(G626/G613)*AA92</f>
        <v>#DIV/0!</v>
      </c>
      <c r="H693" s="257" t="e">
        <f>(H629/H613)*AA61</f>
        <v>#DIV/0!</v>
      </c>
      <c r="I693" s="255" t="e">
        <f>(I630/I613)*AA93</f>
        <v>#DIV/0!</v>
      </c>
      <c r="J693" s="255" t="e">
        <f>(J631/J613)*AA94</f>
        <v>#DIV/0!</v>
      </c>
      <c r="K693" s="255" t="e">
        <f>(K645/K613)*AA90</f>
        <v>#DIV/0!</v>
      </c>
      <c r="L693" s="255" t="e">
        <f>(L648/L613)*AA95</f>
        <v>#DIV/0!</v>
      </c>
      <c r="M693" s="231" t="e">
        <f t="shared" si="18"/>
        <v>#DIV/0!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22345389.329999994</v>
      </c>
      <c r="D694" s="255">
        <f>(D616/D613)*AB91</f>
        <v>194557.25166280789</v>
      </c>
      <c r="E694" s="257">
        <f>(E624/E613)*SUM(C694:D694)</f>
        <v>13599891.904595768</v>
      </c>
      <c r="F694" s="257">
        <f>(F625/F613)*AB65</f>
        <v>446770.4281041972</v>
      </c>
      <c r="G694" s="255" t="e">
        <f>(G626/G613)*AB92</f>
        <v>#DIV/0!</v>
      </c>
      <c r="H694" s="257" t="e">
        <f>(H629/H613)*AB61</f>
        <v>#DIV/0!</v>
      </c>
      <c r="I694" s="255" t="e">
        <f>(I630/I613)*AB93</f>
        <v>#DIV/0!</v>
      </c>
      <c r="J694" s="255" t="e">
        <f>(J631/J613)*AB94</f>
        <v>#DIV/0!</v>
      </c>
      <c r="K694" s="255" t="e">
        <f>(K645/K613)*AB90</f>
        <v>#DIV/0!</v>
      </c>
      <c r="L694" s="255" t="e">
        <f>(L648/L613)*AB95</f>
        <v>#DIV/0!</v>
      </c>
      <c r="M694" s="231" t="e">
        <f t="shared" si="18"/>
        <v>#DIV/0!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3880146.8800000008</v>
      </c>
      <c r="D695" s="255">
        <f>(D616/D613)*AC91</f>
        <v>323279.32736908848</v>
      </c>
      <c r="E695" s="257">
        <f>(E624/E613)*SUM(C695:D695)</f>
        <v>2536214.6197662968</v>
      </c>
      <c r="F695" s="257">
        <f>(F625/F613)*AC65</f>
        <v>14720.544185810195</v>
      </c>
      <c r="G695" s="255" t="e">
        <f>(G626/G613)*AC92</f>
        <v>#DIV/0!</v>
      </c>
      <c r="H695" s="257" t="e">
        <f>(H629/H613)*AC61</f>
        <v>#DIV/0!</v>
      </c>
      <c r="I695" s="255" t="e">
        <f>(I630/I613)*AC93</f>
        <v>#DIV/0!</v>
      </c>
      <c r="J695" s="255" t="e">
        <f>(J631/J613)*AC94</f>
        <v>#DIV/0!</v>
      </c>
      <c r="K695" s="255" t="e">
        <f>(K645/K613)*AC90</f>
        <v>#DIV/0!</v>
      </c>
      <c r="L695" s="255" t="e">
        <f>(L648/L613)*AC95</f>
        <v>#DIV/0!</v>
      </c>
      <c r="M695" s="231" t="e">
        <f t="shared" si="18"/>
        <v>#DIV/0!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 t="e">
        <f>(G626/G613)*AD92</f>
        <v>#DIV/0!</v>
      </c>
      <c r="H696" s="257" t="e">
        <f>(H629/H613)*AD61</f>
        <v>#DIV/0!</v>
      </c>
      <c r="I696" s="255" t="e">
        <f>(I630/I613)*AD93</f>
        <v>#DIV/0!</v>
      </c>
      <c r="J696" s="255" t="e">
        <f>(J631/J613)*AD94</f>
        <v>#DIV/0!</v>
      </c>
      <c r="K696" s="255" t="e">
        <f>(K645/K613)*AD90</f>
        <v>#DIV/0!</v>
      </c>
      <c r="L696" s="255" t="e">
        <f>(L648/L613)*AD95</f>
        <v>#DIV/0!</v>
      </c>
      <c r="M696" s="231" t="e">
        <f t="shared" si="18"/>
        <v>#DIV/0!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1145697.28</v>
      </c>
      <c r="D697" s="255">
        <f>(D616/D613)*AE91</f>
        <v>264989.64460884524</v>
      </c>
      <c r="E697" s="257">
        <f>(E624/E613)*SUM(C697:D697)</f>
        <v>851163.93760732759</v>
      </c>
      <c r="F697" s="257">
        <f>(F625/F613)*AE65</f>
        <v>274.08088966777768</v>
      </c>
      <c r="G697" s="255" t="e">
        <f>(G626/G613)*AE92</f>
        <v>#DIV/0!</v>
      </c>
      <c r="H697" s="257" t="e">
        <f>(H629/H613)*AE61</f>
        <v>#DIV/0!</v>
      </c>
      <c r="I697" s="255" t="e">
        <f>(I630/I613)*AE93</f>
        <v>#DIV/0!</v>
      </c>
      <c r="J697" s="255" t="e">
        <f>(J631/J613)*AE94</f>
        <v>#DIV/0!</v>
      </c>
      <c r="K697" s="255" t="e">
        <f>(K645/K613)*AE90</f>
        <v>#DIV/0!</v>
      </c>
      <c r="L697" s="255" t="e">
        <f>(L648/L613)*AE95</f>
        <v>#DIV/0!</v>
      </c>
      <c r="M697" s="231" t="e">
        <f t="shared" si="18"/>
        <v>#DIV/0!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 t="e">
        <f>(G626/G613)*AF92</f>
        <v>#DIV/0!</v>
      </c>
      <c r="H698" s="257" t="e">
        <f>(H629/H613)*AF61</f>
        <v>#DIV/0!</v>
      </c>
      <c r="I698" s="255" t="e">
        <f>(I630/I613)*AF93</f>
        <v>#DIV/0!</v>
      </c>
      <c r="J698" s="255" t="e">
        <f>(J631/J613)*AF94</f>
        <v>#DIV/0!</v>
      </c>
      <c r="K698" s="255" t="e">
        <f>(K645/K613)*AF90</f>
        <v>#DIV/0!</v>
      </c>
      <c r="L698" s="255" t="e">
        <f>(L648/L613)*AF95</f>
        <v>#DIV/0!</v>
      </c>
      <c r="M698" s="231" t="e">
        <f t="shared" si="18"/>
        <v>#DIV/0!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10816830.639999999</v>
      </c>
      <c r="D699" s="255">
        <f>(D616/D613)*AG91</f>
        <v>668506.20612018311</v>
      </c>
      <c r="E699" s="257">
        <f>(E624/E613)*SUM(C699:D699)</f>
        <v>6929889.5198882194</v>
      </c>
      <c r="F699" s="257">
        <f>(F625/F613)*AG65</f>
        <v>19569.675912596536</v>
      </c>
      <c r="G699" s="255" t="e">
        <f>(G626/G613)*AG92</f>
        <v>#DIV/0!</v>
      </c>
      <c r="H699" s="257" t="e">
        <f>(H629/H613)*AG61</f>
        <v>#DIV/0!</v>
      </c>
      <c r="I699" s="255" t="e">
        <f>(I630/I613)*AG93</f>
        <v>#DIV/0!</v>
      </c>
      <c r="J699" s="255" t="e">
        <f>(J631/J613)*AG94</f>
        <v>#DIV/0!</v>
      </c>
      <c r="K699" s="255" t="e">
        <f>(K645/K613)*AG90</f>
        <v>#DIV/0!</v>
      </c>
      <c r="L699" s="255" t="e">
        <f>(L648/L613)*AG95</f>
        <v>#DIV/0!</v>
      </c>
      <c r="M699" s="231" t="e">
        <f t="shared" si="18"/>
        <v>#DIV/0!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 t="e">
        <f>(G626/G613)*AH92</f>
        <v>#DIV/0!</v>
      </c>
      <c r="H700" s="257" t="e">
        <f>(H629/H613)*AH61</f>
        <v>#DIV/0!</v>
      </c>
      <c r="I700" s="255" t="e">
        <f>(I630/I613)*AH93</f>
        <v>#DIV/0!</v>
      </c>
      <c r="J700" s="255" t="e">
        <f>(J631/J613)*AH94</f>
        <v>#DIV/0!</v>
      </c>
      <c r="K700" s="255" t="e">
        <f>(K645/K613)*AH90</f>
        <v>#DIV/0!</v>
      </c>
      <c r="L700" s="255" t="e">
        <f>(L648/L613)*AH95</f>
        <v>#DIV/0!</v>
      </c>
      <c r="M700" s="231" t="e">
        <f t="shared" si="18"/>
        <v>#DIV/0!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 t="e">
        <f>(G626/G613)*AI92</f>
        <v>#DIV/0!</v>
      </c>
      <c r="H701" s="257" t="e">
        <f>(H629/H613)*AI61</f>
        <v>#DIV/0!</v>
      </c>
      <c r="I701" s="255" t="e">
        <f>(I630/I613)*AI93</f>
        <v>#DIV/0!</v>
      </c>
      <c r="J701" s="255" t="e">
        <f>(J631/J613)*AI94</f>
        <v>#DIV/0!</v>
      </c>
      <c r="K701" s="255" t="e">
        <f>(K645/K613)*AI90</f>
        <v>#DIV/0!</v>
      </c>
      <c r="L701" s="255" t="e">
        <f>(L648/L613)*AI95</f>
        <v>#DIV/0!</v>
      </c>
      <c r="M701" s="231" t="e">
        <f t="shared" si="18"/>
        <v>#DIV/0!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446953.29</v>
      </c>
      <c r="D702" s="255">
        <f>(D616/D613)*AJ91</f>
        <v>0</v>
      </c>
      <c r="E702" s="257">
        <f>(E624/E613)*SUM(C702:D702)</f>
        <v>269677.49938451825</v>
      </c>
      <c r="F702" s="257">
        <f>(F625/F613)*AJ65</f>
        <v>72.575307290982053</v>
      </c>
      <c r="G702" s="255" t="e">
        <f>(G626/G613)*AJ92</f>
        <v>#DIV/0!</v>
      </c>
      <c r="H702" s="257" t="e">
        <f>(H629/H613)*AJ61</f>
        <v>#DIV/0!</v>
      </c>
      <c r="I702" s="255" t="e">
        <f>(I630/I613)*AJ93</f>
        <v>#DIV/0!</v>
      </c>
      <c r="J702" s="255" t="e">
        <f>(J631/J613)*AJ94</f>
        <v>#DIV/0!</v>
      </c>
      <c r="K702" s="255" t="e">
        <f>(K645/K613)*AJ90</f>
        <v>#DIV/0!</v>
      </c>
      <c r="L702" s="255" t="e">
        <f>(L648/L613)*AJ95</f>
        <v>#DIV/0!</v>
      </c>
      <c r="M702" s="231" t="e">
        <f t="shared" si="18"/>
        <v>#DIV/0!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855935.33000000007</v>
      </c>
      <c r="D703" s="255">
        <f>(D616/D613)*AK91</f>
        <v>145214.28785469974</v>
      </c>
      <c r="E703" s="257">
        <f>(E624/E613)*SUM(C703:D703)</f>
        <v>604062.06083150546</v>
      </c>
      <c r="F703" s="257">
        <f>(F625/F613)*AK65</f>
        <v>85.053459453900473</v>
      </c>
      <c r="G703" s="255" t="e">
        <f>(G626/G613)*AK92</f>
        <v>#DIV/0!</v>
      </c>
      <c r="H703" s="257" t="e">
        <f>(H629/H613)*AK61</f>
        <v>#DIV/0!</v>
      </c>
      <c r="I703" s="255" t="e">
        <f>(I630/I613)*AK93</f>
        <v>#DIV/0!</v>
      </c>
      <c r="J703" s="255" t="e">
        <f>(J631/J613)*AK94</f>
        <v>#DIV/0!</v>
      </c>
      <c r="K703" s="255" t="e">
        <f>(K645/K613)*AK90</f>
        <v>#DIV/0!</v>
      </c>
      <c r="L703" s="255" t="e">
        <f>(L648/L613)*AK95</f>
        <v>#DIV/0!</v>
      </c>
      <c r="M703" s="231" t="e">
        <f t="shared" si="18"/>
        <v>#DIV/0!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244505.62000000002</v>
      </c>
      <c r="D704" s="255">
        <f>(D616/D613)*AL91</f>
        <v>31583.198540987207</v>
      </c>
      <c r="E704" s="257">
        <f>(E624/E613)*SUM(C704:D704)</f>
        <v>166583.27359478537</v>
      </c>
      <c r="F704" s="257">
        <f>(F625/F613)*AL65</f>
        <v>9.7100746984446076</v>
      </c>
      <c r="G704" s="255" t="e">
        <f>(G626/G613)*AL92</f>
        <v>#DIV/0!</v>
      </c>
      <c r="H704" s="257" t="e">
        <f>(H629/H613)*AL61</f>
        <v>#DIV/0!</v>
      </c>
      <c r="I704" s="255" t="e">
        <f>(I630/I613)*AL93</f>
        <v>#DIV/0!</v>
      </c>
      <c r="J704" s="255" t="e">
        <f>(J631/J613)*AL94</f>
        <v>#DIV/0!</v>
      </c>
      <c r="K704" s="255" t="e">
        <f>(K645/K613)*AL90</f>
        <v>#DIV/0!</v>
      </c>
      <c r="L704" s="255" t="e">
        <f>(L648/L613)*AL95</f>
        <v>#DIV/0!</v>
      </c>
      <c r="M704" s="231" t="e">
        <f t="shared" si="18"/>
        <v>#DIV/0!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 t="e">
        <f>(G626/G613)*AM92</f>
        <v>#DIV/0!</v>
      </c>
      <c r="H705" s="257" t="e">
        <f>(H629/H613)*AM61</f>
        <v>#DIV/0!</v>
      </c>
      <c r="I705" s="255" t="e">
        <f>(I630/I613)*AM93</f>
        <v>#DIV/0!</v>
      </c>
      <c r="J705" s="255" t="e">
        <f>(J631/J613)*AM94</f>
        <v>#DIV/0!</v>
      </c>
      <c r="K705" s="255" t="e">
        <f>(K645/K613)*AM90</f>
        <v>#DIV/0!</v>
      </c>
      <c r="L705" s="255" t="e">
        <f>(L648/L613)*AM95</f>
        <v>#DIV/0!</v>
      </c>
      <c r="M705" s="231" t="e">
        <f t="shared" si="18"/>
        <v>#DIV/0!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 t="e">
        <f>(G626/G613)*AN92</f>
        <v>#DIV/0!</v>
      </c>
      <c r="H706" s="257" t="e">
        <f>(H629/H613)*AN61</f>
        <v>#DIV/0!</v>
      </c>
      <c r="I706" s="255" t="e">
        <f>(I630/I613)*AN93</f>
        <v>#DIV/0!</v>
      </c>
      <c r="J706" s="255" t="e">
        <f>(J631/J613)*AN94</f>
        <v>#DIV/0!</v>
      </c>
      <c r="K706" s="255" t="e">
        <f>(K645/K613)*AN90</f>
        <v>#DIV/0!</v>
      </c>
      <c r="L706" s="255" t="e">
        <f>(L648/L613)*AN95</f>
        <v>#DIV/0!</v>
      </c>
      <c r="M706" s="231" t="e">
        <f t="shared" si="18"/>
        <v>#DIV/0!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 t="e">
        <f>(G626/G613)*AO92</f>
        <v>#DIV/0!</v>
      </c>
      <c r="H707" s="257" t="e">
        <f>(H629/H613)*AO61</f>
        <v>#DIV/0!</v>
      </c>
      <c r="I707" s="255" t="e">
        <f>(I630/I613)*AO93</f>
        <v>#DIV/0!</v>
      </c>
      <c r="J707" s="255" t="e">
        <f>(J631/J613)*AO94</f>
        <v>#DIV/0!</v>
      </c>
      <c r="K707" s="255" t="e">
        <f>(K645/K613)*AO90</f>
        <v>#DIV/0!</v>
      </c>
      <c r="L707" s="255" t="e">
        <f>(L648/L613)*AO95</f>
        <v>#DIV/0!</v>
      </c>
      <c r="M707" s="231" t="e">
        <f t="shared" si="18"/>
        <v>#DIV/0!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 t="e">
        <f>(G626/G613)*AP92</f>
        <v>#DIV/0!</v>
      </c>
      <c r="H708" s="257" t="e">
        <f>(H629/H613)*AP61</f>
        <v>#DIV/0!</v>
      </c>
      <c r="I708" s="255" t="e">
        <f>(I630/I613)*AP93</f>
        <v>#DIV/0!</v>
      </c>
      <c r="J708" s="255" t="e">
        <f>(J631/J613)*AP94</f>
        <v>#DIV/0!</v>
      </c>
      <c r="K708" s="255" t="e">
        <f>(K645/K613)*AP90</f>
        <v>#DIV/0!</v>
      </c>
      <c r="L708" s="255" t="e">
        <f>(L648/L613)*AP95</f>
        <v>#DIV/0!</v>
      </c>
      <c r="M708" s="231" t="e">
        <f t="shared" si="18"/>
        <v>#DIV/0!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 t="e">
        <f>(G626/G613)*AQ92</f>
        <v>#DIV/0!</v>
      </c>
      <c r="H709" s="257" t="e">
        <f>(H629/H613)*AQ61</f>
        <v>#DIV/0!</v>
      </c>
      <c r="I709" s="255" t="e">
        <f>(I630/I613)*AQ93</f>
        <v>#DIV/0!</v>
      </c>
      <c r="J709" s="255" t="e">
        <f>(J631/J613)*AQ94</f>
        <v>#DIV/0!</v>
      </c>
      <c r="K709" s="255" t="e">
        <f>(K645/K613)*AQ90</f>
        <v>#DIV/0!</v>
      </c>
      <c r="L709" s="255" t="e">
        <f>(L648/L613)*AQ95</f>
        <v>#DIV/0!</v>
      </c>
      <c r="M709" s="231" t="e">
        <f t="shared" si="18"/>
        <v>#DIV/0!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0</v>
      </c>
      <c r="D710" s="255">
        <f>(D616/D613)*AR91</f>
        <v>0</v>
      </c>
      <c r="E710" s="257">
        <f>(E624/E613)*SUM(C710:D710)</f>
        <v>0</v>
      </c>
      <c r="F710" s="257">
        <f>(F625/F613)*AR65</f>
        <v>0</v>
      </c>
      <c r="G710" s="255" t="e">
        <f>(G626/G613)*AR92</f>
        <v>#DIV/0!</v>
      </c>
      <c r="H710" s="257" t="e">
        <f>(H629/H613)*AR61</f>
        <v>#DIV/0!</v>
      </c>
      <c r="I710" s="255" t="e">
        <f>(I630/I613)*AR93</f>
        <v>#DIV/0!</v>
      </c>
      <c r="J710" s="255" t="e">
        <f>(J631/J613)*AR94</f>
        <v>#DIV/0!</v>
      </c>
      <c r="K710" s="255" t="e">
        <f>(K645/K613)*AR90</f>
        <v>#DIV/0!</v>
      </c>
      <c r="L710" s="255" t="e">
        <f>(L648/L613)*AR95</f>
        <v>#DIV/0!</v>
      </c>
      <c r="M710" s="231" t="e">
        <f t="shared" si="18"/>
        <v>#DIV/0!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 t="e">
        <f>(G626/G613)*AS92</f>
        <v>#DIV/0!</v>
      </c>
      <c r="H711" s="257" t="e">
        <f>(H629/H613)*AS61</f>
        <v>#DIV/0!</v>
      </c>
      <c r="I711" s="255" t="e">
        <f>(I630/I613)*AS93</f>
        <v>#DIV/0!</v>
      </c>
      <c r="J711" s="255" t="e">
        <f>(J631/J613)*AS94</f>
        <v>#DIV/0!</v>
      </c>
      <c r="K711" s="255" t="e">
        <f>(K645/K613)*AS90</f>
        <v>#DIV/0!</v>
      </c>
      <c r="L711" s="255" t="e">
        <f>(L648/L613)*AS95</f>
        <v>#DIV/0!</v>
      </c>
      <c r="M711" s="231" t="e">
        <f t="shared" si="18"/>
        <v>#DIV/0!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 t="e">
        <f>(G626/G613)*AT92</f>
        <v>#DIV/0!</v>
      </c>
      <c r="H712" s="257" t="e">
        <f>(H629/H613)*AT61</f>
        <v>#DIV/0!</v>
      </c>
      <c r="I712" s="255" t="e">
        <f>(I630/I613)*AT93</f>
        <v>#DIV/0!</v>
      </c>
      <c r="J712" s="255" t="e">
        <f>(J631/J613)*AT94</f>
        <v>#DIV/0!</v>
      </c>
      <c r="K712" s="255" t="e">
        <f>(K645/K613)*AT90</f>
        <v>#DIV/0!</v>
      </c>
      <c r="L712" s="255" t="e">
        <f>(L648/L613)*AT95</f>
        <v>#DIV/0!</v>
      </c>
      <c r="M712" s="231" t="e">
        <f t="shared" si="18"/>
        <v>#DIV/0!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 t="e">
        <f>(G626/G613)*AU92</f>
        <v>#DIV/0!</v>
      </c>
      <c r="H713" s="257" t="e">
        <f>(H629/H613)*AU61</f>
        <v>#DIV/0!</v>
      </c>
      <c r="I713" s="255" t="e">
        <f>(I630/I613)*AU93</f>
        <v>#DIV/0!</v>
      </c>
      <c r="J713" s="255" t="e">
        <f>(J631/J613)*AU94</f>
        <v>#DIV/0!</v>
      </c>
      <c r="K713" s="255" t="e">
        <f>(K645/K613)*AU90</f>
        <v>#DIV/0!</v>
      </c>
      <c r="L713" s="255" t="e">
        <f>(L648/L613)*AU95</f>
        <v>#DIV/0!</v>
      </c>
      <c r="M713" s="231" t="e">
        <f t="shared" si="18"/>
        <v>#DIV/0!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6971.48</v>
      </c>
      <c r="D714" s="255">
        <f>(D616/D613)*AV91</f>
        <v>18796.429285292295</v>
      </c>
      <c r="E714" s="257">
        <f>(E624/E613)*SUM(C714:D714)</f>
        <v>15547.542653561706</v>
      </c>
      <c r="F714" s="257">
        <f>(F625/F613)*AV65</f>
        <v>0</v>
      </c>
      <c r="G714" s="255" t="e">
        <f>(G626/G613)*AV92</f>
        <v>#DIV/0!</v>
      </c>
      <c r="H714" s="257" t="e">
        <f>(H629/H613)*AV61</f>
        <v>#DIV/0!</v>
      </c>
      <c r="I714" s="255" t="e">
        <f>(I630/I613)*AV93</f>
        <v>#DIV/0!</v>
      </c>
      <c r="J714" s="255" t="e">
        <f>(J631/J613)*AV94</f>
        <v>#DIV/0!</v>
      </c>
      <c r="K714" s="255" t="e">
        <f>(K645/K613)*AV90</f>
        <v>#DIV/0!</v>
      </c>
      <c r="L714" s="255" t="e">
        <f>(L648/L613)*AV95</f>
        <v>#DIV/0!</v>
      </c>
      <c r="M714" s="231" t="e">
        <f t="shared" si="18"/>
        <v>#DIV/0!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208781804.55769026</v>
      </c>
      <c r="D716" s="231">
        <f>SUM(D617:D648)+SUM(D669:D714)</f>
        <v>13157788.410000002</v>
      </c>
      <c r="E716" s="231">
        <f>SUM(E625:E648)+SUM(E669:E714)</f>
        <v>78567312.211720437</v>
      </c>
      <c r="F716" s="231">
        <f>SUM(F626:F649)+SUM(F669:F714)</f>
        <v>859592.2646850982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49" t="s">
        <v>669</v>
      </c>
    </row>
    <row r="717" spans="1:14" s="231" customFormat="1" ht="12.65" customHeight="1" x14ac:dyDescent="0.3">
      <c r="C717" s="252">
        <f>CE86</f>
        <v>208781804.55769029</v>
      </c>
      <c r="D717" s="231">
        <f>D616</f>
        <v>13157788.41</v>
      </c>
      <c r="E717" s="231">
        <f>E624</f>
        <v>78567312.211720437</v>
      </c>
      <c r="F717" s="231">
        <f>F625</f>
        <v>859592.2646850982</v>
      </c>
      <c r="G717" s="231">
        <f>G626</f>
        <v>4946206.8886676412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101388189.52769025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050</v>
      </c>
      <c r="C2" s="12" t="str">
        <f>SUBSTITUTE(LEFT(data!C98,49),",","")</f>
        <v>PROVIDENCE ST MARY MEDICAL CENTER</v>
      </c>
      <c r="D2" s="12" t="str">
        <f>LEFT(data!C99,49)</f>
        <v>401 W POPLAR</v>
      </c>
      <c r="E2" s="12" t="str">
        <f>RIGHT(data!C100,100)</f>
        <v>Walla Walla</v>
      </c>
      <c r="F2" s="12" t="str">
        <f>RIGHT(data!C101,100)</f>
        <v>WA</v>
      </c>
      <c r="G2" s="12" t="str">
        <f>RIGHT(data!C102,100)</f>
        <v>98362</v>
      </c>
      <c r="H2" s="12" t="str">
        <f>RIGHT(data!C103,100)</f>
        <v>Walla Walla</v>
      </c>
      <c r="I2" s="12" t="str">
        <f>LEFT(data!C104,49)</f>
        <v>STEVEN BURDICK</v>
      </c>
      <c r="J2" s="12" t="str">
        <f>LEFT(data!C105,49)</f>
        <v>Helen Andrus</v>
      </c>
      <c r="K2" s="12" t="str">
        <f>LEFT(data!C107,49)</f>
        <v>(509) 522-3320</v>
      </c>
      <c r="L2" s="12" t="str">
        <f>LEFT(data!C107,49)</f>
        <v>(509) 522-3320</v>
      </c>
      <c r="M2" s="12" t="str">
        <f>LEFT(data!C109,49)</f>
        <v>Brad Lavoie</v>
      </c>
      <c r="N2" s="12" t="str">
        <f>LEFT(data!C110,49)</f>
        <v>brad.lavoie@providence.org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050</v>
      </c>
      <c r="B2" s="224" t="str">
        <f>RIGHT(data!C96,4)</f>
        <v>2022</v>
      </c>
      <c r="C2" s="16" t="s">
        <v>1123</v>
      </c>
      <c r="D2" s="223">
        <f>ROUND(data!C181,0)</f>
        <v>4752099</v>
      </c>
      <c r="E2" s="223">
        <f>ROUND(data!C182,0)</f>
        <v>0</v>
      </c>
      <c r="F2" s="223">
        <f>ROUND(data!C183,0)</f>
        <v>-60134</v>
      </c>
      <c r="G2" s="223">
        <f>ROUND(data!C184,0)</f>
        <v>5527</v>
      </c>
      <c r="H2" s="223">
        <f>ROUND(data!C185,0)</f>
        <v>0</v>
      </c>
      <c r="I2" s="223">
        <f>ROUND(data!C186,0)</f>
        <v>1196854</v>
      </c>
      <c r="J2" s="223">
        <f>ROUND(data!C187+data!C188,0)</f>
        <v>697078</v>
      </c>
      <c r="K2" s="223">
        <f>ROUND(data!C191,0)</f>
        <v>1593185</v>
      </c>
      <c r="L2" s="223">
        <f>ROUND(data!C192,0)</f>
        <v>324865</v>
      </c>
      <c r="M2" s="223">
        <f>ROUND(data!C195,0)</f>
        <v>0</v>
      </c>
      <c r="N2" s="223">
        <f>ROUND(data!C196,0)</f>
        <v>-3506</v>
      </c>
      <c r="O2" s="223">
        <f>ROUND(data!C199,0)</f>
        <v>0</v>
      </c>
      <c r="P2" s="223">
        <f>ROUND(data!C200,0)</f>
        <v>1368093</v>
      </c>
      <c r="Q2" s="223">
        <f>ROUND(data!C201,0)</f>
        <v>2869965</v>
      </c>
      <c r="R2" s="223">
        <f>ROUND(data!C204,0)</f>
        <v>5289</v>
      </c>
      <c r="S2" s="223">
        <f>ROUND(data!C205,0)</f>
        <v>668976</v>
      </c>
      <c r="T2" s="223">
        <f>ROUND(data!B211,0)</f>
        <v>2525564</v>
      </c>
      <c r="U2" s="223">
        <f>ROUND(data!C211,0)</f>
        <v>0</v>
      </c>
      <c r="V2" s="223">
        <f>ROUND(data!D211,0)</f>
        <v>0</v>
      </c>
      <c r="W2" s="223">
        <f>ROUND(data!B212,0)</f>
        <v>1906095</v>
      </c>
      <c r="X2" s="223">
        <f>ROUND(data!C212,0)</f>
        <v>0</v>
      </c>
      <c r="Y2" s="223">
        <f>ROUND(data!D212,0)</f>
        <v>0</v>
      </c>
      <c r="Z2" s="223">
        <f>ROUND(data!B213,0)</f>
        <v>80312744</v>
      </c>
      <c r="AA2" s="223">
        <f>ROUND(data!C213,0)</f>
        <v>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5937745</v>
      </c>
      <c r="AG2" s="223">
        <f>ROUND(data!C215,0)</f>
        <v>0</v>
      </c>
      <c r="AH2" s="223">
        <f>ROUND(data!D215,0)</f>
        <v>0</v>
      </c>
      <c r="AI2" s="223">
        <f>ROUND(data!B216,0)</f>
        <v>67119189</v>
      </c>
      <c r="AJ2" s="223">
        <f>ROUND(data!C216,0)</f>
        <v>2279325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3021472</v>
      </c>
      <c r="AS2" s="223">
        <f>ROUND(data!C219,0)</f>
        <v>-37653</v>
      </c>
      <c r="AT2" s="223">
        <f>ROUND(data!D219,0)</f>
        <v>163</v>
      </c>
      <c r="AU2" s="223">
        <v>0</v>
      </c>
      <c r="AV2" s="223">
        <v>0</v>
      </c>
      <c r="AW2" s="223">
        <v>0</v>
      </c>
      <c r="AX2" s="223">
        <f>ROUND(data!B225,0)</f>
        <v>1865987</v>
      </c>
      <c r="AY2" s="223">
        <f>ROUND(data!C225,0)</f>
        <v>6857</v>
      </c>
      <c r="AZ2" s="223">
        <f>ROUND(data!D225,0)</f>
        <v>0</v>
      </c>
      <c r="BA2" s="223">
        <f>ROUND(data!B226,0)</f>
        <v>59764856</v>
      </c>
      <c r="BB2" s="223">
        <f>ROUND(data!C226,0)</f>
        <v>2575307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3719958</v>
      </c>
      <c r="BH2" s="223">
        <f>ROUND(data!C228,0)</f>
        <v>355609</v>
      </c>
      <c r="BI2" s="223">
        <f>ROUND(data!D228,0)</f>
        <v>0</v>
      </c>
      <c r="BJ2" s="223">
        <f>ROUND(data!B229,0)</f>
        <v>60488010</v>
      </c>
      <c r="BK2" s="223">
        <f>ROUND(data!C229,0)</f>
        <v>2858886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282615131</v>
      </c>
      <c r="BW2" s="223">
        <f>ROUND(data!C240,0)</f>
        <v>90912855</v>
      </c>
      <c r="BX2" s="223">
        <f>ROUND(data!C241,0)</f>
        <v>4499214</v>
      </c>
      <c r="BY2" s="223">
        <f>ROUND(data!C242,0)</f>
        <v>37774265</v>
      </c>
      <c r="BZ2" s="223">
        <f>ROUND(data!C243,0)</f>
        <v>62473000</v>
      </c>
      <c r="CA2" s="223">
        <f>ROUND(data!C244,0)</f>
        <v>3309337</v>
      </c>
      <c r="CB2" s="223">
        <f>ROUND(data!C247,0)</f>
        <v>1109</v>
      </c>
      <c r="CC2" s="223">
        <f>ROUND(data!C249,0)</f>
        <v>3816405</v>
      </c>
      <c r="CD2" s="223">
        <f>ROUND(data!C250,0)</f>
        <v>10801759</v>
      </c>
      <c r="CE2" s="223">
        <f>ROUND(data!C254+data!C255,0)</f>
        <v>0</v>
      </c>
      <c r="CF2" s="223">
        <f>data!D237</f>
        <v>-2934166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050</v>
      </c>
      <c r="B2" s="16" t="str">
        <f>RIGHT(data!C96,4)</f>
        <v>2022</v>
      </c>
      <c r="C2" s="16" t="s">
        <v>1123</v>
      </c>
      <c r="D2" s="222">
        <f>ROUND(data!C127,0)</f>
        <v>4940</v>
      </c>
      <c r="E2" s="222">
        <f>ROUND(data!C128,0)</f>
        <v>0</v>
      </c>
      <c r="F2" s="222">
        <f>ROUND(data!C129,0)</f>
        <v>0</v>
      </c>
      <c r="G2" s="222">
        <f>ROUND(data!C130,0)</f>
        <v>440</v>
      </c>
      <c r="H2" s="222">
        <f>ROUND(data!D127,0)</f>
        <v>23549</v>
      </c>
      <c r="I2" s="222">
        <f>ROUND(data!D128,0)</f>
        <v>0</v>
      </c>
      <c r="J2" s="222">
        <f>ROUND(data!D129,0)</f>
        <v>0</v>
      </c>
      <c r="K2" s="222">
        <f>ROUND(data!D130,0)</f>
        <v>960</v>
      </c>
      <c r="L2" s="222">
        <f>ROUND(data!C132,0)</f>
        <v>14</v>
      </c>
      <c r="M2" s="222">
        <f>ROUND(data!C133,0)</f>
        <v>0</v>
      </c>
      <c r="N2" s="222">
        <f>ROUND(data!C134,0)</f>
        <v>55</v>
      </c>
      <c r="O2" s="222">
        <f>ROUND(data!C135,0)</f>
        <v>0</v>
      </c>
      <c r="P2" s="222">
        <f>ROUND(data!C136,0)</f>
        <v>15</v>
      </c>
      <c r="Q2" s="222">
        <f>ROUND(data!C137,0)</f>
        <v>8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142</v>
      </c>
      <c r="X2" s="222">
        <f>ROUND(data!C145,0)</f>
        <v>0</v>
      </c>
      <c r="Y2" s="222">
        <f>ROUND(data!B154,0)</f>
        <v>2567</v>
      </c>
      <c r="Z2" s="222">
        <f>ROUND(data!B155,0)</f>
        <v>12238</v>
      </c>
      <c r="AA2" s="222">
        <f>ROUND(data!B156,0)</f>
        <v>104247</v>
      </c>
      <c r="AB2" s="222">
        <f>ROUND(data!B157,0)</f>
        <v>140822275</v>
      </c>
      <c r="AC2" s="222">
        <f>ROUND(data!B158,0)</f>
        <v>225424023</v>
      </c>
      <c r="AD2" s="222">
        <f>ROUND(data!C154,0)</f>
        <v>815</v>
      </c>
      <c r="AE2" s="222">
        <f>ROUND(data!C155,0)</f>
        <v>3886</v>
      </c>
      <c r="AF2" s="222">
        <f>ROUND(data!C156,0)</f>
        <v>33100</v>
      </c>
      <c r="AG2" s="222">
        <f>ROUND(data!C157,0)</f>
        <v>33678450</v>
      </c>
      <c r="AH2" s="222">
        <f>ROUND(data!C158,0)</f>
        <v>82609839</v>
      </c>
      <c r="AI2" s="222">
        <f>ROUND(data!D154,0)</f>
        <v>1558</v>
      </c>
      <c r="AJ2" s="222">
        <f>ROUND(data!D155,0)</f>
        <v>7425</v>
      </c>
      <c r="AK2" s="222">
        <f>ROUND(data!D156,0)</f>
        <v>63251</v>
      </c>
      <c r="AL2" s="222">
        <f>ROUND(data!D157,0)</f>
        <v>58410191</v>
      </c>
      <c r="AM2" s="222">
        <f>ROUND(data!D158,0)</f>
        <v>163806969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050</v>
      </c>
      <c r="B2" s="224" t="str">
        <f>RIGHT(data!C96,4)</f>
        <v>2022</v>
      </c>
      <c r="C2" s="16" t="s">
        <v>1123</v>
      </c>
      <c r="D2" s="222">
        <f>ROUND(data!C266,0)</f>
        <v>33698428</v>
      </c>
      <c r="E2" s="222">
        <f>ROUND(data!C267,0)</f>
        <v>0</v>
      </c>
      <c r="F2" s="222">
        <f>ROUND(data!C268,0)</f>
        <v>75635057</v>
      </c>
      <c r="G2" s="222">
        <f>ROUND(data!C269,0)</f>
        <v>59933346</v>
      </c>
      <c r="H2" s="222">
        <f>ROUND(data!C270,0)</f>
        <v>0</v>
      </c>
      <c r="I2" s="222">
        <f>ROUND(data!C271,0)</f>
        <v>2105387</v>
      </c>
      <c r="J2" s="222">
        <f>ROUND(data!C272,0)</f>
        <v>0</v>
      </c>
      <c r="K2" s="222">
        <f>ROUND(data!C273,0)</f>
        <v>3421407</v>
      </c>
      <c r="L2" s="222">
        <f>ROUND(data!C274,0)</f>
        <v>85304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93244692</v>
      </c>
      <c r="Q2" s="222">
        <f>ROUND(data!C283,0)</f>
        <v>2525564</v>
      </c>
      <c r="R2" s="222">
        <f>ROUND(data!C284,0)</f>
        <v>1906095</v>
      </c>
      <c r="S2" s="222">
        <f>ROUND(data!C285,0)</f>
        <v>80312744</v>
      </c>
      <c r="T2" s="222">
        <f>ROUND(data!C286,0)</f>
        <v>0</v>
      </c>
      <c r="U2" s="222">
        <f>ROUND(data!C287,0)</f>
        <v>5937745</v>
      </c>
      <c r="V2" s="222">
        <f>ROUND(data!C288,0)</f>
        <v>69398514</v>
      </c>
      <c r="W2" s="222">
        <f>ROUND(data!C289,0)</f>
        <v>0</v>
      </c>
      <c r="X2" s="222">
        <f>ROUND(data!C290,0)</f>
        <v>2983656</v>
      </c>
      <c r="Y2" s="222">
        <f>ROUND(data!C291,0)</f>
        <v>0</v>
      </c>
      <c r="Z2" s="222">
        <f>ROUND(data!C292,0)</f>
        <v>131635470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5457966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6071315</v>
      </c>
      <c r="AK2" s="222">
        <f>ROUND(data!C316,0)</f>
        <v>8502476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3047602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74546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13502882</v>
      </c>
      <c r="BA2" s="222">
        <f>ROUND(data!C336,0)</f>
        <v>0</v>
      </c>
      <c r="BB2" s="222">
        <f>ROUND(data!C337,0)</f>
        <v>0</v>
      </c>
      <c r="BC2" s="222">
        <f>ROUND(data!C338,0)</f>
        <v>1314284</v>
      </c>
      <c r="BD2" s="222">
        <f>ROUND(data!C339,0)</f>
        <v>0</v>
      </c>
      <c r="BE2" s="222">
        <f>ROUND(data!C343,0)</f>
        <v>152630638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779.46</v>
      </c>
      <c r="BL2" s="222">
        <f>ROUND(data!C358,0)</f>
        <v>232910916</v>
      </c>
      <c r="BM2" s="222">
        <f>ROUND(data!C359,0)</f>
        <v>471840831</v>
      </c>
      <c r="BN2" s="222">
        <f>ROUND(data!C363,0)</f>
        <v>481583802</v>
      </c>
      <c r="BO2" s="222">
        <f>ROUND(data!C364,0)</f>
        <v>14618164</v>
      </c>
      <c r="BP2" s="222">
        <f>ROUND(data!C365,0)</f>
        <v>0</v>
      </c>
      <c r="BQ2" s="222">
        <f>ROUND(data!D381,0)</f>
        <v>4912898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4912898</v>
      </c>
      <c r="CC2" s="222">
        <f>ROUND(data!C382,0)</f>
        <v>0</v>
      </c>
      <c r="CD2" s="222">
        <f>ROUND(data!C389,0)</f>
        <v>74601878</v>
      </c>
      <c r="CE2" s="222">
        <f>ROUND(data!C390,0)</f>
        <v>6591424</v>
      </c>
      <c r="CF2" s="222">
        <f>ROUND(data!C391,0)</f>
        <v>2883334</v>
      </c>
      <c r="CG2" s="222">
        <f>ROUND(data!C392,0)</f>
        <v>42805347</v>
      </c>
      <c r="CH2" s="222">
        <f>ROUND(data!C393,0)</f>
        <v>3020808</v>
      </c>
      <c r="CI2" s="222">
        <f>ROUND(data!C394,0)</f>
        <v>15386787</v>
      </c>
      <c r="CJ2" s="222">
        <f>ROUND(data!C395,0)</f>
        <v>5796660</v>
      </c>
      <c r="CK2" s="222">
        <f>ROUND(data!C396,0)</f>
        <v>1918050</v>
      </c>
      <c r="CL2" s="222">
        <f>ROUND(data!C397,0)</f>
        <v>-3506</v>
      </c>
      <c r="CM2" s="222">
        <f>ROUND(data!C398,0)</f>
        <v>4238058</v>
      </c>
      <c r="CN2" s="222">
        <f>ROUND(data!C399,0)</f>
        <v>674265</v>
      </c>
      <c r="CO2" s="222">
        <f>ROUND(data!C362,0)</f>
        <v>-2934166</v>
      </c>
      <c r="CP2" s="222">
        <f>ROUND(data!D415,0)</f>
        <v>78369629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78369629</v>
      </c>
      <c r="DE2" s="65">
        <f>ROUND(data!C419,0)</f>
        <v>0</v>
      </c>
      <c r="DF2" s="222">
        <f>ROUND(data!D420,0)</f>
        <v>-12845505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050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3743</v>
      </c>
      <c r="F2" s="212">
        <f>ROUND(data!C60,2)</f>
        <v>45.42</v>
      </c>
      <c r="G2" s="222">
        <f>ROUND(data!C61,0)</f>
        <v>4003131</v>
      </c>
      <c r="H2" s="222">
        <f>ROUND(data!C62,0)</f>
        <v>346210</v>
      </c>
      <c r="I2" s="222">
        <f>ROUND(data!C63,0)</f>
        <v>0</v>
      </c>
      <c r="J2" s="222">
        <f>ROUND(data!C64,0)</f>
        <v>567644</v>
      </c>
      <c r="K2" s="222">
        <f>ROUND(data!C65,0)</f>
        <v>139</v>
      </c>
      <c r="L2" s="222">
        <f>ROUND(data!C66,0)</f>
        <v>13666</v>
      </c>
      <c r="M2" s="66">
        <f>ROUND(data!C67,0)</f>
        <v>709195</v>
      </c>
      <c r="N2" s="222">
        <f>ROUND(data!C68,0)</f>
        <v>4602</v>
      </c>
      <c r="O2" s="222">
        <f>ROUND(data!C69,0)</f>
        <v>2046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2046</v>
      </c>
      <c r="AD2" s="222">
        <f>ROUND(data!C84,0)</f>
        <v>0</v>
      </c>
      <c r="AE2" s="222">
        <f>ROUND(data!C89,0)</f>
        <v>19544592</v>
      </c>
      <c r="AF2" s="222">
        <f>ROUND(data!C87,0)</f>
        <v>19380066</v>
      </c>
      <c r="AG2" s="222">
        <f>IF(data!C90&gt;0,ROUND(data!C90,0),0)</f>
        <v>11198</v>
      </c>
      <c r="AH2" s="222">
        <f>IF(data!C91&gt;0,ROUND(data!C91,0),0)</f>
        <v>0</v>
      </c>
      <c r="AI2" s="222">
        <f>IF(data!C92&gt;0,ROUND(data!C92,0),0)</f>
        <v>4495</v>
      </c>
      <c r="AJ2" s="222">
        <f>IF(data!C93&gt;0,ROUND(data!C93,0),0)</f>
        <v>0</v>
      </c>
      <c r="AK2" s="212">
        <f>IF(data!C94&gt;0,ROUND(data!C94,2),0)</f>
        <v>25.43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050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050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17990</v>
      </c>
      <c r="F4" s="212">
        <f>ROUND(data!E60,2)</f>
        <v>132.44</v>
      </c>
      <c r="G4" s="222">
        <f>ROUND(data!E61,0)</f>
        <v>11531939</v>
      </c>
      <c r="H4" s="222">
        <f>ROUND(data!E62,0)</f>
        <v>840912</v>
      </c>
      <c r="I4" s="222">
        <f>ROUND(data!E63,0)</f>
        <v>206457</v>
      </c>
      <c r="J4" s="222">
        <f>ROUND(data!E64,0)</f>
        <v>1400428</v>
      </c>
      <c r="K4" s="222">
        <f>ROUND(data!E65,0)</f>
        <v>670</v>
      </c>
      <c r="L4" s="222">
        <f>ROUND(data!E66,0)</f>
        <v>188758</v>
      </c>
      <c r="M4" s="66">
        <f>ROUND(data!E67,0)</f>
        <v>193558</v>
      </c>
      <c r="N4" s="222">
        <f>ROUND(data!E68,0)</f>
        <v>1473</v>
      </c>
      <c r="O4" s="222">
        <f>ROUND(data!E69,0)</f>
        <v>29984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29984</v>
      </c>
      <c r="AD4" s="222">
        <f>ROUND(data!E84,0)</f>
        <v>4000</v>
      </c>
      <c r="AE4" s="222">
        <f>ROUND(data!E89,0)</f>
        <v>64080104</v>
      </c>
      <c r="AF4" s="222">
        <f>ROUND(data!E87,0)</f>
        <v>60663001</v>
      </c>
      <c r="AG4" s="222">
        <f>IF(data!E90&gt;0,ROUND(data!E90,0),0)</f>
        <v>26431</v>
      </c>
      <c r="AH4" s="222">
        <f>IF(data!E91&gt;0,ROUND(data!E91,0),0)</f>
        <v>0</v>
      </c>
      <c r="AI4" s="222">
        <f>IF(data!E92&gt;0,ROUND(data!E92,0),0)</f>
        <v>10610</v>
      </c>
      <c r="AJ4" s="222">
        <f>IF(data!E93&gt;0,ROUND(data!E93,0),0)</f>
        <v>0</v>
      </c>
      <c r="AK4" s="212">
        <f>IF(data!E94&gt;0,ROUND(data!E94,2),0)</f>
        <v>79.94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050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050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1816</v>
      </c>
      <c r="F6" s="212">
        <f>ROUND(data!G60,2)</f>
        <v>2.96</v>
      </c>
      <c r="G6" s="222">
        <f>ROUND(data!G61,0)</f>
        <v>270192</v>
      </c>
      <c r="H6" s="222">
        <f>ROUND(data!G62,0)</f>
        <v>13471</v>
      </c>
      <c r="I6" s="222">
        <f>ROUND(data!G63,0)</f>
        <v>0</v>
      </c>
      <c r="J6" s="222">
        <f>ROUND(data!G64,0)</f>
        <v>6583</v>
      </c>
      <c r="K6" s="222">
        <f>ROUND(data!G65,0)</f>
        <v>0</v>
      </c>
      <c r="L6" s="222">
        <f>ROUND(data!G66,0)</f>
        <v>1321</v>
      </c>
      <c r="M6" s="66">
        <f>ROUND(data!G67,0)</f>
        <v>966</v>
      </c>
      <c r="N6" s="222">
        <f>ROUND(data!G68,0)</f>
        <v>2010</v>
      </c>
      <c r="O6" s="222">
        <f>ROUND(data!G69,0)</f>
        <v>32708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32708</v>
      </c>
      <c r="AD6" s="222">
        <f>ROUND(data!G84,0)</f>
        <v>0</v>
      </c>
      <c r="AE6" s="222">
        <f>ROUND(data!G89,0)</f>
        <v>4076294</v>
      </c>
      <c r="AF6" s="222">
        <f>ROUND(data!G87,0)</f>
        <v>4075345</v>
      </c>
      <c r="AG6" s="222">
        <f>IF(data!G90&gt;0,ROUND(data!G90,0),0)</f>
        <v>4320</v>
      </c>
      <c r="AH6" s="222">
        <f>IF(data!G91&gt;0,ROUND(data!G91,0),0)</f>
        <v>0</v>
      </c>
      <c r="AI6" s="222">
        <f>IF(data!G92&gt;0,ROUND(data!G92,0),0)</f>
        <v>1734</v>
      </c>
      <c r="AJ6" s="222">
        <f>IF(data!G93&gt;0,ROUND(data!G93,0),0)</f>
        <v>0</v>
      </c>
      <c r="AK6" s="212">
        <f>IF(data!G94&gt;0,ROUND(data!G94,2),0)</f>
        <v>0.64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050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050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050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960</v>
      </c>
      <c r="F9" s="212">
        <f>ROUND(data!J60,2)</f>
        <v>1.19</v>
      </c>
      <c r="G9" s="222">
        <f>ROUND(data!J61,0)</f>
        <v>136844</v>
      </c>
      <c r="H9" s="222">
        <f>ROUND(data!J62,0)</f>
        <v>4189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3748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1471411</v>
      </c>
      <c r="AF9" s="222">
        <f>ROUND(data!J87,0)</f>
        <v>1471411</v>
      </c>
      <c r="AG9" s="222">
        <f>IF(data!J90&gt;0,ROUND(data!J90,0),0)</f>
        <v>604</v>
      </c>
      <c r="AH9" s="222">
        <f>IF(data!J91&gt;0,ROUND(data!J91,0),0)</f>
        <v>0</v>
      </c>
      <c r="AI9" s="222">
        <f>IF(data!J92&gt;0,ROUND(data!J92,0),0)</f>
        <v>243</v>
      </c>
      <c r="AJ9" s="222">
        <f>IF(data!J93&gt;0,ROUND(data!J93,0),0)</f>
        <v>0</v>
      </c>
      <c r="AK9" s="212">
        <f>IF(data!J94&gt;0,ROUND(data!J94,2),0)</f>
        <v>1.1399999999999999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050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050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050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050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050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440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050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40.01</v>
      </c>
      <c r="G15" s="222">
        <f>ROUND(data!P61,0)</f>
        <v>3209718</v>
      </c>
      <c r="H15" s="222">
        <f>ROUND(data!P62,0)</f>
        <v>273983</v>
      </c>
      <c r="I15" s="222">
        <f>ROUND(data!P63,0)</f>
        <v>0</v>
      </c>
      <c r="J15" s="222">
        <f>ROUND(data!P64,0)</f>
        <v>5975437</v>
      </c>
      <c r="K15" s="222">
        <f>ROUND(data!P65,0)</f>
        <v>0</v>
      </c>
      <c r="L15" s="222">
        <f>ROUND(data!P66,0)</f>
        <v>222976</v>
      </c>
      <c r="M15" s="66">
        <f>ROUND(data!P67,0)</f>
        <v>539775</v>
      </c>
      <c r="N15" s="222">
        <f>ROUND(data!P68,0)</f>
        <v>77406</v>
      </c>
      <c r="O15" s="222">
        <f>ROUND(data!P69,0)</f>
        <v>4034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4034</v>
      </c>
      <c r="AD15" s="222">
        <f>ROUND(data!P84,0)</f>
        <v>0</v>
      </c>
      <c r="AE15" s="222">
        <f>ROUND(data!P89,0)</f>
        <v>145992977</v>
      </c>
      <c r="AF15" s="222">
        <f>ROUND(data!P87,0)</f>
        <v>37293150</v>
      </c>
      <c r="AG15" s="222">
        <f>IF(data!P90&gt;0,ROUND(data!P90,0),0)</f>
        <v>13234</v>
      </c>
      <c r="AH15" s="222">
        <f>IF(data!P91&gt;0,ROUND(data!P91,0),0)</f>
        <v>0</v>
      </c>
      <c r="AI15" s="222">
        <f>IF(data!P92&gt;0,ROUND(data!P92,0),0)</f>
        <v>5312</v>
      </c>
      <c r="AJ15" s="222">
        <f>IF(data!P93&gt;0,ROUND(data!P93,0),0)</f>
        <v>0</v>
      </c>
      <c r="AK15" s="212">
        <f>IF(data!P94&gt;0,ROUND(data!P94,2),0)</f>
        <v>14.96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050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31.36</v>
      </c>
      <c r="G16" s="222">
        <f>ROUND(data!Q61,0)</f>
        <v>3035991</v>
      </c>
      <c r="H16" s="222">
        <f>ROUND(data!Q62,0)</f>
        <v>255376</v>
      </c>
      <c r="I16" s="222">
        <f>ROUND(data!Q63,0)</f>
        <v>0</v>
      </c>
      <c r="J16" s="222">
        <f>ROUND(data!Q64,0)</f>
        <v>722560</v>
      </c>
      <c r="K16" s="222">
        <f>ROUND(data!Q65,0)</f>
        <v>1929</v>
      </c>
      <c r="L16" s="222">
        <f>ROUND(data!Q66,0)</f>
        <v>6417</v>
      </c>
      <c r="M16" s="66">
        <f>ROUND(data!Q67,0)</f>
        <v>20019</v>
      </c>
      <c r="N16" s="222">
        <f>ROUND(data!Q68,0)</f>
        <v>0</v>
      </c>
      <c r="O16" s="222">
        <f>ROUND(data!Q69,0)</f>
        <v>1003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1003</v>
      </c>
      <c r="AD16" s="222">
        <f>ROUND(data!Q84,0)</f>
        <v>0</v>
      </c>
      <c r="AE16" s="222">
        <f>ROUND(data!Q89,0)</f>
        <v>4163564</v>
      </c>
      <c r="AF16" s="222">
        <f>ROUND(data!Q87,0)</f>
        <v>1164235</v>
      </c>
      <c r="AG16" s="222">
        <f>IF(data!Q90&gt;0,ROUND(data!Q90,0),0)</f>
        <v>1162</v>
      </c>
      <c r="AH16" s="222">
        <f>IF(data!Q91&gt;0,ROUND(data!Q91,0),0)</f>
        <v>0</v>
      </c>
      <c r="AI16" s="222">
        <f>IF(data!Q92&gt;0,ROUND(data!Q92,0),0)</f>
        <v>467</v>
      </c>
      <c r="AJ16" s="222">
        <f>IF(data!Q93&gt;0,ROUND(data!Q93,0),0)</f>
        <v>0</v>
      </c>
      <c r="AK16" s="212">
        <f>IF(data!Q94&gt;0,ROUND(data!Q94,2),0)</f>
        <v>22.24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050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4.7</v>
      </c>
      <c r="G17" s="222">
        <f>ROUND(data!R61,0)</f>
        <v>4975936</v>
      </c>
      <c r="H17" s="222">
        <f>ROUND(data!R62,0)</f>
        <v>206645</v>
      </c>
      <c r="I17" s="222">
        <f>ROUND(data!R63,0)</f>
        <v>0</v>
      </c>
      <c r="J17" s="222">
        <f>ROUND(data!R64,0)</f>
        <v>178245</v>
      </c>
      <c r="K17" s="222">
        <f>ROUND(data!R65,0)</f>
        <v>0</v>
      </c>
      <c r="L17" s="222">
        <f>ROUND(data!R66,0)</f>
        <v>36951</v>
      </c>
      <c r="M17" s="66">
        <f>ROUND(data!R67,0)</f>
        <v>0</v>
      </c>
      <c r="N17" s="222">
        <f>ROUND(data!R68,0)</f>
        <v>0</v>
      </c>
      <c r="O17" s="222">
        <f>ROUND(data!R69,0)</f>
        <v>29446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29446</v>
      </c>
      <c r="AD17" s="222">
        <f>ROUND(data!R84,0)</f>
        <v>4128</v>
      </c>
      <c r="AE17" s="222">
        <f>ROUND(data!R89,0)</f>
        <v>12090875</v>
      </c>
      <c r="AF17" s="222">
        <f>ROUND(data!R87,0)</f>
        <v>200085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050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11.21</v>
      </c>
      <c r="G18" s="222">
        <f>ROUND(data!S61,0)</f>
        <v>635837</v>
      </c>
      <c r="H18" s="222">
        <f>ROUND(data!S62,0)</f>
        <v>63233</v>
      </c>
      <c r="I18" s="222">
        <f>ROUND(data!S63,0)</f>
        <v>0</v>
      </c>
      <c r="J18" s="222">
        <f>ROUND(data!S64,0)</f>
        <v>2435567</v>
      </c>
      <c r="K18" s="222">
        <f>ROUND(data!S65,0)</f>
        <v>0</v>
      </c>
      <c r="L18" s="222">
        <f>ROUND(data!S66,0)</f>
        <v>221468</v>
      </c>
      <c r="M18" s="66">
        <f>ROUND(data!S67,0)</f>
        <v>35348</v>
      </c>
      <c r="N18" s="222">
        <f>ROUND(data!S68,0)</f>
        <v>0</v>
      </c>
      <c r="O18" s="222">
        <f>ROUND(data!S69,0)</f>
        <v>1666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1666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6065</v>
      </c>
      <c r="AH18" s="222">
        <f>IF(data!S91&gt;0,ROUND(data!S91,0),0)</f>
        <v>0</v>
      </c>
      <c r="AI18" s="222">
        <f>IF(data!S92&gt;0,ROUND(data!S92,0),0)</f>
        <v>2435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050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050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35.24</v>
      </c>
      <c r="G20" s="222">
        <f>ROUND(data!U61,0)</f>
        <v>2819376</v>
      </c>
      <c r="H20" s="222">
        <f>ROUND(data!U62,0)</f>
        <v>227634</v>
      </c>
      <c r="I20" s="222">
        <f>ROUND(data!U63,0)</f>
        <v>97615</v>
      </c>
      <c r="J20" s="222">
        <f>ROUND(data!U64,0)</f>
        <v>3291336</v>
      </c>
      <c r="K20" s="222">
        <f>ROUND(data!U65,0)</f>
        <v>650</v>
      </c>
      <c r="L20" s="222">
        <f>ROUND(data!U66,0)</f>
        <v>1653474</v>
      </c>
      <c r="M20" s="66">
        <f>ROUND(data!U67,0)</f>
        <v>140995</v>
      </c>
      <c r="N20" s="222">
        <f>ROUND(data!U68,0)</f>
        <v>49230</v>
      </c>
      <c r="O20" s="222">
        <f>ROUND(data!U69,0)</f>
        <v>-386570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-386570</v>
      </c>
      <c r="AD20" s="222">
        <f>ROUND(data!U84,0)</f>
        <v>3650</v>
      </c>
      <c r="AE20" s="222">
        <f>ROUND(data!U89,0)</f>
        <v>55980441</v>
      </c>
      <c r="AF20" s="222">
        <f>ROUND(data!U87,0)</f>
        <v>20580093</v>
      </c>
      <c r="AG20" s="222">
        <f>IF(data!U90&gt;0,ROUND(data!U90,0),0)</f>
        <v>4695</v>
      </c>
      <c r="AH20" s="222">
        <f>IF(data!U91&gt;0,ROUND(data!U91,0),0)</f>
        <v>0</v>
      </c>
      <c r="AI20" s="222">
        <f>IF(data!U92&gt;0,ROUND(data!U92,0),0)</f>
        <v>1884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050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22.26</v>
      </c>
      <c r="G21" s="222">
        <f>ROUND(data!V61,0)</f>
        <v>2148798</v>
      </c>
      <c r="H21" s="222">
        <f>ROUND(data!V62,0)</f>
        <v>198185</v>
      </c>
      <c r="I21" s="222">
        <f>ROUND(data!V63,0)</f>
        <v>9900</v>
      </c>
      <c r="J21" s="222">
        <f>ROUND(data!V64,0)</f>
        <v>1860970</v>
      </c>
      <c r="K21" s="222">
        <f>ROUND(data!V65,0)</f>
        <v>1026</v>
      </c>
      <c r="L21" s="222">
        <f>ROUND(data!V66,0)</f>
        <v>51415</v>
      </c>
      <c r="M21" s="66">
        <f>ROUND(data!V67,0)</f>
        <v>30074</v>
      </c>
      <c r="N21" s="222">
        <f>ROUND(data!V68,0)</f>
        <v>8930</v>
      </c>
      <c r="O21" s="222">
        <f>ROUND(data!V69,0)</f>
        <v>8417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8417</v>
      </c>
      <c r="AD21" s="222">
        <f>ROUND(data!V84,0)</f>
        <v>0</v>
      </c>
      <c r="AE21" s="222">
        <f>ROUND(data!V89,0)</f>
        <v>37290680</v>
      </c>
      <c r="AF21" s="222">
        <f>ROUND(data!V87,0)</f>
        <v>18431639</v>
      </c>
      <c r="AG21" s="222">
        <f>IF(data!V90&gt;0,ROUND(data!V90,0),0)</f>
        <v>5181</v>
      </c>
      <c r="AH21" s="222">
        <f>IF(data!V91&gt;0,ROUND(data!V91,0),0)</f>
        <v>0</v>
      </c>
      <c r="AI21" s="222">
        <f>IF(data!V92&gt;0,ROUND(data!V92,0),0)</f>
        <v>2080</v>
      </c>
      <c r="AJ21" s="222">
        <f>IF(data!V93&gt;0,ROUND(data!V93,0),0)</f>
        <v>0</v>
      </c>
      <c r="AK21" s="212">
        <f>IF(data!V94&gt;0,ROUND(data!V94,2),0)</f>
        <v>7.88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050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3.98</v>
      </c>
      <c r="G22" s="222">
        <f>ROUND(data!W61,0)</f>
        <v>435286</v>
      </c>
      <c r="H22" s="222">
        <f>ROUND(data!W62,0)</f>
        <v>37603</v>
      </c>
      <c r="I22" s="222">
        <f>ROUND(data!W63,0)</f>
        <v>0</v>
      </c>
      <c r="J22" s="222">
        <f>ROUND(data!W64,0)</f>
        <v>113544</v>
      </c>
      <c r="K22" s="222">
        <f>ROUND(data!W65,0)</f>
        <v>605</v>
      </c>
      <c r="L22" s="222">
        <f>ROUND(data!W66,0)</f>
        <v>163013</v>
      </c>
      <c r="M22" s="66">
        <f>ROUND(data!W67,0)</f>
        <v>32849</v>
      </c>
      <c r="N22" s="222">
        <f>ROUND(data!W68,0)</f>
        <v>0</v>
      </c>
      <c r="O22" s="222">
        <f>ROUND(data!W69,0)</f>
        <v>416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416</v>
      </c>
      <c r="AD22" s="222">
        <f>ROUND(data!W84,0)</f>
        <v>0</v>
      </c>
      <c r="AE22" s="222">
        <f>ROUND(data!W89,0)</f>
        <v>16308179</v>
      </c>
      <c r="AF22" s="222">
        <f>ROUND(data!W87,0)</f>
        <v>1538730</v>
      </c>
      <c r="AG22" s="222">
        <f>IF(data!W90&gt;0,ROUND(data!W90,0),0)</f>
        <v>2071</v>
      </c>
      <c r="AH22" s="222">
        <f>IF(data!W91&gt;0,ROUND(data!W91,0),0)</f>
        <v>0</v>
      </c>
      <c r="AI22" s="222">
        <f>IF(data!W92&gt;0,ROUND(data!W92,0),0)</f>
        <v>831</v>
      </c>
      <c r="AJ22" s="222">
        <f>IF(data!W93&gt;0,ROUND(data!W93,0),0)</f>
        <v>0</v>
      </c>
      <c r="AK22" s="212">
        <f>IF(data!W94&gt;0,ROUND(data!W94,2),0)</f>
        <v>0.06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050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8.07</v>
      </c>
      <c r="G23" s="222">
        <f>ROUND(data!X61,0)</f>
        <v>792905</v>
      </c>
      <c r="H23" s="222">
        <f>ROUND(data!X62,0)</f>
        <v>72597</v>
      </c>
      <c r="I23" s="222">
        <f>ROUND(data!X63,0)</f>
        <v>0</v>
      </c>
      <c r="J23" s="222">
        <f>ROUND(data!X64,0)</f>
        <v>270726</v>
      </c>
      <c r="K23" s="222">
        <f>ROUND(data!X65,0)</f>
        <v>0</v>
      </c>
      <c r="L23" s="222">
        <f>ROUND(data!X66,0)</f>
        <v>571676</v>
      </c>
      <c r="M23" s="66">
        <f>ROUND(data!X67,0)</f>
        <v>4988</v>
      </c>
      <c r="N23" s="222">
        <f>ROUND(data!X68,0)</f>
        <v>-86000</v>
      </c>
      <c r="O23" s="222">
        <f>ROUND(data!X69,0)</f>
        <v>8010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8010</v>
      </c>
      <c r="AD23" s="222">
        <f>ROUND(data!X84,0)</f>
        <v>0</v>
      </c>
      <c r="AE23" s="222">
        <f>ROUND(data!X89,0)</f>
        <v>53066243</v>
      </c>
      <c r="AF23" s="222">
        <f>ROUND(data!X87,0)</f>
        <v>12621406</v>
      </c>
      <c r="AG23" s="222">
        <f>IF(data!X90&gt;0,ROUND(data!X90,0),0)</f>
        <v>1369</v>
      </c>
      <c r="AH23" s="222">
        <f>IF(data!X91&gt;0,ROUND(data!X91,0),0)</f>
        <v>0</v>
      </c>
      <c r="AI23" s="222">
        <f>IF(data!X92&gt;0,ROUND(data!X92,0),0)</f>
        <v>550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050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34.979999999999997</v>
      </c>
      <c r="G24" s="222">
        <f>ROUND(data!Y61,0)</f>
        <v>2935869</v>
      </c>
      <c r="H24" s="222">
        <f>ROUND(data!Y62,0)</f>
        <v>259689</v>
      </c>
      <c r="I24" s="222">
        <f>ROUND(data!Y63,0)</f>
        <v>0</v>
      </c>
      <c r="J24" s="222">
        <f>ROUND(data!Y64,0)</f>
        <v>490750</v>
      </c>
      <c r="K24" s="222">
        <f>ROUND(data!Y65,0)</f>
        <v>2346</v>
      </c>
      <c r="L24" s="222">
        <f>ROUND(data!Y66,0)</f>
        <v>324090</v>
      </c>
      <c r="M24" s="66">
        <f>ROUND(data!Y67,0)</f>
        <v>319411</v>
      </c>
      <c r="N24" s="222">
        <f>ROUND(data!Y68,0)</f>
        <v>17944</v>
      </c>
      <c r="O24" s="222">
        <f>ROUND(data!Y69,0)</f>
        <v>56967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56967</v>
      </c>
      <c r="AD24" s="222">
        <f>ROUND(data!Y84,0)</f>
        <v>845</v>
      </c>
      <c r="AE24" s="222">
        <f>ROUND(data!Y89,0)</f>
        <v>36574212</v>
      </c>
      <c r="AF24" s="222">
        <f>ROUND(data!Y87,0)</f>
        <v>5331626</v>
      </c>
      <c r="AG24" s="222">
        <f>IF(data!Y90&gt;0,ROUND(data!Y90,0),0)</f>
        <v>6395</v>
      </c>
      <c r="AH24" s="222">
        <f>IF(data!Y91&gt;0,ROUND(data!Y91,0),0)</f>
        <v>0</v>
      </c>
      <c r="AI24" s="222">
        <f>IF(data!Y92&gt;0,ROUND(data!Y92,0),0)</f>
        <v>2567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050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34.18</v>
      </c>
      <c r="G25" s="222">
        <f>ROUND(data!Z61,0)</f>
        <v>3015208</v>
      </c>
      <c r="H25" s="222">
        <f>ROUND(data!Z62,0)</f>
        <v>257311</v>
      </c>
      <c r="I25" s="222">
        <f>ROUND(data!Z63,0)</f>
        <v>0</v>
      </c>
      <c r="J25" s="222">
        <f>ROUND(data!Z64,0)</f>
        <v>155776</v>
      </c>
      <c r="K25" s="222">
        <f>ROUND(data!Z65,0)</f>
        <v>1759</v>
      </c>
      <c r="L25" s="222">
        <f>ROUND(data!Z66,0)</f>
        <v>883629</v>
      </c>
      <c r="M25" s="66">
        <f>ROUND(data!Z67,0)</f>
        <v>19625</v>
      </c>
      <c r="N25" s="222">
        <f>ROUND(data!Z68,0)</f>
        <v>0</v>
      </c>
      <c r="O25" s="222">
        <f>ROUND(data!Z69,0)</f>
        <v>77603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77603</v>
      </c>
      <c r="AD25" s="222">
        <f>ROUND(data!Z84,0)</f>
        <v>40328</v>
      </c>
      <c r="AE25" s="222">
        <f>ROUND(data!Z89,0)</f>
        <v>18364034</v>
      </c>
      <c r="AF25" s="222">
        <f>ROUND(data!Z87,0)</f>
        <v>243431</v>
      </c>
      <c r="AG25" s="222">
        <f>IF(data!Z90&gt;0,ROUND(data!Z90,0),0)</f>
        <v>10776</v>
      </c>
      <c r="AH25" s="222">
        <f>IF(data!Z91&gt;0,ROUND(data!Z91,0),0)</f>
        <v>0</v>
      </c>
      <c r="AI25" s="222">
        <f>IF(data!Z92&gt;0,ROUND(data!Z92,0),0)</f>
        <v>4325</v>
      </c>
      <c r="AJ25" s="222">
        <f>IF(data!Z93&gt;0,ROUND(data!Z93,0),0)</f>
        <v>0</v>
      </c>
      <c r="AK25" s="212">
        <f>IF(data!Z94&gt;0,ROUND(data!Z94,2),0)</f>
        <v>13.02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050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2.2999999999999998</v>
      </c>
      <c r="G26" s="222">
        <f>ROUND(data!AA61,0)</f>
        <v>238928</v>
      </c>
      <c r="H26" s="222">
        <f>ROUND(data!AA62,0)</f>
        <v>20549</v>
      </c>
      <c r="I26" s="222">
        <f>ROUND(data!AA63,0)</f>
        <v>0</v>
      </c>
      <c r="J26" s="222">
        <f>ROUND(data!AA64,0)</f>
        <v>283721</v>
      </c>
      <c r="K26" s="222">
        <f>ROUND(data!AA65,0)</f>
        <v>0</v>
      </c>
      <c r="L26" s="222">
        <f>ROUND(data!AA66,0)</f>
        <v>27471</v>
      </c>
      <c r="M26" s="66">
        <f>ROUND(data!AA67,0)</f>
        <v>260098</v>
      </c>
      <c r="N26" s="222">
        <f>ROUND(data!AA68,0)</f>
        <v>0</v>
      </c>
      <c r="O26" s="222">
        <f>ROUND(data!AA69,0)</f>
        <v>178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178</v>
      </c>
      <c r="AD26" s="222">
        <f>ROUND(data!AA84,0)</f>
        <v>0</v>
      </c>
      <c r="AE26" s="222">
        <f>ROUND(data!AA89,0)</f>
        <v>5575035</v>
      </c>
      <c r="AF26" s="222">
        <f>ROUND(data!AA87,0)</f>
        <v>398686</v>
      </c>
      <c r="AG26" s="222">
        <f>IF(data!AA90&gt;0,ROUND(data!AA90,0),0)</f>
        <v>947</v>
      </c>
      <c r="AH26" s="222">
        <f>IF(data!AA91&gt;0,ROUND(data!AA91,0),0)</f>
        <v>0</v>
      </c>
      <c r="AI26" s="222">
        <f>IF(data!AA92&gt;0,ROUND(data!AA92,0),0)</f>
        <v>380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050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29.86</v>
      </c>
      <c r="G27" s="222">
        <f>ROUND(data!AB61,0)</f>
        <v>3144472</v>
      </c>
      <c r="H27" s="222">
        <f>ROUND(data!AB62,0)</f>
        <v>288943</v>
      </c>
      <c r="I27" s="222">
        <f>ROUND(data!AB63,0)</f>
        <v>0</v>
      </c>
      <c r="J27" s="222">
        <f>ROUND(data!AB64,0)</f>
        <v>22002981</v>
      </c>
      <c r="K27" s="222">
        <f>ROUND(data!AB65,0)</f>
        <v>0</v>
      </c>
      <c r="L27" s="222">
        <f>ROUND(data!AB66,0)</f>
        <v>23746</v>
      </c>
      <c r="M27" s="66">
        <f>ROUND(data!AB67,0)</f>
        <v>66099</v>
      </c>
      <c r="N27" s="222">
        <f>ROUND(data!AB68,0)</f>
        <v>239100</v>
      </c>
      <c r="O27" s="222">
        <f>ROUND(data!AB69,0)</f>
        <v>18572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18572</v>
      </c>
      <c r="AD27" s="222">
        <f>ROUND(data!AB84,0)</f>
        <v>264428</v>
      </c>
      <c r="AE27" s="222">
        <f>ROUND(data!AB89,0)</f>
        <v>126103136</v>
      </c>
      <c r="AF27" s="222">
        <f>ROUND(data!AB87,0)</f>
        <v>17463805</v>
      </c>
      <c r="AG27" s="222">
        <f>IF(data!AB90&gt;0,ROUND(data!AB90,0),0)</f>
        <v>2841</v>
      </c>
      <c r="AH27" s="222">
        <f>IF(data!AB91&gt;0,ROUND(data!AB91,0),0)</f>
        <v>0</v>
      </c>
      <c r="AI27" s="222">
        <f>IF(data!AB92&gt;0,ROUND(data!AB92,0),0)</f>
        <v>1140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050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23.73</v>
      </c>
      <c r="G28" s="222">
        <f>ROUND(data!AC61,0)</f>
        <v>2332451</v>
      </c>
      <c r="H28" s="222">
        <f>ROUND(data!AC62,0)</f>
        <v>169646</v>
      </c>
      <c r="I28" s="222">
        <f>ROUND(data!AC63,0)</f>
        <v>0</v>
      </c>
      <c r="J28" s="222">
        <f>ROUND(data!AC64,0)</f>
        <v>450990</v>
      </c>
      <c r="K28" s="222">
        <f>ROUND(data!AC65,0)</f>
        <v>210</v>
      </c>
      <c r="L28" s="222">
        <f>ROUND(data!AC66,0)</f>
        <v>87832</v>
      </c>
      <c r="M28" s="66">
        <f>ROUND(data!AC67,0)</f>
        <v>33592</v>
      </c>
      <c r="N28" s="222">
        <f>ROUND(data!AC68,0)</f>
        <v>0</v>
      </c>
      <c r="O28" s="222">
        <f>ROUND(data!AC69,0)</f>
        <v>25756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25756</v>
      </c>
      <c r="AD28" s="222">
        <f>ROUND(data!AC84,0)</f>
        <v>0</v>
      </c>
      <c r="AE28" s="222">
        <f>ROUND(data!AC89,0)</f>
        <v>18377068</v>
      </c>
      <c r="AF28" s="222">
        <f>ROUND(data!AC87,0)</f>
        <v>13191891</v>
      </c>
      <c r="AG28" s="222">
        <f>IF(data!AC90&gt;0,ROUND(data!AC90,0),0)</f>
        <v>2643</v>
      </c>
      <c r="AH28" s="222">
        <f>IF(data!AC91&gt;0,ROUND(data!AC91,0),0)</f>
        <v>0</v>
      </c>
      <c r="AI28" s="222">
        <f>IF(data!AC92&gt;0,ROUND(data!AC92,0),0)</f>
        <v>1061</v>
      </c>
      <c r="AJ28" s="222">
        <f>IF(data!AC93&gt;0,ROUND(data!AC93,0),0)</f>
        <v>0</v>
      </c>
      <c r="AK28" s="212">
        <f>IF(data!AC94&gt;0,ROUND(data!AC94,2),0)</f>
        <v>0.06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050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050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11.95</v>
      </c>
      <c r="G30" s="222">
        <f>ROUND(data!AE61,0)</f>
        <v>1003908</v>
      </c>
      <c r="H30" s="222">
        <f>ROUND(data!AE62,0)</f>
        <v>94130</v>
      </c>
      <c r="I30" s="222">
        <f>ROUND(data!AE63,0)</f>
        <v>0</v>
      </c>
      <c r="J30" s="222">
        <f>ROUND(data!AE64,0)</f>
        <v>5766</v>
      </c>
      <c r="K30" s="222">
        <f>ROUND(data!AE65,0)</f>
        <v>0</v>
      </c>
      <c r="L30" s="222">
        <f>ROUND(data!AE66,0)</f>
        <v>49</v>
      </c>
      <c r="M30" s="66">
        <f>ROUND(data!AE67,0)</f>
        <v>7662</v>
      </c>
      <c r="N30" s="222">
        <f>ROUND(data!AE68,0)</f>
        <v>0</v>
      </c>
      <c r="O30" s="222">
        <f>ROUND(data!AE69,0)</f>
        <v>7975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7975</v>
      </c>
      <c r="AD30" s="222">
        <f>ROUND(data!AE84,0)</f>
        <v>0</v>
      </c>
      <c r="AE30" s="222">
        <f>ROUND(data!AE89,0)</f>
        <v>2609821</v>
      </c>
      <c r="AF30" s="222">
        <f>ROUND(data!AE87,0)</f>
        <v>2303670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050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050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55</v>
      </c>
      <c r="G32" s="222">
        <f>ROUND(data!AG61,0)</f>
        <v>9633072</v>
      </c>
      <c r="H32" s="222">
        <f>ROUND(data!AG62,0)</f>
        <v>508273</v>
      </c>
      <c r="I32" s="222">
        <f>ROUND(data!AG63,0)</f>
        <v>330972</v>
      </c>
      <c r="J32" s="222">
        <f>ROUND(data!AG64,0)</f>
        <v>1058887</v>
      </c>
      <c r="K32" s="222">
        <f>ROUND(data!AG65,0)</f>
        <v>134</v>
      </c>
      <c r="L32" s="222">
        <f>ROUND(data!AG66,0)</f>
        <v>114721</v>
      </c>
      <c r="M32" s="66">
        <f>ROUND(data!AG67,0)</f>
        <v>66568</v>
      </c>
      <c r="N32" s="222">
        <f>ROUND(data!AG68,0)</f>
        <v>0</v>
      </c>
      <c r="O32" s="222">
        <f>ROUND(data!AG69,0)</f>
        <v>49314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49314</v>
      </c>
      <c r="AD32" s="222">
        <f>ROUND(data!AG84,0)</f>
        <v>2000</v>
      </c>
      <c r="AE32" s="222">
        <f>ROUND(data!AG89,0)</f>
        <v>76000672</v>
      </c>
      <c r="AF32" s="222">
        <f>ROUND(data!AG87,0)</f>
        <v>12677953</v>
      </c>
      <c r="AG32" s="222">
        <f>IF(data!AG90&gt;0,ROUND(data!AG90,0),0)</f>
        <v>9791</v>
      </c>
      <c r="AH32" s="222">
        <f>IF(data!AG91&gt;0,ROUND(data!AG91,0),0)</f>
        <v>0</v>
      </c>
      <c r="AI32" s="222">
        <f>IF(data!AG92&gt;0,ROUND(data!AG92,0),0)</f>
        <v>3930</v>
      </c>
      <c r="AJ32" s="222">
        <f>IF(data!AG93&gt;0,ROUND(data!AG93,0),0)</f>
        <v>0</v>
      </c>
      <c r="AK32" s="212">
        <f>IF(data!AG94&gt;0,ROUND(data!AG94,2),0)</f>
        <v>25.8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050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050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050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15.05</v>
      </c>
      <c r="G35" s="222">
        <f>ROUND(data!AJ61,0)</f>
        <v>1433681</v>
      </c>
      <c r="H35" s="222">
        <f>ROUND(data!AJ62,0)</f>
        <v>123204</v>
      </c>
      <c r="I35" s="222">
        <f>ROUND(data!AJ63,0)</f>
        <v>0</v>
      </c>
      <c r="J35" s="222">
        <f>ROUND(data!AJ64,0)</f>
        <v>303988</v>
      </c>
      <c r="K35" s="222">
        <f>ROUND(data!AJ65,0)</f>
        <v>325</v>
      </c>
      <c r="L35" s="222">
        <f>ROUND(data!AJ66,0)</f>
        <v>1993591</v>
      </c>
      <c r="M35" s="66">
        <f>ROUND(data!AJ67,0)</f>
        <v>0</v>
      </c>
      <c r="N35" s="222">
        <f>ROUND(data!AJ68,0)</f>
        <v>0</v>
      </c>
      <c r="O35" s="222">
        <f>ROUND(data!AJ69,0)</f>
        <v>11258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11258</v>
      </c>
      <c r="AD35" s="222">
        <f>ROUND(data!AJ84,0)</f>
        <v>6075</v>
      </c>
      <c r="AE35" s="222">
        <f>ROUND(data!AJ89,0)</f>
        <v>4269429</v>
      </c>
      <c r="AF35" s="222">
        <f>ROUND(data!AJ87,0)</f>
        <v>1311762</v>
      </c>
      <c r="AG35" s="222">
        <f>IF(data!AJ90&gt;0,ROUND(data!AJ90,0),0)</f>
        <v>1868</v>
      </c>
      <c r="AH35" s="222">
        <f>IF(data!AJ91&gt;0,ROUND(data!AJ91,0),0)</f>
        <v>0</v>
      </c>
      <c r="AI35" s="222">
        <f>IF(data!AJ92&gt;0,ROUND(data!AJ92,0),0)</f>
        <v>750</v>
      </c>
      <c r="AJ35" s="222">
        <f>IF(data!AJ93&gt;0,ROUND(data!AJ93,0),0)</f>
        <v>0</v>
      </c>
      <c r="AK35" s="212">
        <f>IF(data!AJ94&gt;0,ROUND(data!AJ94,2),0)</f>
        <v>4.8899999999999997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050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9.17</v>
      </c>
      <c r="G36" s="222">
        <f>ROUND(data!AK61,0)</f>
        <v>729896</v>
      </c>
      <c r="H36" s="222">
        <f>ROUND(data!AK62,0)</f>
        <v>61249</v>
      </c>
      <c r="I36" s="222">
        <f>ROUND(data!AK63,0)</f>
        <v>0</v>
      </c>
      <c r="J36" s="222">
        <f>ROUND(data!AK64,0)</f>
        <v>6592</v>
      </c>
      <c r="K36" s="222">
        <f>ROUND(data!AK65,0)</f>
        <v>624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2539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2539</v>
      </c>
      <c r="AD36" s="222">
        <f>ROUND(data!AK84,0)</f>
        <v>0</v>
      </c>
      <c r="AE36" s="222">
        <f>ROUND(data!AK89,0)</f>
        <v>1972733</v>
      </c>
      <c r="AF36" s="222">
        <f>ROUND(data!AK87,0)</f>
        <v>1838573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050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2.37</v>
      </c>
      <c r="G37" s="222">
        <f>ROUND(data!AL61,0)</f>
        <v>215372</v>
      </c>
      <c r="H37" s="222">
        <f>ROUND(data!AL62,0)</f>
        <v>15348</v>
      </c>
      <c r="I37" s="222">
        <f>ROUND(data!AL63,0)</f>
        <v>0</v>
      </c>
      <c r="J37" s="222">
        <f>ROUND(data!AL64,0)</f>
        <v>244</v>
      </c>
      <c r="K37" s="222">
        <f>ROUND(data!AL65,0)</f>
        <v>164</v>
      </c>
      <c r="L37" s="222">
        <f>ROUND(data!AL66,0)</f>
        <v>62</v>
      </c>
      <c r="M37" s="66">
        <f>ROUND(data!AL67,0)</f>
        <v>9896</v>
      </c>
      <c r="N37" s="222">
        <f>ROUND(data!AL68,0)</f>
        <v>0</v>
      </c>
      <c r="O37" s="222">
        <f>ROUND(data!AL69,0)</f>
        <v>1184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1184</v>
      </c>
      <c r="AD37" s="222">
        <f>ROUND(data!AL84,0)</f>
        <v>0</v>
      </c>
      <c r="AE37" s="222">
        <f>ROUND(data!AL89,0)</f>
        <v>840247</v>
      </c>
      <c r="AF37" s="222">
        <f>ROUND(data!AL87,0)</f>
        <v>730360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050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050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050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050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050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050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050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050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050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050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050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26784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-4100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-4100</v>
      </c>
      <c r="AD48" s="222">
        <f>ROUND(data!AW84,0)</f>
        <v>5891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050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1500</v>
      </c>
      <c r="M49" s="66">
        <f>ROUND(data!AX67,0)</f>
        <v>0</v>
      </c>
      <c r="N49" s="222">
        <f>ROUND(data!AX68,0)</f>
        <v>-133604</v>
      </c>
      <c r="O49" s="222">
        <f>ROUND(data!AX69,0)</f>
        <v>80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80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050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35.36</v>
      </c>
      <c r="G50" s="222">
        <f>ROUND(data!AY61,0)</f>
        <v>1536370</v>
      </c>
      <c r="H50" s="222">
        <f>ROUND(data!AY62,0)</f>
        <v>131086</v>
      </c>
      <c r="I50" s="222">
        <f>ROUND(data!AY63,0)</f>
        <v>0</v>
      </c>
      <c r="J50" s="222">
        <f>ROUND(data!AY64,0)</f>
        <v>297021</v>
      </c>
      <c r="K50" s="222">
        <f>ROUND(data!AY65,0)</f>
        <v>0</v>
      </c>
      <c r="L50" s="222">
        <f>ROUND(data!AY66,0)</f>
        <v>1169144</v>
      </c>
      <c r="M50" s="66">
        <f>ROUND(data!AY67,0)</f>
        <v>3482</v>
      </c>
      <c r="N50" s="222">
        <f>ROUND(data!AY68,0)</f>
        <v>0</v>
      </c>
      <c r="O50" s="222">
        <f>ROUND(data!AY69,0)</f>
        <v>4316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4316</v>
      </c>
      <c r="AD50" s="222">
        <f>ROUND(data!AY84,0)</f>
        <v>580593</v>
      </c>
      <c r="AE50" s="222"/>
      <c r="AF50" s="222"/>
      <c r="AG50" s="222">
        <f>IF(data!AY90&gt;0,ROUND(data!AY90,0),0)</f>
        <v>7091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050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0.4</v>
      </c>
      <c r="G51" s="222">
        <f>ROUND(data!AZ61,0)</f>
        <v>18082</v>
      </c>
      <c r="H51" s="222">
        <f>ROUND(data!AZ62,0)</f>
        <v>0</v>
      </c>
      <c r="I51" s="222">
        <f>ROUND(data!AZ63,0)</f>
        <v>0</v>
      </c>
      <c r="J51" s="222">
        <f>ROUND(data!AZ64,0)</f>
        <v>26</v>
      </c>
      <c r="K51" s="222">
        <f>ROUND(data!AZ65,0)</f>
        <v>0</v>
      </c>
      <c r="L51" s="222">
        <f>ROUND(data!AZ66,0)</f>
        <v>880</v>
      </c>
      <c r="M51" s="66">
        <f>ROUND(data!AZ67,0)</f>
        <v>6000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14</v>
      </c>
      <c r="AE51" s="222"/>
      <c r="AF51" s="222"/>
      <c r="AG51" s="222">
        <f>IF(data!AZ90&gt;0,ROUND(data!AZ90,0),0)</f>
        <v>191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050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2.2000000000000002</v>
      </c>
      <c r="G52" s="222">
        <f>ROUND(data!BA61,0)</f>
        <v>90972</v>
      </c>
      <c r="H52" s="222">
        <f>ROUND(data!BA62,0)</f>
        <v>7323</v>
      </c>
      <c r="I52" s="222">
        <f>ROUND(data!BA63,0)</f>
        <v>0</v>
      </c>
      <c r="J52" s="222">
        <f>ROUND(data!BA64,0)</f>
        <v>12992</v>
      </c>
      <c r="K52" s="222">
        <f>ROUND(data!BA65,0)</f>
        <v>0</v>
      </c>
      <c r="L52" s="222">
        <f>ROUND(data!BA66,0)</f>
        <v>109933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563</v>
      </c>
      <c r="AH52" s="222">
        <f>IFERROR(IF(data!BA$91&gt;0,ROUND(data!BA$91,0),0),0)</f>
        <v>0</v>
      </c>
      <c r="AI52" s="222">
        <f>IFERROR(IF(data!BA$92&gt;0,ROUND(data!BA$92,0),0),0)</f>
        <v>226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050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12.16</v>
      </c>
      <c r="G53" s="222">
        <f>ROUND(data!BB61,0)</f>
        <v>1162095</v>
      </c>
      <c r="H53" s="222">
        <f>ROUND(data!BB62,0)</f>
        <v>80009</v>
      </c>
      <c r="I53" s="222">
        <f>ROUND(data!BB63,0)</f>
        <v>0</v>
      </c>
      <c r="J53" s="222">
        <f>ROUND(data!BB64,0)</f>
        <v>7992</v>
      </c>
      <c r="K53" s="222">
        <f>ROUND(data!BB65,0)</f>
        <v>1475</v>
      </c>
      <c r="L53" s="222">
        <f>ROUND(data!BB66,0)</f>
        <v>49874</v>
      </c>
      <c r="M53" s="66">
        <f>ROUND(data!BB67,0)</f>
        <v>0</v>
      </c>
      <c r="N53" s="222">
        <f>ROUND(data!BB68,0)</f>
        <v>0</v>
      </c>
      <c r="O53" s="222">
        <f>ROUND(data!BB69,0)</f>
        <v>11659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11659</v>
      </c>
      <c r="AD53" s="222">
        <f>ROUND(data!BB84,0)</f>
        <v>11460</v>
      </c>
      <c r="AE53" s="222"/>
      <c r="AF53" s="222"/>
      <c r="AG53" s="222">
        <f>IF(data!BB90&gt;0,ROUND(data!BB90,0),0)</f>
        <v>1467</v>
      </c>
      <c r="AH53" s="222">
        <f>IFERROR(IF(data!BB$91&gt;0,ROUND(data!BB$91,0),0),0)</f>
        <v>0</v>
      </c>
      <c r="AI53" s="222">
        <f>IFERROR(IF(data!BB$92&gt;0,ROUND(data!BB$92,0),0),0)</f>
        <v>589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050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050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1523</v>
      </c>
      <c r="K55" s="222">
        <f>ROUND(data!BD65,0)</f>
        <v>0</v>
      </c>
      <c r="L55" s="222">
        <f>ROUND(data!BD66,0)</f>
        <v>31562</v>
      </c>
      <c r="M55" s="66">
        <f>ROUND(data!BD67,0)</f>
        <v>0</v>
      </c>
      <c r="N55" s="222">
        <f>ROUND(data!BD68,0)</f>
        <v>0</v>
      </c>
      <c r="O55" s="222">
        <f>ROUND(data!BD69,0)</f>
        <v>88790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88790</v>
      </c>
      <c r="AD55" s="222">
        <f>ROUND(data!BD84,0)</f>
        <v>0</v>
      </c>
      <c r="AE55" s="222"/>
      <c r="AF55" s="222"/>
      <c r="AG55" s="222">
        <f>IF(data!BD90&gt;0,ROUND(data!BD90,0),0)</f>
        <v>3553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050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197771</v>
      </c>
      <c r="F56" s="212">
        <f>ROUND(data!BE60,2)</f>
        <v>67.099999999999994</v>
      </c>
      <c r="G56" s="222">
        <f>ROUND(data!BE61,0)</f>
        <v>3692506</v>
      </c>
      <c r="H56" s="222">
        <f>ROUND(data!BE62,0)</f>
        <v>343923</v>
      </c>
      <c r="I56" s="222">
        <f>ROUND(data!BE63,0)</f>
        <v>0</v>
      </c>
      <c r="J56" s="222">
        <f>ROUND(data!BE64,0)</f>
        <v>552171</v>
      </c>
      <c r="K56" s="222">
        <f>ROUND(data!BE65,0)</f>
        <v>1635068</v>
      </c>
      <c r="L56" s="222">
        <f>ROUND(data!BE66,0)</f>
        <v>1239111</v>
      </c>
      <c r="M56" s="66">
        <f>ROUND(data!BE67,0)</f>
        <v>436550</v>
      </c>
      <c r="N56" s="222">
        <f>ROUND(data!BE68,0)</f>
        <v>7473</v>
      </c>
      <c r="O56" s="222">
        <f>ROUND(data!BE69,0)</f>
        <v>35204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35204</v>
      </c>
      <c r="AD56" s="222">
        <f>ROUND(data!BE84,0)</f>
        <v>368570</v>
      </c>
      <c r="AE56" s="222"/>
      <c r="AF56" s="222"/>
      <c r="AG56" s="222">
        <f>IF(data!BE90&gt;0,ROUND(data!BE90,0),0)</f>
        <v>49859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050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0</v>
      </c>
      <c r="H57" s="222">
        <f>ROUND(data!BF62,0)</f>
        <v>0</v>
      </c>
      <c r="I57" s="222">
        <f>ROUND(data!BF63,0)</f>
        <v>0</v>
      </c>
      <c r="J57" s="222">
        <f>ROUND(data!BF64,0)</f>
        <v>0</v>
      </c>
      <c r="K57" s="222">
        <f>ROUND(data!BF65,0)</f>
        <v>0</v>
      </c>
      <c r="L57" s="222">
        <f>ROUND(data!BF66,0)</f>
        <v>0</v>
      </c>
      <c r="M57" s="66">
        <f>ROUND(data!BF67,0)</f>
        <v>0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050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545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050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2283</v>
      </c>
      <c r="K59" s="222">
        <f>ROUND(data!BH65,0)</f>
        <v>2024</v>
      </c>
      <c r="L59" s="222">
        <f>ROUND(data!BH66,0)</f>
        <v>10516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1903</v>
      </c>
      <c r="AH59" s="222">
        <f>IFERROR(IF(data!BH$91&gt;0,ROUND(data!BH$91,0),0),0)</f>
        <v>0</v>
      </c>
      <c r="AI59" s="222">
        <f>IFERROR(IF(data!BH$92&gt;0,ROUND(data!BH$92,0),0),0)</f>
        <v>764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050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050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1.01</v>
      </c>
      <c r="G61" s="222">
        <f>ROUND(data!BJ61,0)</f>
        <v>58498</v>
      </c>
      <c r="H61" s="222">
        <f>ROUND(data!BJ62,0)</f>
        <v>5654</v>
      </c>
      <c r="I61" s="222">
        <f>ROUND(data!BJ63,0)</f>
        <v>0</v>
      </c>
      <c r="J61" s="222">
        <f>ROUND(data!BJ64,0)</f>
        <v>2569</v>
      </c>
      <c r="K61" s="222">
        <f>ROUND(data!BJ65,0)</f>
        <v>2052</v>
      </c>
      <c r="L61" s="222">
        <f>ROUND(data!BJ66,0)</f>
        <v>43</v>
      </c>
      <c r="M61" s="66">
        <f>ROUND(data!BJ67,0)</f>
        <v>0</v>
      </c>
      <c r="N61" s="222">
        <f>ROUND(data!BJ68,0)</f>
        <v>0</v>
      </c>
      <c r="O61" s="222">
        <f>ROUND(data!BJ69,0)</f>
        <v>13255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13255</v>
      </c>
      <c r="AD61" s="222">
        <f>ROUND(data!BJ84,0)</f>
        <v>0</v>
      </c>
      <c r="AE61" s="222"/>
      <c r="AF61" s="222"/>
      <c r="AG61" s="222">
        <f>IF(data!BJ90&gt;0,ROUND(data!BJ90,0),0)</f>
        <v>291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050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1.27</v>
      </c>
      <c r="G62" s="222">
        <f>ROUND(data!BK61,0)</f>
        <v>72119</v>
      </c>
      <c r="H62" s="222">
        <f>ROUND(data!BK62,0)</f>
        <v>7308</v>
      </c>
      <c r="I62" s="222">
        <f>ROUND(data!BK63,0)</f>
        <v>0</v>
      </c>
      <c r="J62" s="222">
        <f>ROUND(data!BK64,0)</f>
        <v>1270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050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11.61</v>
      </c>
      <c r="G63" s="222">
        <f>ROUND(data!BL61,0)</f>
        <v>630999</v>
      </c>
      <c r="H63" s="222">
        <f>ROUND(data!BL62,0)</f>
        <v>55234</v>
      </c>
      <c r="I63" s="222">
        <f>ROUND(data!BL63,0)</f>
        <v>0</v>
      </c>
      <c r="J63" s="222">
        <f>ROUND(data!BL64,0)</f>
        <v>4222</v>
      </c>
      <c r="K63" s="222">
        <f>ROUND(data!BL65,0)</f>
        <v>0</v>
      </c>
      <c r="L63" s="222">
        <f>ROUND(data!BL66,0)</f>
        <v>1673</v>
      </c>
      <c r="M63" s="66">
        <f>ROUND(data!BL67,0)</f>
        <v>0</v>
      </c>
      <c r="N63" s="222">
        <f>ROUND(data!BL68,0)</f>
        <v>0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2671</v>
      </c>
      <c r="AH63" s="222">
        <f>IFERROR(IF(data!BL$91&gt;0,ROUND(data!BL$91,0),0),0)</f>
        <v>0</v>
      </c>
      <c r="AI63" s="222">
        <f>IFERROR(IF(data!BL$92&gt;0,ROUND(data!BL$92,0),0),0)</f>
        <v>1072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050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3.01</v>
      </c>
      <c r="G64" s="222">
        <f>ROUND(data!BM61,0)</f>
        <v>35553</v>
      </c>
      <c r="H64" s="222">
        <f>ROUND(data!BM62,0)</f>
        <v>16697</v>
      </c>
      <c r="I64" s="222">
        <f>ROUND(data!BM63,0)</f>
        <v>0</v>
      </c>
      <c r="J64" s="222">
        <f>ROUND(data!BM64,0)</f>
        <v>0</v>
      </c>
      <c r="K64" s="222">
        <f>ROUND(data!BM65,0)</f>
        <v>650</v>
      </c>
      <c r="L64" s="222">
        <f>ROUND(data!BM66,0)</f>
        <v>61</v>
      </c>
      <c r="M64" s="66">
        <f>ROUND(data!BM67,0)</f>
        <v>0</v>
      </c>
      <c r="N64" s="222">
        <f>ROUND(data!BM68,0)</f>
        <v>0</v>
      </c>
      <c r="O64" s="222">
        <f>ROUND(data!BM69,0)</f>
        <v>683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683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050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12.04</v>
      </c>
      <c r="G65" s="222">
        <f>ROUND(data!BN61,0)</f>
        <v>1931913</v>
      </c>
      <c r="H65" s="222">
        <f>ROUND(data!BN62,0)</f>
        <v>86205</v>
      </c>
      <c r="I65" s="222">
        <f>ROUND(data!BN63,0)</f>
        <v>2214864</v>
      </c>
      <c r="J65" s="222">
        <f>ROUND(data!BN64,0)</f>
        <v>147322</v>
      </c>
      <c r="K65" s="222">
        <f>ROUND(data!BN65,0)</f>
        <v>202794</v>
      </c>
      <c r="L65" s="222">
        <f>ROUND(data!BN66,0)</f>
        <v>5648523</v>
      </c>
      <c r="M65" s="66">
        <f>ROUND(data!BN67,0)</f>
        <v>2792423</v>
      </c>
      <c r="N65" s="222">
        <f>ROUND(data!BN68,0)</f>
        <v>1453735</v>
      </c>
      <c r="O65" s="222">
        <f>ROUND(data!BN69,0)</f>
        <v>2107313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2107313</v>
      </c>
      <c r="AD65" s="222">
        <f>ROUND(data!BN84,0)</f>
        <v>820281</v>
      </c>
      <c r="AE65" s="222"/>
      <c r="AF65" s="222"/>
      <c r="AG65" s="222">
        <f>IF(data!BN90&gt;0,ROUND(data!BN90,0),0)</f>
        <v>7576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050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7.0000000000000007E-2</v>
      </c>
      <c r="G66" s="222">
        <f>ROUND(data!BO61,0)</f>
        <v>3512</v>
      </c>
      <c r="H66" s="222">
        <f>ROUND(data!BO62,0)</f>
        <v>779450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9039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050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2.16</v>
      </c>
      <c r="G67" s="222">
        <f>ROUND(data!BP61,0)</f>
        <v>116893</v>
      </c>
      <c r="H67" s="222">
        <f>ROUND(data!BP62,0)</f>
        <v>9960</v>
      </c>
      <c r="I67" s="222">
        <f>ROUND(data!BP63,0)</f>
        <v>0</v>
      </c>
      <c r="J67" s="222">
        <f>ROUND(data!BP64,0)</f>
        <v>1015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5765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5765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050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3.44</v>
      </c>
      <c r="G68" s="222">
        <f>ROUND(data!BQ61,0)</f>
        <v>389263</v>
      </c>
      <c r="H68" s="222">
        <f>ROUND(data!BQ62,0)</f>
        <v>37962</v>
      </c>
      <c r="I68" s="222">
        <f>ROUND(data!BQ63,0)</f>
        <v>0</v>
      </c>
      <c r="J68" s="222">
        <f>ROUND(data!BQ64,0)</f>
        <v>6420</v>
      </c>
      <c r="K68" s="222">
        <f>ROUND(data!BQ65,0)</f>
        <v>325</v>
      </c>
      <c r="L68" s="222">
        <f>ROUND(data!BQ66,0)</f>
        <v>1181</v>
      </c>
      <c r="M68" s="66">
        <f>ROUND(data!BQ67,0)</f>
        <v>0</v>
      </c>
      <c r="N68" s="222">
        <f>ROUND(data!BQ68,0)</f>
        <v>26393</v>
      </c>
      <c r="O68" s="222">
        <f>ROUND(data!BQ69,0)</f>
        <v>1998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1998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050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175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050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3.39</v>
      </c>
      <c r="G70" s="222">
        <f>ROUND(data!BS61,0)</f>
        <v>333332</v>
      </c>
      <c r="H70" s="222">
        <f>ROUND(data!BS62,0)</f>
        <v>32089</v>
      </c>
      <c r="I70" s="222">
        <f>ROUND(data!BS63,0)</f>
        <v>788</v>
      </c>
      <c r="J70" s="222">
        <f>ROUND(data!BS64,0)</f>
        <v>9013</v>
      </c>
      <c r="K70" s="222">
        <f>ROUND(data!BS65,0)</f>
        <v>100</v>
      </c>
      <c r="L70" s="222">
        <f>ROUND(data!BS66,0)</f>
        <v>36665</v>
      </c>
      <c r="M70" s="66">
        <f>ROUND(data!BS67,0)</f>
        <v>0</v>
      </c>
      <c r="N70" s="222">
        <f>ROUND(data!BS68,0)</f>
        <v>0</v>
      </c>
      <c r="O70" s="222">
        <f>ROUND(data!BS69,0)</f>
        <v>66333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66333</v>
      </c>
      <c r="AD70" s="222">
        <f>ROUND(data!BS84,0)</f>
        <v>2882</v>
      </c>
      <c r="AE70" s="222"/>
      <c r="AF70" s="222"/>
      <c r="AG70" s="222">
        <f>IF(data!BS90&gt;0,ROUND(data!BS90,0),0)</f>
        <v>63</v>
      </c>
      <c r="AH70" s="222">
        <f>IFERROR(IF(data!BS$91&gt;0,ROUND(data!BS$91,0),0),0)</f>
        <v>0</v>
      </c>
      <c r="AI70" s="222">
        <f>IFERROR(IF(data!BS$92&gt;0,ROUND(data!BS$92,0),0),0)</f>
        <v>25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050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4.2699999999999996</v>
      </c>
      <c r="G71" s="222">
        <f>ROUND(data!BT61,0)</f>
        <v>352764</v>
      </c>
      <c r="H71" s="222">
        <f>ROUND(data!BT62,0)</f>
        <v>25635</v>
      </c>
      <c r="I71" s="222">
        <f>ROUND(data!BT63,0)</f>
        <v>0</v>
      </c>
      <c r="J71" s="222">
        <f>ROUND(data!BT64,0)</f>
        <v>3134</v>
      </c>
      <c r="K71" s="222">
        <f>ROUND(data!BT65,0)</f>
        <v>443</v>
      </c>
      <c r="L71" s="222">
        <f>ROUND(data!BT66,0)</f>
        <v>126</v>
      </c>
      <c r="M71" s="66">
        <f>ROUND(data!BT67,0)</f>
        <v>0</v>
      </c>
      <c r="N71" s="222">
        <f>ROUND(data!BT68,0)</f>
        <v>0</v>
      </c>
      <c r="O71" s="222">
        <f>ROUND(data!BT69,0)</f>
        <v>4300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4300</v>
      </c>
      <c r="AD71" s="222">
        <f>ROUND(data!BT84,0)</f>
        <v>624</v>
      </c>
      <c r="AE71" s="222"/>
      <c r="AF71" s="222"/>
      <c r="AG71" s="222">
        <f>IF(data!BT90&gt;0,ROUND(data!BT90,0),0)</f>
        <v>813</v>
      </c>
      <c r="AH71" s="222">
        <f>IFERROR(IF(data!BT$91&gt;0,ROUND(data!BT$91,0),0),0)</f>
        <v>0</v>
      </c>
      <c r="AI71" s="222">
        <f>IFERROR(IF(data!BT$92&gt;0,ROUND(data!BT$92,0),0),0)</f>
        <v>326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050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050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1.61</v>
      </c>
      <c r="G73" s="222">
        <f>ROUND(data!BV61,0)</f>
        <v>95377</v>
      </c>
      <c r="H73" s="222">
        <f>ROUND(data!BV62,0)</f>
        <v>9399</v>
      </c>
      <c r="I73" s="222">
        <f>ROUND(data!BV63,0)</f>
        <v>0</v>
      </c>
      <c r="J73" s="222">
        <f>ROUND(data!BV64,0)</f>
        <v>2339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6921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1480</v>
      </c>
      <c r="AH73" s="222">
        <f>IF(data!BV91&gt;0,ROUND(data!BV91,0),0)</f>
        <v>0</v>
      </c>
      <c r="AI73" s="222">
        <f>IF(data!BV92&gt;0,ROUND(data!BV92,0),0)</f>
        <v>594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050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050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050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15.45</v>
      </c>
      <c r="G76" s="222">
        <f>ROUND(data!BY61,0)</f>
        <v>1873414</v>
      </c>
      <c r="H76" s="222">
        <f>ROUND(data!BY62,0)</f>
        <v>182126</v>
      </c>
      <c r="I76" s="222">
        <f>ROUND(data!BY63,0)</f>
        <v>-14018</v>
      </c>
      <c r="J76" s="222">
        <f>ROUND(data!BY64,0)</f>
        <v>43752</v>
      </c>
      <c r="K76" s="222">
        <f>ROUND(data!BY65,0)</f>
        <v>5440</v>
      </c>
      <c r="L76" s="222">
        <f>ROUND(data!BY66,0)</f>
        <v>466214</v>
      </c>
      <c r="M76" s="66">
        <f>ROUND(data!BY67,0)</f>
        <v>63739</v>
      </c>
      <c r="N76" s="222">
        <f>ROUND(data!BY68,0)</f>
        <v>186835</v>
      </c>
      <c r="O76" s="222">
        <f>ROUND(data!BY69,0)</f>
        <v>104029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104029</v>
      </c>
      <c r="AD76" s="222">
        <f>ROUND(data!BY84,0)</f>
        <v>4162</v>
      </c>
      <c r="AE76" s="222"/>
      <c r="AF76" s="222"/>
      <c r="AG76" s="222">
        <f>IF(data!BY90&gt;0,ROUND(data!BY90,0),0)</f>
        <v>2049</v>
      </c>
      <c r="AH76" s="222">
        <f>IF(data!BY91&gt;0,ROUND(data!BY91,0),0)</f>
        <v>0</v>
      </c>
      <c r="AI76" s="222">
        <f>IF(data!BY92&gt;0,ROUND(data!BY92,0),0)</f>
        <v>823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050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11.34</v>
      </c>
      <c r="G77" s="222">
        <f>ROUND(data!BZ61,0)</f>
        <v>758717</v>
      </c>
      <c r="H77" s="222">
        <f>ROUND(data!BZ62,0)</f>
        <v>161835</v>
      </c>
      <c r="I77" s="222">
        <f>ROUND(data!BZ63,0)</f>
        <v>0</v>
      </c>
      <c r="J77" s="222">
        <f>ROUND(data!BZ64,0)</f>
        <v>99</v>
      </c>
      <c r="K77" s="222">
        <f>ROUND(data!BZ65,0)</f>
        <v>1442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579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579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050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8.3800000000000008</v>
      </c>
      <c r="G78" s="222">
        <f>ROUND(data!CA61,0)</f>
        <v>693945</v>
      </c>
      <c r="H78" s="222">
        <f>ROUND(data!CA62,0)</f>
        <v>44427</v>
      </c>
      <c r="I78" s="222">
        <f>ROUND(data!CA63,0)</f>
        <v>0</v>
      </c>
      <c r="J78" s="222">
        <f>ROUND(data!CA64,0)</f>
        <v>182</v>
      </c>
      <c r="K78" s="222">
        <f>ROUND(data!CA65,0)</f>
        <v>0</v>
      </c>
      <c r="L78" s="222">
        <f>ROUND(data!CA66,0)</f>
        <v>1890</v>
      </c>
      <c r="M78" s="66">
        <f>ROUND(data!CA67,0)</f>
        <v>0</v>
      </c>
      <c r="N78" s="222">
        <f>ROUND(data!CA68,0)</f>
        <v>0</v>
      </c>
      <c r="O78" s="222">
        <f>ROUND(data!CA69,0)</f>
        <v>22031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22031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050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12.68</v>
      </c>
      <c r="G79" s="222">
        <f>ROUND(data!CB61,0)</f>
        <v>958070</v>
      </c>
      <c r="H79" s="222">
        <f>ROUND(data!CB62,0)</f>
        <v>71577</v>
      </c>
      <c r="I79" s="222">
        <f>ROUND(data!CB63,0)</f>
        <v>0</v>
      </c>
      <c r="J79" s="222">
        <f>ROUND(data!CB64,0)</f>
        <v>60007</v>
      </c>
      <c r="K79" s="222">
        <f>ROUND(data!CB65,0)</f>
        <v>1053889</v>
      </c>
      <c r="L79" s="222">
        <f>ROUND(data!CB66,0)</f>
        <v>9333</v>
      </c>
      <c r="M79" s="66">
        <f>ROUND(data!CB67,0)</f>
        <v>0</v>
      </c>
      <c r="N79" s="222">
        <f>ROUND(data!CB68,0)</f>
        <v>3013</v>
      </c>
      <c r="O79" s="222">
        <f>ROUND(data!CB69,0)</f>
        <v>989868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989868</v>
      </c>
      <c r="AD79" s="222">
        <f>ROUND(data!CB84,0)</f>
        <v>2725849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050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13.05</v>
      </c>
      <c r="G80" s="222">
        <f>ROUND(data!CC61,0)</f>
        <v>1091712</v>
      </c>
      <c r="H80" s="222">
        <f>ROUND(data!CC62,0)</f>
        <v>165145</v>
      </c>
      <c r="I80" s="222">
        <f>ROUND(data!CC63,0)</f>
        <v>36757</v>
      </c>
      <c r="J80" s="222">
        <f>ROUND(data!CC64,0)</f>
        <v>67257</v>
      </c>
      <c r="K80" s="222">
        <f>ROUND(data!CC65,0)</f>
        <v>104526</v>
      </c>
      <c r="L80" s="222">
        <f>ROUND(data!CC66,0)</f>
        <v>13191</v>
      </c>
      <c r="M80" s="66">
        <f>ROUND(data!CC67,0)</f>
        <v>0</v>
      </c>
      <c r="N80" s="222">
        <f>ROUND(data!CC68,0)</f>
        <v>52590</v>
      </c>
      <c r="O80" s="222">
        <f>ROUND(data!CC69,0)</f>
        <v>74935020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74935020</v>
      </c>
      <c r="AD80" s="222">
        <f>ROUND(data!CC84,0)</f>
        <v>67118</v>
      </c>
      <c r="AE80" s="222"/>
      <c r="AF80" s="222"/>
      <c r="AG80" s="222">
        <f>IF(data!CC90&gt;0,ROUND(data!CC90,0),0)</f>
        <v>6064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2023-05-25T16:01:55Z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