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CF99F7AE-BBB9-4CB4-979F-7360357895ED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D8" i="6"/>
  <c r="D9" i="6"/>
  <c r="D10" i="6"/>
  <c r="D11" i="6"/>
  <c r="D12" i="6"/>
  <c r="D13" i="6"/>
  <c r="D14" i="6"/>
  <c r="D15" i="6"/>
  <c r="D16" i="6"/>
  <c r="E7" i="6"/>
  <c r="D7" i="6"/>
  <c r="F31" i="15"/>
  <c r="CE87" i="24"/>
  <c r="CF93" i="24" l="1"/>
  <c r="CE52" i="25"/>
  <c r="CE48" i="25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D49" i="25" s="1"/>
  <c r="CE61" i="25"/>
  <c r="H613" i="25" s="1"/>
  <c r="B54" i="25"/>
  <c r="B50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CE93" i="24"/>
  <c r="I383" i="32" s="1"/>
  <c r="CE92" i="24"/>
  <c r="I382" i="32" s="1"/>
  <c r="CE91" i="24"/>
  <c r="CE90" i="24"/>
  <c r="CF90" i="24" s="1"/>
  <c r="CE88" i="24"/>
  <c r="I377" i="32" s="1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I381" i="32" l="1"/>
  <c r="CF91" i="24"/>
  <c r="AP49" i="25"/>
  <c r="AP63" i="25" s="1"/>
  <c r="H46" i="3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D32" i="6"/>
  <c r="D367" i="24"/>
  <c r="AC49" i="25"/>
  <c r="AC63" i="25" s="1"/>
  <c r="E234" i="25"/>
  <c r="CE70" i="25"/>
  <c r="D342" i="25"/>
  <c r="D351" i="25" s="1"/>
  <c r="CD53" i="25" l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C631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M53" i="25"/>
  <c r="M68" i="25" s="1"/>
  <c r="M86" i="25" s="1"/>
  <c r="E53" i="25"/>
  <c r="E68" i="25" s="1"/>
  <c r="E86" i="25" s="1"/>
  <c r="AF53" i="25"/>
  <c r="AF68" i="25" s="1"/>
  <c r="AF86" i="25" s="1"/>
  <c r="BX53" i="25"/>
  <c r="BX68" i="25" s="1"/>
  <c r="BX86" i="25" s="1"/>
  <c r="BP53" i="25"/>
  <c r="BP68" i="25" s="1"/>
  <c r="BP86" i="25" s="1"/>
  <c r="C622" i="25" s="1"/>
  <c r="BH53" i="25"/>
  <c r="BH68" i="25" s="1"/>
  <c r="BH86" i="25" s="1"/>
  <c r="AZ53" i="25"/>
  <c r="AZ68" i="25" s="1"/>
  <c r="AZ86" i="25" s="1"/>
  <c r="AR53" i="25"/>
  <c r="AR68" i="25" s="1"/>
  <c r="AJ53" i="25"/>
  <c r="AJ68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B16" i="15" s="1"/>
  <c r="AV53" i="25"/>
  <c r="AV68" i="25" s="1"/>
  <c r="AV86" i="25" s="1"/>
  <c r="B60" i="1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BL53" i="25"/>
  <c r="BL68" i="25" s="1"/>
  <c r="P53" i="25"/>
  <c r="P68" i="25" s="1"/>
  <c r="P86" i="25" s="1"/>
  <c r="BV53" i="25"/>
  <c r="BV68" i="25" s="1"/>
  <c r="BV86" i="25" s="1"/>
  <c r="BN53" i="25"/>
  <c r="BN68" i="25" s="1"/>
  <c r="BN86" i="25" s="1"/>
  <c r="BF53" i="25"/>
  <c r="BF68" i="25" s="1"/>
  <c r="BF86" i="25" s="1"/>
  <c r="C630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R53" i="25"/>
  <c r="R68" i="25" s="1"/>
  <c r="R86" i="25" s="1"/>
  <c r="J53" i="25"/>
  <c r="J68" i="25" s="1"/>
  <c r="J86" i="25" s="1"/>
  <c r="BT53" i="25"/>
  <c r="BT68" i="25" s="1"/>
  <c r="BT86" i="25" s="1"/>
  <c r="H53" i="25"/>
  <c r="H68" i="25" s="1"/>
  <c r="H86" i="25" s="1"/>
  <c r="C674" i="25" s="1"/>
  <c r="CC53" i="25"/>
  <c r="CC68" i="25" s="1"/>
  <c r="CC86" i="25" s="1"/>
  <c r="BU53" i="25"/>
  <c r="BU68" i="25" s="1"/>
  <c r="BM53" i="25"/>
  <c r="BM68" i="25" s="1"/>
  <c r="BE53" i="25"/>
  <c r="BE68" i="25" s="1"/>
  <c r="BE86" i="25" s="1"/>
  <c r="AW53" i="25"/>
  <c r="AW68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C675" i="25" s="1"/>
  <c r="AN53" i="25"/>
  <c r="AN68" i="25" s="1"/>
  <c r="AN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C713" i="25" s="1"/>
  <c r="AM53" i="25"/>
  <c r="AM68" i="25" s="1"/>
  <c r="AM86" i="25" s="1"/>
  <c r="AE53" i="25"/>
  <c r="AE68" i="25" s="1"/>
  <c r="AE86" i="25" s="1"/>
  <c r="W53" i="25"/>
  <c r="W68" i="25" s="1"/>
  <c r="W86" i="25" s="1"/>
  <c r="O53" i="25"/>
  <c r="O68" i="25" s="1"/>
  <c r="O86" i="25" s="1"/>
  <c r="G53" i="25"/>
  <c r="G68" i="25" s="1"/>
  <c r="G86" i="25" s="1"/>
  <c r="CB53" i="25"/>
  <c r="CB68" i="25" s="1"/>
  <c r="CB86" i="25" s="1"/>
  <c r="BZ53" i="25"/>
  <c r="BZ68" i="25" s="1"/>
  <c r="BZ86" i="25" s="1"/>
  <c r="C647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D53" i="25"/>
  <c r="AD68" i="25" s="1"/>
  <c r="AD86" i="25" s="1"/>
  <c r="V53" i="25"/>
  <c r="V68" i="25" s="1"/>
  <c r="V86" i="25" s="1"/>
  <c r="N53" i="25"/>
  <c r="N68" i="25" s="1"/>
  <c r="F53" i="25"/>
  <c r="F68" i="25" s="1"/>
  <c r="F86" i="25" s="1"/>
  <c r="BD53" i="25"/>
  <c r="BD68" i="25" s="1"/>
  <c r="BD86" i="25" s="1"/>
  <c r="C625" i="25" s="1"/>
  <c r="X53" i="25"/>
  <c r="X68" i="25" s="1"/>
  <c r="X86" i="25" s="1"/>
  <c r="U86" i="25"/>
  <c r="C687" i="25" s="1"/>
  <c r="AR86" i="25"/>
  <c r="AL86" i="25"/>
  <c r="B50" i="15" s="1"/>
  <c r="BM86" i="25"/>
  <c r="B77" i="15" s="1"/>
  <c r="Z86" i="25"/>
  <c r="C692" i="25" s="1"/>
  <c r="N86" i="25"/>
  <c r="B26" i="15" s="1"/>
  <c r="BL86" i="25"/>
  <c r="BU86" i="25"/>
  <c r="C642" i="25" s="1"/>
  <c r="AW86" i="25"/>
  <c r="C632" i="25" s="1"/>
  <c r="AJ86" i="25"/>
  <c r="C702" i="25" s="1"/>
  <c r="CE49" i="25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710" i="25"/>
  <c r="B56" i="15"/>
  <c r="C50" i="8"/>
  <c r="D352" i="24"/>
  <c r="C103" i="8" s="1"/>
  <c r="M75" i="31"/>
  <c r="F337" i="32"/>
  <c r="B76" i="15"/>
  <c r="C638" i="25"/>
  <c r="C121" i="8"/>
  <c r="D384" i="24"/>
  <c r="M61" i="31"/>
  <c r="E373" i="32"/>
  <c r="C94" i="15"/>
  <c r="C137" i="8"/>
  <c r="E380" i="24"/>
  <c r="M23" i="31"/>
  <c r="C113" i="32"/>
  <c r="C63" i="25"/>
  <c r="E17" i="32"/>
  <c r="M11" i="31"/>
  <c r="E49" i="32"/>
  <c r="C639" i="25" l="1"/>
  <c r="B38" i="15"/>
  <c r="B37" i="15"/>
  <c r="C691" i="25"/>
  <c r="C695" i="25"/>
  <c r="B41" i="15"/>
  <c r="F41" i="15" s="1"/>
  <c r="B49" i="15"/>
  <c r="F49" i="15" s="1"/>
  <c r="C703" i="25"/>
  <c r="B59" i="15"/>
  <c r="H59" i="15" s="1"/>
  <c r="B70" i="15"/>
  <c r="F70" i="15" s="1"/>
  <c r="C714" i="25"/>
  <c r="B61" i="15"/>
  <c r="C680" i="25"/>
  <c r="B48" i="15"/>
  <c r="B85" i="15"/>
  <c r="F85" i="15" s="1"/>
  <c r="B20" i="15"/>
  <c r="H20" i="15" s="1"/>
  <c r="B33" i="15"/>
  <c r="F33" i="15" s="1"/>
  <c r="B54" i="15"/>
  <c r="F54" i="15" s="1"/>
  <c r="C704" i="25"/>
  <c r="C712" i="25"/>
  <c r="B58" i="15"/>
  <c r="F58" i="15" s="1"/>
  <c r="C689" i="25"/>
  <c r="B35" i="15"/>
  <c r="F35" i="15" s="1"/>
  <c r="C706" i="25"/>
  <c r="B52" i="15"/>
  <c r="F52" i="15" s="1"/>
  <c r="C700" i="25"/>
  <c r="B46" i="15"/>
  <c r="F46" i="15" s="1"/>
  <c r="C628" i="25"/>
  <c r="B79" i="15"/>
  <c r="F79" i="15" s="1"/>
  <c r="B36" i="15"/>
  <c r="C690" i="25"/>
  <c r="B66" i="15"/>
  <c r="C633" i="25"/>
  <c r="C697" i="25"/>
  <c r="B43" i="15"/>
  <c r="B23" i="15"/>
  <c r="H23" i="15" s="1"/>
  <c r="C677" i="25"/>
  <c r="C644" i="25"/>
  <c r="B87" i="15"/>
  <c r="F87" i="15" s="1"/>
  <c r="C629" i="25"/>
  <c r="B64" i="15"/>
  <c r="F64" i="15" s="1"/>
  <c r="C683" i="25"/>
  <c r="B29" i="15"/>
  <c r="C637" i="25"/>
  <c r="B72" i="15"/>
  <c r="C672" i="25"/>
  <c r="B18" i="15"/>
  <c r="H18" i="15" s="1"/>
  <c r="C693" i="25"/>
  <c r="B39" i="15"/>
  <c r="F39" i="15" s="1"/>
  <c r="C634" i="25"/>
  <c r="B67" i="15"/>
  <c r="C699" i="25"/>
  <c r="B45" i="15"/>
  <c r="F45" i="15" s="1"/>
  <c r="B84" i="15"/>
  <c r="H84" i="15" s="1"/>
  <c r="C641" i="25"/>
  <c r="B78" i="15"/>
  <c r="F78" i="15" s="1"/>
  <c r="C620" i="25"/>
  <c r="C678" i="25"/>
  <c r="B24" i="15"/>
  <c r="C645" i="25"/>
  <c r="B88" i="15"/>
  <c r="F88" i="15" s="1"/>
  <c r="C621" i="25"/>
  <c r="B93" i="15"/>
  <c r="F93" i="15" s="1"/>
  <c r="C688" i="25"/>
  <c r="B34" i="15"/>
  <c r="F34" i="15" s="1"/>
  <c r="C636" i="25"/>
  <c r="B75" i="15"/>
  <c r="F75" i="15" s="1"/>
  <c r="C707" i="25"/>
  <c r="B53" i="15"/>
  <c r="F53" i="15" s="1"/>
  <c r="C676" i="25"/>
  <c r="B22" i="15"/>
  <c r="H22" i="15" s="1"/>
  <c r="B86" i="15"/>
  <c r="F86" i="15" s="1"/>
  <c r="C643" i="25"/>
  <c r="C709" i="25"/>
  <c r="B55" i="15"/>
  <c r="C686" i="25"/>
  <c r="B32" i="15"/>
  <c r="F32" i="15" s="1"/>
  <c r="C698" i="25"/>
  <c r="B44" i="15"/>
  <c r="F44" i="15" s="1"/>
  <c r="C635" i="25"/>
  <c r="B73" i="15"/>
  <c r="F73" i="15" s="1"/>
  <c r="B74" i="15"/>
  <c r="H74" i="15" s="1"/>
  <c r="C618" i="25"/>
  <c r="C617" i="25"/>
  <c r="B62" i="15"/>
  <c r="C711" i="25"/>
  <c r="B57" i="15"/>
  <c r="F57" i="15" s="1"/>
  <c r="C696" i="25"/>
  <c r="B42" i="15"/>
  <c r="F42" i="15" s="1"/>
  <c r="C673" i="25"/>
  <c r="B19" i="15"/>
  <c r="C640" i="25"/>
  <c r="B83" i="15"/>
  <c r="B30" i="15"/>
  <c r="C684" i="25"/>
  <c r="B28" i="15"/>
  <c r="F28" i="15" s="1"/>
  <c r="C682" i="25"/>
  <c r="C626" i="25"/>
  <c r="B63" i="15"/>
  <c r="F63" i="15" s="1"/>
  <c r="C694" i="25"/>
  <c r="B40" i="15"/>
  <c r="F40" i="15" s="1"/>
  <c r="C671" i="25"/>
  <c r="B17" i="15"/>
  <c r="F17" i="15" s="1"/>
  <c r="C624" i="25"/>
  <c r="B81" i="15"/>
  <c r="F81" i="15" s="1"/>
  <c r="B51" i="15"/>
  <c r="F51" i="15" s="1"/>
  <c r="C705" i="25"/>
  <c r="C685" i="25"/>
  <c r="B31" i="15"/>
  <c r="B82" i="15"/>
  <c r="F82" i="15" s="1"/>
  <c r="C627" i="25"/>
  <c r="C623" i="25"/>
  <c r="B92" i="15"/>
  <c r="F92" i="15" s="1"/>
  <c r="C681" i="25"/>
  <c r="B27" i="15"/>
  <c r="C648" i="25"/>
  <c r="B91" i="15"/>
  <c r="F91" i="15" s="1"/>
  <c r="C615" i="25"/>
  <c r="D616" i="25" s="1"/>
  <c r="B69" i="15"/>
  <c r="F69" i="15" s="1"/>
  <c r="C619" i="25"/>
  <c r="B71" i="15"/>
  <c r="B25" i="15"/>
  <c r="F25" i="15" s="1"/>
  <c r="C679" i="25"/>
  <c r="B89" i="15"/>
  <c r="F89" i="15" s="1"/>
  <c r="C646" i="25"/>
  <c r="B90" i="15"/>
  <c r="F90" i="15" s="1"/>
  <c r="B47" i="15"/>
  <c r="H47" i="15" s="1"/>
  <c r="C670" i="25"/>
  <c r="B68" i="15"/>
  <c r="B65" i="15"/>
  <c r="F65" i="15" s="1"/>
  <c r="B80" i="15"/>
  <c r="C68" i="25"/>
  <c r="CE68" i="25" s="1"/>
  <c r="CE53" i="25"/>
  <c r="B21" i="15"/>
  <c r="H21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F80" i="15"/>
  <c r="M6" i="31"/>
  <c r="G17" i="32"/>
  <c r="F38" i="15"/>
  <c r="M54" i="31"/>
  <c r="F241" i="32"/>
  <c r="M80" i="31"/>
  <c r="D369" i="32"/>
  <c r="E53" i="32"/>
  <c r="C24" i="15"/>
  <c r="G24" i="15" s="1"/>
  <c r="C677" i="24"/>
  <c r="M21" i="31"/>
  <c r="H81" i="32"/>
  <c r="F50" i="15"/>
  <c r="M28" i="31"/>
  <c r="H113" i="32"/>
  <c r="M69" i="31"/>
  <c r="G305" i="32"/>
  <c r="M35" i="31"/>
  <c r="H145" i="32"/>
  <c r="F76" i="15"/>
  <c r="M16" i="31"/>
  <c r="C81" i="32"/>
  <c r="F36" i="15"/>
  <c r="H16" i="15"/>
  <c r="F16" i="15"/>
  <c r="M59" i="31"/>
  <c r="D273" i="32"/>
  <c r="F43" i="15"/>
  <c r="H46" i="15"/>
  <c r="M60" i="31"/>
  <c r="E273" i="32"/>
  <c r="M32" i="31"/>
  <c r="E145" i="32"/>
  <c r="M68" i="31"/>
  <c r="F305" i="32"/>
  <c r="F56" i="15"/>
  <c r="H26" i="15"/>
  <c r="F26" i="15"/>
  <c r="M76" i="31"/>
  <c r="G337" i="32"/>
  <c r="M31" i="31"/>
  <c r="D145" i="32"/>
  <c r="M45" i="31"/>
  <c r="D209" i="32"/>
  <c r="M19" i="31"/>
  <c r="F81" i="32"/>
  <c r="M17" i="31"/>
  <c r="D81" i="32"/>
  <c r="M5" i="31"/>
  <c r="F17" i="32"/>
  <c r="F77" i="15"/>
  <c r="H77" i="15"/>
  <c r="M12" i="31"/>
  <c r="F49" i="32"/>
  <c r="C138" i="8"/>
  <c r="D417" i="24"/>
  <c r="M38" i="31"/>
  <c r="D177" i="32"/>
  <c r="M43" i="31"/>
  <c r="I177" i="32"/>
  <c r="M65" i="31"/>
  <c r="C305" i="32"/>
  <c r="H27" i="15"/>
  <c r="F27" i="15"/>
  <c r="M30" i="31"/>
  <c r="C145" i="32"/>
  <c r="M3" i="31"/>
  <c r="D17" i="32"/>
  <c r="M66" i="31"/>
  <c r="D305" i="32"/>
  <c r="F19" i="15"/>
  <c r="M53" i="31"/>
  <c r="E241" i="32"/>
  <c r="F37" i="15"/>
  <c r="E85" i="32"/>
  <c r="C31" i="15"/>
  <c r="G31" i="15" s="1"/>
  <c r="C684" i="24"/>
  <c r="F30" i="15"/>
  <c r="M62" i="31"/>
  <c r="G273" i="32"/>
  <c r="F55" i="15"/>
  <c r="H55" i="15"/>
  <c r="M50" i="31"/>
  <c r="I209" i="32"/>
  <c r="F29" i="15"/>
  <c r="G94" i="15"/>
  <c r="H94" i="15" s="1"/>
  <c r="M15" i="31"/>
  <c r="I49" i="32"/>
  <c r="M49" i="31"/>
  <c r="H209" i="32"/>
  <c r="M52" i="31"/>
  <c r="D241" i="32"/>
  <c r="F48" i="15"/>
  <c r="M57" i="31"/>
  <c r="I241" i="32"/>
  <c r="M24" i="31"/>
  <c r="D113" i="32"/>
  <c r="M40" i="31"/>
  <c r="F177" i="32"/>
  <c r="M39" i="31"/>
  <c r="E177" i="32"/>
  <c r="H51" i="15"/>
  <c r="M26" i="31"/>
  <c r="F113" i="32"/>
  <c r="M25" i="31"/>
  <c r="E113" i="32"/>
  <c r="C74" i="15"/>
  <c r="G74" i="15" s="1"/>
  <c r="H24" i="15"/>
  <c r="F24" i="15"/>
  <c r="M77" i="31"/>
  <c r="H337" i="32"/>
  <c r="M73" i="31"/>
  <c r="D337" i="32"/>
  <c r="M67" i="31"/>
  <c r="E305" i="32"/>
  <c r="M20" i="31"/>
  <c r="G81" i="32"/>
  <c r="M72" i="31"/>
  <c r="C337" i="32"/>
  <c r="M51" i="31"/>
  <c r="C241" i="32"/>
  <c r="M58" i="31"/>
  <c r="C273" i="32"/>
  <c r="E21" i="32"/>
  <c r="C17" i="15"/>
  <c r="G17" i="15" s="1"/>
  <c r="C670" i="24"/>
  <c r="M42" i="31"/>
  <c r="H177" i="32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C86" i="25"/>
  <c r="CE63" i="25"/>
  <c r="M9" i="31"/>
  <c r="C49" i="32"/>
  <c r="M36" i="31"/>
  <c r="I145" i="32"/>
  <c r="M34" i="31"/>
  <c r="G145" i="32"/>
  <c r="M44" i="31"/>
  <c r="C209" i="32"/>
  <c r="M8" i="31"/>
  <c r="I17" i="32"/>
  <c r="C92" i="15"/>
  <c r="G92" i="15" s="1"/>
  <c r="C373" i="32"/>
  <c r="C622" i="24"/>
  <c r="H36" i="15" l="1"/>
  <c r="H277" i="32"/>
  <c r="F21" i="15"/>
  <c r="F84" i="15"/>
  <c r="H85" i="15"/>
  <c r="H57" i="15"/>
  <c r="F59" i="15"/>
  <c r="F74" i="15"/>
  <c r="F20" i="15"/>
  <c r="H25" i="15"/>
  <c r="H54" i="15"/>
  <c r="F83" i="15"/>
  <c r="F23" i="15"/>
  <c r="H58" i="15"/>
  <c r="F47" i="15"/>
  <c r="F72" i="15"/>
  <c r="H44" i="15"/>
  <c r="F18" i="15"/>
  <c r="F22" i="15"/>
  <c r="H87" i="15"/>
  <c r="C649" i="25"/>
  <c r="M717" i="25" s="1"/>
  <c r="H52" i="15"/>
  <c r="F71" i="15"/>
  <c r="H81" i="15"/>
  <c r="C76" i="15"/>
  <c r="G76" i="15" s="1"/>
  <c r="H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40" i="15"/>
  <c r="H50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H69" i="15" l="1"/>
  <c r="G19" i="15"/>
  <c r="H19" i="15" s="1"/>
  <c r="H71" i="15"/>
  <c r="H80" i="15"/>
  <c r="H53" i="15"/>
  <c r="H72" i="15"/>
  <c r="H83" i="15"/>
  <c r="H79" i="15"/>
  <c r="H91" i="15"/>
  <c r="H30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<sst xmlns="http://schemas.openxmlformats.org/spreadsheetml/2006/main" count="5781" uniqueCount="1379">
  <si>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</si>
  <si>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</si>
  <si>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</si>
  <si>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</si>
  <si>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</si>
  <si>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</si>
  <si>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</si>
  <si>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</si>
  <si>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</si>
  <si>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</si>
  <si>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</si>
  <si>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</si>
  <si>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</si>
  <si>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</si>
  <si>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</si>
  <si>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</si>
  <si>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</si>
  <si>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</si>
  <si>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</si>
  <si>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</si>
  <si>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</si>
  <si>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</si>
  <si>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</si>
  <si>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</si>
  <si>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</si>
  <si>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</si>
  <si>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</si>
  <si>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</si>
  <si>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</si>
  <si>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</si>
  <si>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</si>
  <si>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</si>
  <si>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</si>
  <si>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</si>
  <si>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</si>
  <si>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</si>
  <si>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</si>
  <si>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</si>
  <si>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</si>
  <si>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</si>
  <si>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</si>
  <si>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</si>
  <si>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</si>
  <si>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</si>
  <si>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</si>
  <si>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</si>
  <si>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</si>
  <si>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</si>
  <si>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</si>
  <si>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</si>
  <si>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</si>
  <si>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</si>
  <si>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</si>
  <si>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</si>
  <si>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</si>
  <si>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</si>
  <si>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</si>
  <si>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</si>
  <si>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</si>
  <si>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</si>
  <si>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</si>
  <si>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</si>
  <si>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</si>
  <si>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</si>
  <si>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</si>
  <si>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</si>
  <si>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</si>
  <si>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</si>
  <si>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</si>
  <si>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</si>
  <si>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</si>
  <si>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</si>
  <si>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</si>
  <si>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</si>
  <si>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</si>
  <si>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</si>
  <si>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</si>
  <si>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</si>
  <si>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</si>
  <si>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</si>
  <si>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</si>
  <si>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</si>
  <si>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</si>
  <si>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</si>
  <si>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</si>
  <si>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</si>
  <si>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</si>
  <si>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</si>
  <si>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</si>
  <si>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</si>
  <si>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</si>
  <si>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</si>
  <si>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</si>
  <si>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</si>
  <si>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</si>
  <si>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</si>
  <si>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</si>
  <si>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</si>
  <si>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</si>
  <si>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</si>
  <si>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</si>
  <si>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</si>
  <si>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</si>
  <si>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</si>
  <si>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</si>
  <si>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</si>
  <si>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</si>
  <si>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</si>
  <si>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</si>
  <si>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</si>
  <si>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</si>
  <si>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</si>
  <si>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</si>
  <si>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</si>
  <si>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</si>
  <si>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</si>
  <si>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</si>
  <si>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</si>
  <si>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</si>
  <si>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</si>
  <si>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</si>
  <si>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</si>
  <si>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</si>
  <si>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</si>
  <si>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</si>
  <si>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</si>
  <si>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</si>
  <si>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</si>
  <si>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</si>
  <si>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</si>
  <si>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</si>
  <si>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</si>
  <si>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</si>
  <si>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</si>
  <si>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</si>
  <si>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</si>
  <si>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</si>
  <si>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</si>
  <si>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</si>
  <si>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</si>
  <si>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</si>
  <si>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</si>
  <si>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</si>
  <si>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</si>
  <si>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</si>
  <si>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</si>
  <si>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</si>
  <si>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</si>
  <si>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</si>
  <si>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</si>
  <si>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</si>
  <si>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</si>
  <si>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</si>
  <si>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</si>
  <si>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</si>
  <si>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</si>
  <si>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</si>
  <si>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</si>
  <si>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</si>
  <si>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</si>
  <si>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</si>
  <si>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</si>
  <si>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</si>
  <si>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</si>
  <si>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</si>
  <si>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</si>
  <si>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</si>
  <si>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</si>
  <si>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</si>
  <si>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</si>
  <si>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</si>
  <si>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</si>
  <si>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</si>
  <si>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</si>
  <si>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</si>
  <si>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</si>
  <si>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</si>
  <si>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</si>
  <si>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</si>
  <si>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</si>
  <si>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</si>
  <si>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</si>
  <si>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</si>
  <si>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</si>
  <si>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</si>
  <si>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</si>
  <si>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</si>
  <si>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</si>
  <si>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</si>
  <si>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</si>
  <si>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</si>
  <si>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</si>
  <si>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</si>
  <si>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</si>
  <si>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</si>
  <si>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</si>
  <si>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</si>
  <si>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</si>
  <si>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</si>
  <si>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</si>
  <si>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</si>
  <si>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</si>
  <si>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</si>
  <si>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</si>
  <si>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</si>
  <si>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</si>
  <si>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</si>
  <si>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</si>
  <si>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</si>
  <si>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</si>
  <si>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</si>
  <si>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</si>
  <si>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</si>
  <si>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</si>
  <si>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</si>
  <si>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</si>
  <si>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</si>
  <si>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</si>
  <si>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</si>
  <si>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</si>
  <si>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</si>
  <si>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</si>
  <si>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</si>
  <si>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</si>
  <si>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</si>
  <si>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</si>
  <si>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</si>
  <si>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</si>
  <si>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</si>
  <si>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</si>
  <si>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</si>
  <si>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</si>
  <si>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</si>
  <si>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</si>
  <si>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</si>
  <si>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</si>
  <si>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</si>
  <si>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</si>
  <si>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</si>
  <si>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</si>
  <si>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</si>
  <si>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</si>
  <si>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</si>
  <si>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</si>
  <si>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</si>
  <si>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</si>
  <si>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</si>
  <si>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</si>
  <si>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</si>
  <si>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</si>
  <si>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</si>
  <si>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</si>
  <si>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</si>
  <si>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</si>
  <si>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</si>
  <si>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</si>
  <si>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</si>
  <si>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</si>
  <si>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</si>
  <si>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</si>
  <si>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</si>
  <si>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</si>
  <si>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</si>
  <si>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</si>
  <si>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</si>
  <si>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</si>
  <si>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</si>
  <si>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</si>
  <si>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</si>
  <si>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</si>
  <si>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</si>
  <si>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</si>
  <si>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</si>
  <si>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</si>
  <si>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</si>
  <si>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</si>
  <si>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</si>
  <si>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</si>
  <si>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</si>
  <si>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</si>
  <si>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</si>
  <si>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</si>
  <si>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</si>
  <si>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</si>
  <si>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</si>
  <si>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</si>
  <si>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</si>
  <si>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</si>
  <si>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</si>
  <si>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</si>
  <si>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</si>
  <si>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</si>
  <si>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</si>
  <si>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</si>
  <si>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</si>
  <si>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</si>
  <si>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</si>
  <si>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</si>
  <si>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</si>
  <si>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</si>
  <si>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</si>
  <si>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</si>
  <si>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</si>
  <si>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</si>
  <si>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</si>
  <si>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</si>
  <si>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</si>
  <si>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</si>
  <si>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</si>
  <si>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</si>
  <si>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</si>
  <si>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</si>
  <si>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</si>
  <si>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</si>
  <si>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</si>
  <si>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</si>
  <si>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</si>
  <si>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</si>
  <si>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</si>
  <si>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</si>
  <si>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</si>
  <si>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</si>
  <si>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</si>
  <si>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</si>
  <si>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</si>
  <si>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</si>
  <si>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</si>
  <si>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</si>
  <si>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</si>
  <si>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</si>
  <si>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</si>
  <si>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</si>
  <si>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</si>
  <si>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</si>
  <si>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</si>
  <si>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</si>
  <si>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</si>
  <si>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</si>
  <si>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</si>
  <si>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</si>
  <si>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</si>
  <si>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</si>
  <si>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</si>
  <si>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</si>
  <si>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</si>
  <si>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</si>
  <si>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</si>
  <si>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</si>
  <si>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</si>
  <si>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</si>
  <si>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</si>
  <si>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</si>
  <si>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</si>
  <si>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</si>
  <si>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</si>
  <si>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</si>
  <si>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</si>
  <si>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</si>
  <si>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</si>
  <si>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</si>
  <si>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</si>
  <si>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</si>
  <si>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</si>
  <si>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</si>
  <si>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</si>
  <si>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</si>
  <si>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</si>
  <si>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</si>
  <si>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</si>
  <si>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</si>
  <si>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</si>
  <si>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</si>
  <si>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</si>
  <si>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</si>
  <si>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</si>
  <si>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</si>
  <si>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</si>
  <si>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</si>
  <si>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</si>
  <si>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</si>
  <si>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</si>
  <si>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</si>
  <si>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</si>
  <si>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</si>
  <si>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</si>
  <si>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</si>
  <si>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</si>
  <si>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</si>
  <si>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</si>
  <si>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</si>
  <si>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</si>
  <si>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</si>
  <si>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</si>
  <si>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</si>
  <si>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</si>
  <si>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</si>
  <si>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</si>
  <si>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</si>
  <si>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</si>
  <si>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</si>
  <si>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</si>
  <si>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</si>
  <si>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</si>
  <si>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</si>
  <si>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</si>
  <si>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</si>
  <si>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</si>
  <si>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</si>
  <si>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</si>
  <si>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</si>
  <si>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</si>
  <si>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</si>
  <si>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</si>
  <si>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</si>
  <si>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</si>
  <si>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</si>
  <si>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</si>
  <si>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</si>
  <si>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</si>
  <si>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</si>
  <si>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</si>
  <si>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</si>
  <si>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</si>
  <si>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</si>
  <si>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</si>
  <si>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</si>
  <si>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</si>
  <si>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</si>
  <si>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</si>
  <si>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</si>
  <si>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</si>
  <si>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</si>
  <si>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</si>
  <si>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</si>
  <si>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</si>
  <si>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</si>
  <si>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</si>
  <si>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</si>
  <si>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</si>
  <si>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</si>
  <si>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</si>
  <si>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</si>
  <si>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</si>
  <si>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</si>
  <si>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</si>
  <si>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</si>
  <si>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</si>
  <si>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</si>
  <si>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</si>
  <si>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</si>
  <si>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</si>
  <si>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</si>
  <si>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</si>
  <si>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</si>
  <si>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</si>
  <si>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</si>
  <si>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</si>
  <si>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</si>
  <si>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</si>
  <si>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</si>
  <si>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</si>
  <si>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</si>
  <si>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</si>
  <si>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</si>
  <si>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</si>
  <si>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</si>
  <si>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</si>
  <si>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</si>
  <si>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</si>
  <si>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</si>
  <si>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</si>
  <si>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</si>
  <si>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</si>
  <si>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</si>
  <si>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</si>
  <si>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</si>
  <si>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</si>
  <si>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</si>
  <si>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</si>
  <si>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</si>
  <si>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</si>
  <si>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</si>
  <si>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</si>
  <si>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</si>
  <si>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</si>
  <si>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</si>
  <si>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</si>
  <si>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</si>
  <si>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</si>
  <si>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</si>
  <si>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</si>
  <si>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</si>
  <si>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</si>
  <si>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</si>
  <si>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</si>
  <si>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</si>
  <si>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</si>
  <si>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</si>
  <si>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</si>
  <si>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</si>
  <si>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</si>
  <si>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</si>
  <si>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</si>
  <si>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</si>
  <si>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</si>
  <si>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</si>
  <si>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</si>
  <si>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</si>
  <si>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</si>
  <si>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</si>
  <si>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</si>
  <si>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</si>
  <si>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</si>
  <si>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</si>
  <si>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</si>
  <si>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</si>
  <si>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</si>
  <si>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</si>
  <si>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</si>
  <si>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</si>
  <si>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</si>
  <si>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</si>
  <si>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</si>
  <si>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</si>
  <si>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</si>
  <si>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</si>
  <si>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</si>
  <si>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</si>
  <si>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</si>
  <si>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</si>
  <si>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</si>
  <si>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</si>
  <si>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</si>
  <si>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</si>
  <si>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</si>
  <si>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</si>
  <si>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</si>
  <si>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</si>
  <si>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</si>
  <si>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</si>
  <si>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</si>
  <si>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</si>
  <si>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</si>
  <si>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</si>
  <si>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</si>
  <si>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</si>
  <si>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</si>
  <si>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</si>
  <si>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</si>
  <si>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</si>
  <si>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</si>
  <si>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</si>
  <si>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</si>
  <si>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</si>
  <si>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</si>
  <si>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</si>
  <si>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</si>
  <si>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</si>
  <si>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</si>
  <si>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</si>
  <si>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</si>
  <si>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</si>
  <si>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</si>
  <si>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</si>
  <si>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</si>
  <si>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</si>
  <si>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</si>
  <si>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</si>
  <si>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</si>
  <si>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</si>
  <si>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</si>
  <si>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</si>
  <si>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</si>
  <si>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</si>
  <si>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</si>
  <si>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</si>
  <si>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</si>
  <si>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</si>
  <si>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</si>
  <si>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</si>
  <si>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</si>
  <si>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</si>
  <si>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</si>
  <si>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</si>
  <si>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</si>
  <si>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</si>
  <si>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</si>
  <si>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</si>
  <si>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</si>
  <si>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</si>
  <si>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</si>
  <si>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</si>
  <si>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</si>
  <si>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</si>
  <si>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</si>
  <si>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</si>
  <si>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</si>
  <si>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</si>
  <si>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</si>
  <si>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</si>
  <si>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</si>
  <si>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</si>
  <si>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</si>
  <si>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</si>
  <si>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</si>
  <si>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</si>
  <si>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</si>
  <si>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</si>
  <si>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</si>
  <si>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</si>
  <si>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</si>
  <si>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</si>
  <si>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</si>
  <si>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</si>
  <si>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</si>
  <si>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</si>
  <si>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</si>
  <si>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</si>
  <si>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</si>
  <si>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</si>
  <si>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</si>
  <si>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</si>
  <si>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</si>
  <si>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</si>
  <si>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</si>
  <si>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</si>
  <si>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</si>
  <si>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</si>
  <si>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</si>
  <si>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</si>
  <si>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</si>
  <si>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</si>
  <si>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</si>
  <si>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</si>
  <si>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</si>
  <si>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</si>
  <si>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</si>
  <si>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</si>
  <si>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</si>
  <si>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</si>
  <si>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</si>
  <si>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</si>
  <si>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</si>
  <si>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</si>
  <si>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</si>
  <si>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</si>
  <si>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</si>
  <si>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</si>
  <si>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</si>
  <si>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</si>
  <si>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</si>
  <si>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</si>
  <si>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</si>
  <si>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</si>
  <si>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</si>
  <si>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</si>
  <si>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</si>
  <si>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</si>
  <si>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</si>
  <si>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</si>
  <si>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</si>
  <si>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</si>
  <si>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</si>
  <si>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</si>
  <si>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</si>
  <si>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</si>
  <si>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</si>
  <si>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</si>
  <si>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</si>
  <si>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</si>
  <si>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</si>
  <si>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</si>
  <si>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</si>
  <si>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</si>
  <si>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</si>
  <si>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</si>
  <si>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</si>
  <si>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</si>
  <si>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</si>
  <si>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</si>
  <si>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</si>
  <si>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</si>
  <si>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</si>
  <si>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</si>
  <si>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</si>
  <si>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</si>
  <si>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</si>
  <si>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</si>
  <si>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</si>
  <si>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</si>
  <si>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</si>
  <si>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</si>
  <si>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</si>
  <si>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</si>
  <si>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</si>
  <si>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</si>
  <si>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</si>
  <si>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</si>
  <si>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</si>
  <si>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</si>
  <si>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</si>
  <si>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</si>
  <si>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</si>
  <si>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</si>
  <si>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</si>
  <si>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</si>
  <si>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</si>
  <si>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</si>
  <si>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</si>
  <si>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</si>
  <si>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</si>
  <si>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</si>
  <si>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</si>
  <si>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</si>
  <si>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</si>
  <si>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</si>
  <si>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</si>
  <si>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</si>
  <si>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</si>
  <si>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</si>
  <si>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</si>
  <si>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</si>
  <si>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</si>
  <si>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</si>
  <si>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</si>
  <si>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</si>
  <si>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</si>
  <si>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</si>
  <si>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</si>
  <si>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</si>
  <si>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</si>
  <si>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</si>
  <si>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</si>
  <si>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</si>
  <si>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</si>
  <si>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</si>
  <si>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</si>
  <si>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</si>
  <si>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</si>
  <si>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</si>
  <si>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</si>
  <si>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</si>
  <si>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</si>
  <si>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</si>
  <si>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</si>
  <si>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</si>
  <si>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</si>
  <si>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</si>
  <si>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</si>
  <si>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</si>
  <si>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</si>
  <si>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</si>
  <si>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</si>
  <si>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</si>
  <si>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</si>
  <si>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</si>
  <si>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</si>
  <si>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</si>
  <si>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</si>
  <si>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</si>
  <si>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</si>
  <si>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</si>
  <si>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</si>
  <si>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</si>
  <si>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</si>
  <si>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</si>
  <si>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</si>
  <si>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</si>
  <si>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</si>
  <si>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</si>
  <si>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</si>
  <si>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</si>
  <si>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</si>
  <si>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</si>
  <si>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</si>
  <si>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</si>
  <si>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</si>
  <si>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</si>
  <si>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</si>
  <si>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</si>
  <si>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</si>
  <si>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</si>
  <si>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</si>
  <si>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</si>
  <si>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</si>
  <si>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</si>
  <si>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</si>
  <si>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</si>
  <si>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</si>
  <si>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</si>
  <si>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</si>
  <si>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</si>
  <si>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</si>
  <si>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</si>
  <si>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</si>
  <si>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</si>
  <si>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</si>
  <si>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</si>
  <si>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</si>
  <si>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</si>
  <si>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</si>
  <si>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</si>
  <si>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</si>
  <si>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</si>
  <si>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</si>
  <si>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</si>
  <si>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</si>
  <si>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</si>
  <si>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</si>
  <si>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</si>
  <si>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</si>
  <si>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</si>
  <si>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</si>
  <si>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</si>
  <si>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</si>
  <si>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</si>
  <si>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</si>
  <si>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</si>
  <si>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</si>
  <si>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</si>
  <si>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</si>
  <si>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</si>
  <si>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</si>
  <si>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</si>
  <si>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</si>
  <si>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</si>
  <si>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</si>
  <si>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</si>
  <si>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</si>
  <si>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</si>
  <si>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</si>
  <si>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</si>
  <si>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</si>
  <si>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</si>
  <si>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</si>
  <si>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</si>
  <si>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</si>
  <si>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</si>
  <si>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</si>
  <si>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</si>
  <si>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</si>
  <si>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</si>
  <si>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</si>
  <si>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</si>
  <si>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</si>
  <si>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</si>
  <si>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</si>
  <si>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</si>
  <si>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</si>
  <si>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</si>
  <si>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</si>
  <si>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</si>
  <si>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</si>
  <si>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</si>
  <si>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</si>
  <si>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</si>
  <si>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</si>
  <si>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</si>
  <si>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</si>
  <si>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</si>
  <si>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</si>
  <si>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</si>
  <si>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</si>
  <si>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</si>
  <si>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</si>
  <si>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</si>
  <si>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</si>
  <si>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</si>
  <si>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</si>
  <si>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</si>
  <si>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</si>
  <si>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</si>
  <si>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</si>
  <si>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</si>
  <si>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</si>
  <si>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</si>
  <si>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</si>
  <si>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</si>
  <si>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</si>
  <si>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</si>
  <si>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</si>
  <si>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</si>
  <si>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</si>
  <si>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</si>
  <si>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</si>
  <si>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</si>
  <si>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</si>
  <si>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</si>
  <si>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</si>
  <si>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</si>
  <si>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</si>
  <si>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</si>
  <si>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</si>
  <si>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</si>
  <si>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</si>
  <si>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</si>
  <si>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</si>
  <si>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</si>
  <si>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</si>
  <si>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</si>
  <si>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</si>
  <si>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</si>
  <si>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</si>
  <si>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</si>
  <si>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</si>
  <si>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</si>
  <si>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</si>
  <si>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</si>
  <si>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</si>
  <si>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</si>
  <si>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</si>
  <si>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</si>
  <si>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</si>
  <si>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</si>
  <si>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</si>
  <si>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</si>
  <si>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</si>
  <si>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</si>
  <si>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</si>
  <si>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</si>
  <si>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</si>
  <si>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</si>
  <si>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</si>
  <si>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</si>
  <si>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</si>
  <si>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</si>
  <si>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</si>
  <si>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</si>
  <si>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</si>
  <si>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</si>
  <si>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</si>
  <si>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</si>
  <si>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</si>
  <si>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</si>
  <si>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</si>
  <si>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</si>
  <si>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</si>
  <si>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</si>
  <si>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</si>
  <si>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</si>
  <si>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</si>
  <si>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</si>
  <si>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</si>
  <si>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</si>
  <si>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</si>
  <si>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</si>
  <si>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</si>
  <si>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</si>
  <si>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</si>
  <si>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</si>
  <si>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</si>
  <si>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</si>
  <si>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</si>
  <si>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</si>
  <si>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</si>
  <si>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</si>
  <si>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</si>
  <si>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</si>
  <si>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</si>
  <si>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</si>
  <si>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</si>
  <si>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</si>
  <si>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</si>
  <si>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</si>
  <si>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</si>
  <si>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</si>
  <si>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</si>
  <si>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</si>
  <si>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</si>
  <si>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</si>
  <si>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</si>
  <si>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</si>
  <si>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</si>
  <si>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</si>
  <si>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</si>
  <si>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</si>
  <si>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</si>
  <si>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</si>
  <si>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</si>
  <si>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</si>
  <si>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</si>
  <si>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</si>
  <si>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</si>
  <si>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</si>
  <si>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</si>
  <si>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</si>
  <si>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</si>
  <si>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</si>
  <si>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</si>
  <si>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</si>
  <si>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</si>
  <si>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</si>
  <si>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</si>
  <si>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</si>
  <si>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</si>
  <si>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</si>
  <si>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</si>
  <si>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</si>
  <si>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</si>
  <si>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</si>
  <si>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</si>
  <si>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</si>
  <si>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</si>
  <si>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</si>
  <si>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</si>
  <si>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</si>
  <si>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</si>
  <si>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</si>
  <si>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</si>
  <si>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</si>
  <si>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</si>
  <si>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</si>
  <si>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</si>
  <si>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</si>
  <si>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</si>
  <si>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</si>
  <si>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</si>
  <si>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</si>
  <si>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</si>
  <si>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</si>
  <si>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</si>
  <si>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</si>
  <si>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</si>
  <si>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</si>
  <si>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</si>
  <si>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</si>
  <si>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</si>
  <si>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</si>
  <si>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</si>
  <si>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</si>
  <si>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</si>
  <si>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</si>
  <si>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</si>
  <si>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</si>
  <si>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</si>
  <si>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</si>
  <si>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</si>
  <si>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</si>
  <si>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</si>
  <si>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</si>
  <si>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</si>
  <si>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</si>
  <si>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</si>
  <si>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</si>
  <si>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</si>
  <si>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</si>
  <si>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</si>
  <si>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</si>
  <si>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</si>
  <si>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</si>
  <si>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</si>
  <si>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</si>
  <si>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</si>
  <si>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</si>
  <si>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</si>
  <si>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</si>
  <si>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</si>
  <si>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</si>
  <si>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</si>
  <si>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</si>
  <si>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</si>
  <si>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</si>
  <si>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</si>
  <si>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</si>
  <si>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</si>
  <si>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</si>
  <si>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</si>
  <si>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</si>
  <si>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</si>
  <si>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</si>
  <si>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</si>
  <si>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</si>
  <si>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</si>
  <si>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</si>
  <si>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</si>
  <si>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</si>
  <si>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</si>
  <si>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</si>
  <si>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</si>
  <si>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</si>
  <si>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</si>
  <si>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</si>
  <si>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</si>
  <si>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</si>
  <si>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</si>
  <si>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</si>
  <si>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</si>
  <si>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</si>
  <si>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</si>
  <si>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</si>
  <si>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</si>
  <si>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</si>
  <si>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</si>
  <si>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</si>
  <si>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</si>
  <si>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</si>
  <si>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</si>
  <si>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</si>
  <si>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</si>
  <si>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</si>
  <si>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</si>
  <si>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</si>
  <si>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</si>
  <si>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</si>
  <si>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</si>
  <si>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</si>
  <si>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</si>
  <si>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</si>
  <si>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</si>
  <si>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</si>
  <si>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</si>
  <si>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</si>
  <si>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</si>
  <si>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</si>
  <si>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</si>
  <si>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</si>
  <si>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</si>
  <si>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</si>
  <si>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</si>
  <si>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</si>
  <si>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</si>
  <si>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</si>
  <si>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</si>
  <si>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</si>
  <si>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</si>
  <si>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</si>
  <si>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</si>
  <si>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</si>
  <si>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</si>
  <si>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</si>
  <si>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</si>
  <si>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</si>
  <si>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</si>
  <si>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</si>
  <si>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</si>
  <si>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</si>
  <si>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</si>
  <si>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</si>
  <si>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</si>
  <si>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</si>
  <si>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</si>
  <si>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</si>
  <si>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</si>
  <si>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</si>
  <si>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</si>
  <si>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</si>
  <si>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</si>
  <si>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</si>
  <si>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</si>
  <si>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</si>
  <si>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</si>
  <si>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</si>
  <si>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</si>
  <si>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</si>
  <si>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</si>
  <si>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</si>
  <si>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</si>
  <si>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</si>
  <si>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</si>
  <si>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</si>
  <si>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</si>
  <si>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</si>
  <si>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</si>
  <si>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</si>
  <si>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</si>
  <si>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</si>
  <si>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</si>
  <si>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</si>
  <si>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</si>
  <si>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</si>
  <si>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</si>
  <si>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</si>
  <si>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</si>
  <si>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</si>
  <si>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</si>
  <si>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</si>
  <si>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</si>
  <si>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</si>
  <si>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</si>
  <si>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</si>
  <si>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</si>
  <si>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</si>
  <si>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</si>
  <si>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</si>
  <si>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</si>
  <si>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</si>
  <si>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</si>
  <si>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</si>
  <si>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</si>
  <si>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</si>
  <si>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</si>
  <si>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</si>
  <si>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</si>
  <si>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</si>
  <si>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</si>
  <si>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</si>
  <si>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</si>
  <si>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</si>
  <si>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</si>
  <si>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</si>
  <si>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</si>
  <si>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</si>
  <si>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</si>
  <si>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</si>
  <si>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</si>
  <si>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</si>
  <si>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</si>
  <si>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</si>
  <si>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</si>
  <si>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</si>
  <si>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</si>
  <si>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</si>
  <si>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</si>
  <si>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</si>
  <si>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</si>
  <si>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</si>
  <si>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</si>
  <si>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</si>
  <si>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</si>
  <si>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</si>
  <si>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</si>
  <si>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</si>
  <si>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</si>
  <si>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</si>
  <si>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</si>
  <si>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</si>
  <si>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</si>
  <si>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</si>
  <si>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</si>
  <si>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</si>
  <si>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</si>
  <si>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</si>
  <si>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</si>
  <si>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</si>
  <si>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</si>
  <si>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</si>
  <si>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</si>
  <si>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</si>
  <si>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</si>
  <si>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</si>
  <si>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</si>
  <si>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</si>
  <si>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</si>
  <si>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</si>
  <si>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</si>
  <si>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</si>
  <si>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</si>
  <si>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</si>
  <si>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</si>
  <si>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</si>
  <si>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</si>
  <si>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</si>
  <si>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</si>
  <si>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</si>
  <si>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</si>
  <si>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</si>
  <si>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</si>
  <si>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</si>
  <si>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</si>
  <si>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</si>
  <si>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</si>
  <si>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</si>
  <si>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</si>
  <si>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</si>
  <si>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</si>
  <si>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</si>
  <si>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</si>
  <si>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</si>
  <si>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</si>
  <si>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</si>
  <si>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</si>
  <si>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</si>
  <si>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</si>
  <si>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</si>
  <si>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</si>
  <si>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</si>
  <si>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</si>
  <si>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</si>
  <si>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</si>
  <si>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</si>
  <si>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</si>
  <si>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</si>
  <si>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</si>
  <si>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</si>
  <si>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</si>
  <si>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</si>
  <si>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</si>
  <si>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</si>
  <si>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</si>
  <si>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</si>
  <si>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</si>
  <si>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</si>
  <si>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</si>
  <si>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</si>
  <si>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</si>
  <si>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</si>
  <si>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</si>
  <si>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</si>
  <si>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</si>
  <si>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</si>
  <si>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</si>
  <si>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</si>
  <si>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</si>
  <si>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</si>
  <si>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</si>
  <si>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</si>
  <si>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</si>
  <si>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</si>
  <si>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</si>
  <si>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</si>
  <si>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</si>
  <si>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</si>
  <si>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</si>
  <si>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</si>
  <si>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</si>
  <si>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</si>
  <si>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</si>
  <si>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</si>
  <si>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</si>
  <si>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</si>
  <si>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</si>
  <si>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</si>
  <si>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</si>
  <si>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</si>
  <si>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</si>
  <si>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</si>
  <si>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</si>
  <si>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</si>
  <si>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</si>
  <si>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</si>
  <si>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</si>
  <si>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</si>
  <si>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</si>
  <si>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</si>
  <si>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</si>
  <si>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</si>
  <si>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</si>
  <si>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</si>
  <si>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</si>
  <si>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</si>
  <si>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</si>
  <si>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</si>
  <si>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</si>
  <si>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</si>
  <si>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</si>
  <si>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</si>
  <si>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</si>
  <si>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</si>
  <si>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</si>
  <si>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</si>
  <si>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</si>
  <si>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</si>
  <si>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</si>
  <si>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</si>
  <si>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</si>
  <si>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</si>
  <si>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</si>
  <si>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</si>
  <si>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</si>
  <si>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</si>
  <si>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</si>
  <si>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</si>
  <si>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</si>
  <si>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</si>
  <si>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084</t>
  </si>
  <si>
    <t>Providence Regional Medical Center Everett</t>
  </si>
  <si>
    <t>1321 Colby Avenue</t>
  </si>
  <si>
    <t>Everett</t>
  </si>
  <si>
    <t>WA</t>
  </si>
  <si>
    <t>Snohomish</t>
  </si>
  <si>
    <t>Kim Williams</t>
  </si>
  <si>
    <t>Helen Andrus</t>
  </si>
  <si>
    <t>Pam Daniels</t>
  </si>
  <si>
    <t>425-261-4050</t>
  </si>
  <si>
    <t>425-261-4051</t>
  </si>
  <si>
    <t>12/31/2022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</si>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</sst>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96" transitionEvaluation="1" transitionEntry="1" codeName="Sheet1">
    <tabColor rgb="FF92D050"/>
    <pageSetUpPr autoPageBreaks="0" fitToPage="1"/>
  </sheetPr>
  <dimension ref="A1:CF716"/>
  <sheetViews>
    <sheetView tabSelected="1" topLeftCell="A196" zoomScale="70" zoomScaleNormal="70" workbookViewId="0">
      <selection activeCell="C109" sqref="C10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30070652</v>
      </c>
      <c r="C47" s="24">
        <v>1167919.5999999999</v>
      </c>
      <c r="D47" s="24">
        <v>0</v>
      </c>
      <c r="E47" s="24">
        <v>5729074.2000000002</v>
      </c>
      <c r="F47" s="24">
        <v>0</v>
      </c>
      <c r="G47" s="24">
        <v>322948.27000000008</v>
      </c>
      <c r="H47" s="24">
        <v>478292.93000000005</v>
      </c>
      <c r="I47" s="24">
        <v>235305.37</v>
      </c>
      <c r="J47" s="24">
        <v>594906.15</v>
      </c>
      <c r="K47" s="24">
        <v>0</v>
      </c>
      <c r="L47" s="24">
        <v>0</v>
      </c>
      <c r="M47" s="24">
        <v>0</v>
      </c>
      <c r="N47" s="24">
        <v>0</v>
      </c>
      <c r="O47" s="24">
        <v>1409077.65</v>
      </c>
      <c r="P47" s="24">
        <v>1939150.5599999996</v>
      </c>
      <c r="Q47" s="24">
        <v>324939.99</v>
      </c>
      <c r="R47" s="24">
        <v>63916.97</v>
      </c>
      <c r="S47" s="24">
        <v>22785.86</v>
      </c>
      <c r="T47" s="24">
        <v>143533.73000000001</v>
      </c>
      <c r="U47" s="24">
        <v>925116.45999999985</v>
      </c>
      <c r="V47" s="24">
        <v>380972.08000000007</v>
      </c>
      <c r="W47" s="24">
        <v>166512.03</v>
      </c>
      <c r="X47" s="24">
        <v>185050.27000000002</v>
      </c>
      <c r="Y47" s="24">
        <v>1199583.8499999999</v>
      </c>
      <c r="Z47" s="24">
        <v>268235.68999999994</v>
      </c>
      <c r="AA47" s="24">
        <v>82130.25</v>
      </c>
      <c r="AB47" s="24">
        <v>928819.74</v>
      </c>
      <c r="AC47" s="24">
        <v>459083.64</v>
      </c>
      <c r="AD47" s="24">
        <v>0</v>
      </c>
      <c r="AE47" s="24">
        <v>576841.87</v>
      </c>
      <c r="AF47" s="24">
        <v>0</v>
      </c>
      <c r="AG47" s="24">
        <v>1222431.45</v>
      </c>
      <c r="AH47" s="24">
        <v>0</v>
      </c>
      <c r="AI47" s="24">
        <v>0</v>
      </c>
      <c r="AJ47" s="24">
        <v>830048.64</v>
      </c>
      <c r="AK47" s="24">
        <v>0</v>
      </c>
      <c r="AL47" s="24">
        <v>0</v>
      </c>
      <c r="AM47" s="24">
        <v>0</v>
      </c>
      <c r="AN47" s="24">
        <v>0</v>
      </c>
      <c r="AO47" s="24">
        <v>274150.65999999997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28482.969999999998</v>
      </c>
      <c r="AV47" s="24">
        <v>253729.27000000002</v>
      </c>
      <c r="AW47" s="24">
        <v>480.19</v>
      </c>
      <c r="AX47" s="24">
        <v>0</v>
      </c>
      <c r="AY47" s="24">
        <v>501519.01</v>
      </c>
      <c r="AZ47" s="24">
        <v>142270.13</v>
      </c>
      <c r="BA47" s="24">
        <v>30819.9</v>
      </c>
      <c r="BB47" s="24">
        <v>510080.5</v>
      </c>
      <c r="BC47" s="24">
        <v>125918.51999999999</v>
      </c>
      <c r="BD47" s="24">
        <v>0</v>
      </c>
      <c r="BE47" s="24">
        <v>1303081.2100000002</v>
      </c>
      <c r="BF47" s="24">
        <v>0</v>
      </c>
      <c r="BG47" s="24">
        <v>95260.77</v>
      </c>
      <c r="BH47" s="24">
        <v>0</v>
      </c>
      <c r="BI47" s="24">
        <v>0</v>
      </c>
      <c r="BJ47" s="24">
        <v>0</v>
      </c>
      <c r="BK47" s="24">
        <v>0</v>
      </c>
      <c r="BL47" s="24">
        <v>149645.46</v>
      </c>
      <c r="BM47" s="24">
        <v>0</v>
      </c>
      <c r="BN47" s="24">
        <v>323917.83</v>
      </c>
      <c r="BO47" s="24">
        <v>3808622.25</v>
      </c>
      <c r="BP47" s="24">
        <v>650.02</v>
      </c>
      <c r="BQ47" s="24">
        <v>0</v>
      </c>
      <c r="BR47" s="24">
        <v>253.8</v>
      </c>
      <c r="BS47" s="24">
        <v>79145.83</v>
      </c>
      <c r="BT47" s="24">
        <v>99313.22</v>
      </c>
      <c r="BU47" s="24">
        <v>0</v>
      </c>
      <c r="BV47" s="24">
        <v>0</v>
      </c>
      <c r="BW47" s="24">
        <v>1335.74</v>
      </c>
      <c r="BX47" s="24">
        <v>0</v>
      </c>
      <c r="BY47" s="24">
        <v>705910.99</v>
      </c>
      <c r="BZ47" s="24">
        <v>445306.12999999995</v>
      </c>
      <c r="CA47" s="24">
        <v>204598.9</v>
      </c>
      <c r="CB47" s="24">
        <v>228468.97</v>
      </c>
      <c r="CC47" s="24">
        <v>1101012.69</v>
      </c>
      <c r="CD47" s="20"/>
      <c r="CE47" s="32">
        <v>30070652.20999999</v>
      </c>
    </row>
    <row r="48" spans="1:83" x14ac:dyDescent="0.35">
      <c r="A48" s="32" t="s">
        <v>217</v>
      </c>
      <c r="B48" s="312">
        <v>-0.20999998971819878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30070651.79000001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27466529</v>
      </c>
      <c r="C51" s="24">
        <v>110168.99</v>
      </c>
      <c r="D51" s="24">
        <v>0</v>
      </c>
      <c r="E51" s="24">
        <v>357477.69</v>
      </c>
      <c r="F51" s="24">
        <v>0</v>
      </c>
      <c r="G51" s="24">
        <v>25318.92</v>
      </c>
      <c r="H51" s="24">
        <v>0</v>
      </c>
      <c r="I51" s="24">
        <v>564.24</v>
      </c>
      <c r="J51" s="24">
        <v>108576.47</v>
      </c>
      <c r="K51" s="24">
        <v>0</v>
      </c>
      <c r="L51" s="24">
        <v>0</v>
      </c>
      <c r="M51" s="24">
        <v>0</v>
      </c>
      <c r="N51" s="24">
        <v>0</v>
      </c>
      <c r="O51" s="24">
        <v>244251.33</v>
      </c>
      <c r="P51" s="24">
        <v>2198343.62</v>
      </c>
      <c r="Q51" s="24">
        <v>20269.89</v>
      </c>
      <c r="R51" s="24">
        <v>35882.129999999997</v>
      </c>
      <c r="S51" s="24">
        <v>3527.74</v>
      </c>
      <c r="T51" s="24">
        <v>15373.8</v>
      </c>
      <c r="U51" s="24">
        <v>191006.44</v>
      </c>
      <c r="V51" s="24">
        <v>252271.42</v>
      </c>
      <c r="W51" s="24">
        <v>697.94</v>
      </c>
      <c r="X51" s="24">
        <v>199811.62</v>
      </c>
      <c r="Y51" s="24">
        <v>1036745.1900000002</v>
      </c>
      <c r="Z51" s="24">
        <v>124220.36</v>
      </c>
      <c r="AA51" s="24">
        <v>216944.15</v>
      </c>
      <c r="AB51" s="24">
        <v>231142.08</v>
      </c>
      <c r="AC51" s="24">
        <v>78632.78</v>
      </c>
      <c r="AD51" s="24">
        <v>0</v>
      </c>
      <c r="AE51" s="24">
        <v>10440.08</v>
      </c>
      <c r="AF51" s="24">
        <v>0</v>
      </c>
      <c r="AG51" s="24">
        <v>74813.42</v>
      </c>
      <c r="AH51" s="24">
        <v>0</v>
      </c>
      <c r="AI51" s="24">
        <v>0</v>
      </c>
      <c r="AJ51" s="24">
        <v>301938.43999999994</v>
      </c>
      <c r="AK51" s="24">
        <v>0</v>
      </c>
      <c r="AL51" s="24">
        <v>0</v>
      </c>
      <c r="AM51" s="24">
        <v>0</v>
      </c>
      <c r="AN51" s="24">
        <v>0</v>
      </c>
      <c r="AO51" s="24">
        <v>18246.560000000001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1039.08</v>
      </c>
      <c r="AW51" s="24">
        <v>0</v>
      </c>
      <c r="AX51" s="24">
        <v>0</v>
      </c>
      <c r="AY51" s="24">
        <v>20432.07</v>
      </c>
      <c r="AZ51" s="24">
        <v>7149.26</v>
      </c>
      <c r="BA51" s="24">
        <v>2303.65</v>
      </c>
      <c r="BB51" s="24">
        <v>0</v>
      </c>
      <c r="BC51" s="24">
        <v>2397.36</v>
      </c>
      <c r="BD51" s="24">
        <v>0</v>
      </c>
      <c r="BE51" s="24">
        <v>2239022</v>
      </c>
      <c r="BF51" s="24">
        <v>0</v>
      </c>
      <c r="BG51" s="24">
        <v>0</v>
      </c>
      <c r="BH51" s="24">
        <v>19941.810000000001</v>
      </c>
      <c r="BI51" s="24">
        <v>0</v>
      </c>
      <c r="BJ51" s="24">
        <v>0</v>
      </c>
      <c r="BK51" s="24">
        <v>0</v>
      </c>
      <c r="BL51" s="24">
        <v>6031.58</v>
      </c>
      <c r="BM51" s="24">
        <v>0</v>
      </c>
      <c r="BN51" s="24">
        <v>19269460.84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6839.59</v>
      </c>
      <c r="BZ51" s="24">
        <v>2634.45</v>
      </c>
      <c r="CA51" s="24">
        <v>0</v>
      </c>
      <c r="CB51" s="24">
        <v>5006.79</v>
      </c>
      <c r="CC51" s="24">
        <v>27605.5</v>
      </c>
      <c r="CD51" s="20"/>
      <c r="CE51" s="32">
        <v>27466529.279999997</v>
      </c>
    </row>
    <row r="52" spans="1:83" x14ac:dyDescent="0.35">
      <c r="A52" s="39" t="s">
        <v>220</v>
      </c>
      <c r="B52" s="313">
        <v>-0.2799999974668026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27466528.720000003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15364</v>
      </c>
      <c r="D59" s="24">
        <v>0</v>
      </c>
      <c r="E59" s="24">
        <v>157837</v>
      </c>
      <c r="F59" s="24">
        <v>0</v>
      </c>
      <c r="G59" s="24">
        <v>5447</v>
      </c>
      <c r="H59" s="24">
        <v>8039</v>
      </c>
      <c r="I59" s="24">
        <v>3712</v>
      </c>
      <c r="J59" s="24">
        <v>5901</v>
      </c>
      <c r="K59" s="24">
        <v>0</v>
      </c>
      <c r="L59" s="24">
        <v>0</v>
      </c>
      <c r="M59" s="24">
        <v>0</v>
      </c>
      <c r="N59" s="24">
        <v>0</v>
      </c>
      <c r="O59" s="24">
        <v>2926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 t="e">
        <v>#VALUE!</v>
      </c>
      <c r="AZ59" s="30" t="e">
        <v>#VALUE!</v>
      </c>
      <c r="BA59" s="314"/>
      <c r="BB59" s="314"/>
      <c r="BC59" s="314"/>
      <c r="BD59" s="314"/>
      <c r="BE59" s="30">
        <v>1112828.3299999991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224.45201442307695</v>
      </c>
      <c r="D60" s="315">
        <v>0</v>
      </c>
      <c r="E60" s="315">
        <v>797.48856249999994</v>
      </c>
      <c r="F60" s="315">
        <v>0</v>
      </c>
      <c r="G60" s="315">
        <v>36.10708653846153</v>
      </c>
      <c r="H60" s="315">
        <v>59.570399038461524</v>
      </c>
      <c r="I60" s="315">
        <v>23.645740384615387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181.01945673076926</v>
      </c>
      <c r="P60" s="316">
        <v>289.27315384615395</v>
      </c>
      <c r="Q60" s="316">
        <v>36.199206730769227</v>
      </c>
      <c r="R60" s="316">
        <v>13.293240384615386</v>
      </c>
      <c r="S60" s="317">
        <v>0.40360576923076924</v>
      </c>
      <c r="T60" s="317">
        <v>13.248019230769232</v>
      </c>
      <c r="U60" s="318">
        <v>124.56327403846154</v>
      </c>
      <c r="V60" s="316">
        <v>54.677365384615378</v>
      </c>
      <c r="W60" s="316">
        <v>18.812706730769232</v>
      </c>
      <c r="X60" s="316">
        <v>25.100817307692303</v>
      </c>
      <c r="Y60" s="316">
        <v>143.06056730769231</v>
      </c>
      <c r="Z60" s="316">
        <v>28.713456730769231</v>
      </c>
      <c r="AA60" s="316">
        <v>6.9375048076923074</v>
      </c>
      <c r="AB60" s="317">
        <v>96.491730769230756</v>
      </c>
      <c r="AC60" s="316">
        <v>58.310855769230777</v>
      </c>
      <c r="AD60" s="316">
        <v>0</v>
      </c>
      <c r="AE60" s="316">
        <v>63.617677884615389</v>
      </c>
      <c r="AF60" s="316">
        <v>0</v>
      </c>
      <c r="AG60" s="316">
        <v>167.12357692307691</v>
      </c>
      <c r="AH60" s="316">
        <v>0</v>
      </c>
      <c r="AI60" s="316">
        <v>0</v>
      </c>
      <c r="AJ60" s="316">
        <v>101.21196153846152</v>
      </c>
      <c r="AK60" s="316">
        <v>0</v>
      </c>
      <c r="AL60" s="316">
        <v>0</v>
      </c>
      <c r="AM60" s="316">
        <v>0</v>
      </c>
      <c r="AN60" s="316">
        <v>0</v>
      </c>
      <c r="AO60" s="316">
        <v>38.337778846153846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3.2505384615384618</v>
      </c>
      <c r="AV60" s="317">
        <v>17.16272596153846</v>
      </c>
      <c r="AW60" s="317">
        <v>0.10925480769230769</v>
      </c>
      <c r="AX60" s="317">
        <v>0</v>
      </c>
      <c r="AY60" s="316">
        <v>108.03692307692307</v>
      </c>
      <c r="AZ60" s="316">
        <v>29.263918269230771</v>
      </c>
      <c r="BA60" s="317">
        <v>7.6973990384615387</v>
      </c>
      <c r="BB60" s="317">
        <v>62.557365384615387</v>
      </c>
      <c r="BC60" s="317">
        <v>29.639490384615385</v>
      </c>
      <c r="BD60" s="317">
        <v>0</v>
      </c>
      <c r="BE60" s="316">
        <v>232.09131730769232</v>
      </c>
      <c r="BF60" s="317">
        <v>0</v>
      </c>
      <c r="BG60" s="317">
        <v>19.209644230769232</v>
      </c>
      <c r="BH60" s="317">
        <v>0</v>
      </c>
      <c r="BI60" s="317">
        <v>0</v>
      </c>
      <c r="BJ60" s="317">
        <v>0</v>
      </c>
      <c r="BK60" s="317">
        <v>0</v>
      </c>
      <c r="BL60" s="317">
        <v>24.620793269230774</v>
      </c>
      <c r="BM60" s="317">
        <v>0</v>
      </c>
      <c r="BN60" s="317">
        <v>51.037716346153843</v>
      </c>
      <c r="BO60" s="317">
        <v>3.6132644230769229</v>
      </c>
      <c r="BP60" s="317">
        <v>4.7836538461538458E-2</v>
      </c>
      <c r="BQ60" s="317">
        <v>0</v>
      </c>
      <c r="BR60" s="317">
        <v>0</v>
      </c>
      <c r="BS60" s="317">
        <v>10.458177884615385</v>
      </c>
      <c r="BT60" s="317">
        <v>11.032764423076925</v>
      </c>
      <c r="BU60" s="317">
        <v>0</v>
      </c>
      <c r="BV60" s="317">
        <v>0</v>
      </c>
      <c r="BW60" s="317">
        <v>0</v>
      </c>
      <c r="BX60" s="317">
        <v>0</v>
      </c>
      <c r="BY60" s="317">
        <v>80.024668269230773</v>
      </c>
      <c r="BZ60" s="317">
        <v>39.686</v>
      </c>
      <c r="CA60" s="317">
        <v>39.611096153846155</v>
      </c>
      <c r="CB60" s="317">
        <v>26.902615384615384</v>
      </c>
      <c r="CC60" s="317">
        <v>48.347668269230766</v>
      </c>
      <c r="CD60" s="247" t="s">
        <v>233</v>
      </c>
      <c r="CE60" s="268">
        <v>3446.0609375000004</v>
      </c>
    </row>
    <row r="61" spans="1:83" x14ac:dyDescent="0.35">
      <c r="A61" s="39" t="s">
        <v>248</v>
      </c>
      <c r="B61" s="20"/>
      <c r="C61" s="24">
        <v>25970645.809999999</v>
      </c>
      <c r="D61" s="24">
        <v>0</v>
      </c>
      <c r="E61" s="24">
        <v>88982378.040000036</v>
      </c>
      <c r="F61" s="24">
        <v>0</v>
      </c>
      <c r="G61" s="24">
        <v>3317949.1599999997</v>
      </c>
      <c r="H61" s="24">
        <v>5846536.8200000012</v>
      </c>
      <c r="I61" s="24">
        <v>2812907.23</v>
      </c>
      <c r="J61" s="24">
        <v>7404128.9999999991</v>
      </c>
      <c r="K61" s="24">
        <v>0</v>
      </c>
      <c r="L61" s="24">
        <v>0</v>
      </c>
      <c r="M61" s="24">
        <v>0</v>
      </c>
      <c r="N61" s="24">
        <v>0</v>
      </c>
      <c r="O61" s="24">
        <v>22286527.77</v>
      </c>
      <c r="P61" s="30">
        <v>36903688.61999999</v>
      </c>
      <c r="Q61" s="30">
        <v>4714362.1599999992</v>
      </c>
      <c r="R61" s="30">
        <v>1299199.4200000002</v>
      </c>
      <c r="S61" s="319">
        <v>468795.02</v>
      </c>
      <c r="T61" s="319">
        <v>1563749.6600000001</v>
      </c>
      <c r="U61" s="31">
        <v>11439760.899999999</v>
      </c>
      <c r="V61" s="30">
        <v>7370341.4300000006</v>
      </c>
      <c r="W61" s="30">
        <v>2102611.5099999998</v>
      </c>
      <c r="X61" s="30">
        <v>3667022.29</v>
      </c>
      <c r="Y61" s="30">
        <v>15514436.380000001</v>
      </c>
      <c r="Z61" s="30">
        <v>3211832.63</v>
      </c>
      <c r="AA61" s="30">
        <v>1030952.0899999999</v>
      </c>
      <c r="AB61" s="320">
        <v>11250153.379999999</v>
      </c>
      <c r="AC61" s="30">
        <v>7731950.2699999996</v>
      </c>
      <c r="AD61" s="30">
        <v>0</v>
      </c>
      <c r="AE61" s="30">
        <v>7196224.9900000002</v>
      </c>
      <c r="AF61" s="30">
        <v>0</v>
      </c>
      <c r="AG61" s="30">
        <v>24657572.810000002</v>
      </c>
      <c r="AH61" s="30">
        <v>0</v>
      </c>
      <c r="AI61" s="30">
        <v>0</v>
      </c>
      <c r="AJ61" s="30">
        <v>9964073.0700000022</v>
      </c>
      <c r="AK61" s="30">
        <v>0</v>
      </c>
      <c r="AL61" s="30">
        <v>0</v>
      </c>
      <c r="AM61" s="30">
        <v>0</v>
      </c>
      <c r="AN61" s="30">
        <v>0</v>
      </c>
      <c r="AO61" s="30">
        <v>4229315.16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365773.11</v>
      </c>
      <c r="AV61" s="319">
        <v>2363023.52</v>
      </c>
      <c r="AW61" s="319">
        <v>16443.349999999999</v>
      </c>
      <c r="AX61" s="319">
        <v>335.01</v>
      </c>
      <c r="AY61" s="30">
        <v>6789116.879999999</v>
      </c>
      <c r="AZ61" s="30">
        <v>1491084.38</v>
      </c>
      <c r="BA61" s="319">
        <v>359487.91</v>
      </c>
      <c r="BB61" s="319">
        <v>6433930.2299999995</v>
      </c>
      <c r="BC61" s="319">
        <v>1412943.35</v>
      </c>
      <c r="BD61" s="319">
        <v>0</v>
      </c>
      <c r="BE61" s="30">
        <v>14326971.5</v>
      </c>
      <c r="BF61" s="319">
        <v>0</v>
      </c>
      <c r="BG61" s="319">
        <v>1072813.3199999998</v>
      </c>
      <c r="BH61" s="319">
        <v>0</v>
      </c>
      <c r="BI61" s="319">
        <v>0</v>
      </c>
      <c r="BJ61" s="319">
        <v>0</v>
      </c>
      <c r="BK61" s="319">
        <v>0</v>
      </c>
      <c r="BL61" s="319">
        <v>1605311.5200000003</v>
      </c>
      <c r="BM61" s="319">
        <v>0</v>
      </c>
      <c r="BN61" s="319">
        <v>4911924.9099999992</v>
      </c>
      <c r="BO61" s="319">
        <v>363137.18</v>
      </c>
      <c r="BP61" s="319">
        <v>7711.92</v>
      </c>
      <c r="BQ61" s="319">
        <v>0</v>
      </c>
      <c r="BR61" s="319">
        <v>3323.09</v>
      </c>
      <c r="BS61" s="319">
        <v>1032138.16</v>
      </c>
      <c r="BT61" s="319">
        <v>994746.80000000016</v>
      </c>
      <c r="BU61" s="319">
        <v>0</v>
      </c>
      <c r="BV61" s="319">
        <v>0</v>
      </c>
      <c r="BW61" s="319">
        <v>50259.23</v>
      </c>
      <c r="BX61" s="319">
        <v>0</v>
      </c>
      <c r="BY61" s="319">
        <v>8845115.5499999989</v>
      </c>
      <c r="BZ61" s="319">
        <v>7061305.5399999991</v>
      </c>
      <c r="CA61" s="319">
        <v>4274157.91</v>
      </c>
      <c r="CB61" s="319">
        <v>2547271.2600000007</v>
      </c>
      <c r="CC61" s="319">
        <v>5074306.6000000015</v>
      </c>
      <c r="CD61" s="29" t="s">
        <v>233</v>
      </c>
      <c r="CE61" s="32">
        <v>382339747.85000026</v>
      </c>
    </row>
    <row r="62" spans="1:83" x14ac:dyDescent="0.35">
      <c r="A62" s="39" t="s">
        <v>9</v>
      </c>
      <c r="B62" s="20"/>
      <c r="C62" s="32">
        <v>1167920</v>
      </c>
      <c r="D62" s="32">
        <v>0</v>
      </c>
      <c r="E62" s="32">
        <v>5729074</v>
      </c>
      <c r="F62" s="32">
        <v>0</v>
      </c>
      <c r="G62" s="32">
        <v>322948</v>
      </c>
      <c r="H62" s="32">
        <v>478293</v>
      </c>
      <c r="I62" s="32">
        <v>235305</v>
      </c>
      <c r="J62" s="32">
        <v>594906</v>
      </c>
      <c r="K62" s="32">
        <v>0</v>
      </c>
      <c r="L62" s="32">
        <v>0</v>
      </c>
      <c r="M62" s="32">
        <v>0</v>
      </c>
      <c r="N62" s="32">
        <v>0</v>
      </c>
      <c r="O62" s="32">
        <v>1409078</v>
      </c>
      <c r="P62" s="32">
        <v>1939151</v>
      </c>
      <c r="Q62" s="32">
        <v>324940</v>
      </c>
      <c r="R62" s="32">
        <v>63917</v>
      </c>
      <c r="S62" s="32">
        <v>22786</v>
      </c>
      <c r="T62" s="32">
        <v>143534</v>
      </c>
      <c r="U62" s="32">
        <v>925116</v>
      </c>
      <c r="V62" s="32">
        <v>380972</v>
      </c>
      <c r="W62" s="32">
        <v>166512</v>
      </c>
      <c r="X62" s="32">
        <v>185050</v>
      </c>
      <c r="Y62" s="32">
        <v>1199584</v>
      </c>
      <c r="Z62" s="32">
        <v>268236</v>
      </c>
      <c r="AA62" s="32">
        <v>82130</v>
      </c>
      <c r="AB62" s="32">
        <v>928820</v>
      </c>
      <c r="AC62" s="32">
        <v>459084</v>
      </c>
      <c r="AD62" s="32">
        <v>0</v>
      </c>
      <c r="AE62" s="32">
        <v>576842</v>
      </c>
      <c r="AF62" s="32">
        <v>0</v>
      </c>
      <c r="AG62" s="32">
        <v>1222431</v>
      </c>
      <c r="AH62" s="32">
        <v>0</v>
      </c>
      <c r="AI62" s="32">
        <v>0</v>
      </c>
      <c r="AJ62" s="32">
        <v>830049</v>
      </c>
      <c r="AK62" s="32">
        <v>0</v>
      </c>
      <c r="AL62" s="32">
        <v>0</v>
      </c>
      <c r="AM62" s="32">
        <v>0</v>
      </c>
      <c r="AN62" s="32">
        <v>0</v>
      </c>
      <c r="AO62" s="32">
        <v>274151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28483</v>
      </c>
      <c r="AV62" s="32">
        <v>253729</v>
      </c>
      <c r="AW62" s="32">
        <v>480</v>
      </c>
      <c r="AX62" s="32">
        <v>0</v>
      </c>
      <c r="AY62" s="32">
        <v>501519</v>
      </c>
      <c r="AZ62" s="32">
        <v>142270</v>
      </c>
      <c r="BA62" s="32">
        <v>30820</v>
      </c>
      <c r="BB62" s="32">
        <v>510081</v>
      </c>
      <c r="BC62" s="32">
        <v>125919</v>
      </c>
      <c r="BD62" s="32">
        <v>0</v>
      </c>
      <c r="BE62" s="32">
        <v>1303081</v>
      </c>
      <c r="BF62" s="32">
        <v>0</v>
      </c>
      <c r="BG62" s="32">
        <v>95261</v>
      </c>
      <c r="BH62" s="32">
        <v>0</v>
      </c>
      <c r="BI62" s="32">
        <v>0</v>
      </c>
      <c r="BJ62" s="32">
        <v>0</v>
      </c>
      <c r="BK62" s="32">
        <v>0</v>
      </c>
      <c r="BL62" s="32">
        <v>149645</v>
      </c>
      <c r="BM62" s="32">
        <v>0</v>
      </c>
      <c r="BN62" s="32">
        <v>323918</v>
      </c>
      <c r="BO62" s="32">
        <v>3808622</v>
      </c>
      <c r="BP62" s="32">
        <v>650</v>
      </c>
      <c r="BQ62" s="32">
        <v>0</v>
      </c>
      <c r="BR62" s="32">
        <v>254</v>
      </c>
      <c r="BS62" s="32">
        <v>79146</v>
      </c>
      <c r="BT62" s="32">
        <v>99313</v>
      </c>
      <c r="BU62" s="32">
        <v>0</v>
      </c>
      <c r="BV62" s="32">
        <v>0</v>
      </c>
      <c r="BW62" s="32">
        <v>1336</v>
      </c>
      <c r="BX62" s="32">
        <v>0</v>
      </c>
      <c r="BY62" s="32">
        <v>705911</v>
      </c>
      <c r="BZ62" s="32">
        <v>445306</v>
      </c>
      <c r="CA62" s="32">
        <v>204599</v>
      </c>
      <c r="CB62" s="32">
        <v>228469</v>
      </c>
      <c r="CC62" s="32">
        <v>1101013</v>
      </c>
      <c r="CD62" s="29" t="s">
        <v>233</v>
      </c>
      <c r="CE62" s="32">
        <v>30070654</v>
      </c>
    </row>
    <row r="63" spans="1:83" x14ac:dyDescent="0.35">
      <c r="A63" s="39" t="s">
        <v>249</v>
      </c>
      <c r="B63" s="20"/>
      <c r="C63" s="24">
        <v>0</v>
      </c>
      <c r="D63" s="24">
        <v>0</v>
      </c>
      <c r="E63" s="24">
        <v>9210.9500000000007</v>
      </c>
      <c r="F63" s="24">
        <v>0</v>
      </c>
      <c r="G63" s="24">
        <v>333070.61</v>
      </c>
      <c r="H63" s="24">
        <v>0</v>
      </c>
      <c r="I63" s="24">
        <v>0</v>
      </c>
      <c r="J63" s="24">
        <v>1612088.75</v>
      </c>
      <c r="K63" s="24">
        <v>0</v>
      </c>
      <c r="L63" s="24">
        <v>0</v>
      </c>
      <c r="M63" s="24">
        <v>0</v>
      </c>
      <c r="N63" s="24">
        <v>0</v>
      </c>
      <c r="O63" s="24">
        <v>393711.28</v>
      </c>
      <c r="P63" s="30">
        <v>72472.350000000006</v>
      </c>
      <c r="Q63" s="30">
        <v>40000</v>
      </c>
      <c r="R63" s="30">
        <v>12183747</v>
      </c>
      <c r="S63" s="319">
        <v>0</v>
      </c>
      <c r="T63" s="319">
        <v>0</v>
      </c>
      <c r="U63" s="31">
        <v>6600</v>
      </c>
      <c r="V63" s="30">
        <v>12774.84</v>
      </c>
      <c r="W63" s="30">
        <v>0</v>
      </c>
      <c r="X63" s="30">
        <v>0</v>
      </c>
      <c r="Y63" s="30">
        <v>3596438.04</v>
      </c>
      <c r="Z63" s="30">
        <v>0</v>
      </c>
      <c r="AA63" s="30">
        <v>0</v>
      </c>
      <c r="AB63" s="32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311109</v>
      </c>
      <c r="AH63" s="30">
        <v>0</v>
      </c>
      <c r="AI63" s="30">
        <v>0</v>
      </c>
      <c r="AJ63" s="30">
        <v>16745.96</v>
      </c>
      <c r="AK63" s="30">
        <v>0</v>
      </c>
      <c r="AL63" s="30">
        <v>0</v>
      </c>
      <c r="AM63" s="30">
        <v>0</v>
      </c>
      <c r="AN63" s="30">
        <v>0</v>
      </c>
      <c r="AO63" s="30">
        <v>1428648.15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4154.18</v>
      </c>
      <c r="AZ63" s="30">
        <v>0</v>
      </c>
      <c r="BA63" s="319">
        <v>0</v>
      </c>
      <c r="BB63" s="319">
        <v>138541.65</v>
      </c>
      <c r="BC63" s="319">
        <v>0</v>
      </c>
      <c r="BD63" s="319">
        <v>0</v>
      </c>
      <c r="BE63" s="30">
        <v>180037.65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1021479.67</v>
      </c>
      <c r="BO63" s="319">
        <v>3600</v>
      </c>
      <c r="BP63" s="319">
        <v>0</v>
      </c>
      <c r="BQ63" s="319">
        <v>0</v>
      </c>
      <c r="BR63" s="319">
        <v>0</v>
      </c>
      <c r="BS63" s="319">
        <v>687.62</v>
      </c>
      <c r="BT63" s="319">
        <v>0</v>
      </c>
      <c r="BU63" s="319">
        <v>0</v>
      </c>
      <c r="BV63" s="319">
        <v>0</v>
      </c>
      <c r="BW63" s="319">
        <v>39691656.240000002</v>
      </c>
      <c r="BX63" s="319">
        <v>0</v>
      </c>
      <c r="BY63" s="319">
        <v>2233888.5999999996</v>
      </c>
      <c r="BZ63" s="319">
        <v>0</v>
      </c>
      <c r="CA63" s="319">
        <v>9300874.7000000011</v>
      </c>
      <c r="CB63" s="319">
        <v>303493.38</v>
      </c>
      <c r="CC63" s="319">
        <v>1200</v>
      </c>
      <c r="CD63" s="29" t="s">
        <v>233</v>
      </c>
      <c r="CE63" s="32">
        <v>72896230.61999999</v>
      </c>
    </row>
    <row r="64" spans="1:83" x14ac:dyDescent="0.35">
      <c r="A64" s="39" t="s">
        <v>250</v>
      </c>
      <c r="B64" s="20"/>
      <c r="C64" s="24">
        <v>1880390.32</v>
      </c>
      <c r="D64" s="24">
        <v>0</v>
      </c>
      <c r="E64" s="24">
        <v>5221456.8500000006</v>
      </c>
      <c r="F64" s="24">
        <v>0</v>
      </c>
      <c r="G64" s="24">
        <v>135547.51</v>
      </c>
      <c r="H64" s="24">
        <v>49557.49</v>
      </c>
      <c r="I64" s="24">
        <v>57382.46</v>
      </c>
      <c r="J64" s="24">
        <v>805391.32000000007</v>
      </c>
      <c r="K64" s="24">
        <v>0</v>
      </c>
      <c r="L64" s="24">
        <v>0</v>
      </c>
      <c r="M64" s="24">
        <v>110744.86</v>
      </c>
      <c r="N64" s="24">
        <v>0</v>
      </c>
      <c r="O64" s="24">
        <v>2174941.0799999996</v>
      </c>
      <c r="P64" s="30">
        <v>41564935.019999996</v>
      </c>
      <c r="Q64" s="30">
        <v>1301078.46</v>
      </c>
      <c r="R64" s="30">
        <v>956308.60999999987</v>
      </c>
      <c r="S64" s="319">
        <v>-992723.77</v>
      </c>
      <c r="T64" s="319">
        <v>464304.57</v>
      </c>
      <c r="U64" s="31">
        <v>9427758.4899999984</v>
      </c>
      <c r="V64" s="30">
        <v>21963266.139999997</v>
      </c>
      <c r="W64" s="30">
        <v>365668.19999999995</v>
      </c>
      <c r="X64" s="30">
        <v>14852.920000000053</v>
      </c>
      <c r="Y64" s="30">
        <v>3726438.4100000011</v>
      </c>
      <c r="Z64" s="30">
        <v>100006.56</v>
      </c>
      <c r="AA64" s="30">
        <v>3265681.4</v>
      </c>
      <c r="AB64" s="320">
        <v>16911142.07</v>
      </c>
      <c r="AC64" s="30">
        <v>2033972.4500000002</v>
      </c>
      <c r="AD64" s="30">
        <v>0</v>
      </c>
      <c r="AE64" s="30">
        <v>26327.39</v>
      </c>
      <c r="AF64" s="30">
        <v>0</v>
      </c>
      <c r="AG64" s="30">
        <v>3956510.42</v>
      </c>
      <c r="AH64" s="30">
        <v>0</v>
      </c>
      <c r="AI64" s="30">
        <v>0</v>
      </c>
      <c r="AJ64" s="30">
        <v>659916.82999999984</v>
      </c>
      <c r="AK64" s="30">
        <v>0</v>
      </c>
      <c r="AL64" s="30">
        <v>0</v>
      </c>
      <c r="AM64" s="30">
        <v>0</v>
      </c>
      <c r="AN64" s="30">
        <v>0</v>
      </c>
      <c r="AO64" s="30">
        <v>266541.89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-89.14</v>
      </c>
      <c r="AV64" s="319">
        <v>261367.82000000004</v>
      </c>
      <c r="AW64" s="319">
        <v>0</v>
      </c>
      <c r="AX64" s="319">
        <v>28.62</v>
      </c>
      <c r="AY64" s="30">
        <v>1166858.1400000001</v>
      </c>
      <c r="AZ64" s="30">
        <v>38050.26</v>
      </c>
      <c r="BA64" s="319">
        <v>169501.12</v>
      </c>
      <c r="BB64" s="319">
        <v>75225.430000000008</v>
      </c>
      <c r="BC64" s="319">
        <v>4770.55</v>
      </c>
      <c r="BD64" s="319">
        <v>-68654.040000000023</v>
      </c>
      <c r="BE64" s="30">
        <v>2935495.2299999995</v>
      </c>
      <c r="BF64" s="319">
        <v>0</v>
      </c>
      <c r="BG64" s="319">
        <v>17443.43</v>
      </c>
      <c r="BH64" s="319">
        <v>1191.23</v>
      </c>
      <c r="BI64" s="319">
        <v>0</v>
      </c>
      <c r="BJ64" s="319">
        <v>0</v>
      </c>
      <c r="BK64" s="319">
        <v>0</v>
      </c>
      <c r="BL64" s="319">
        <v>25012.29</v>
      </c>
      <c r="BM64" s="319">
        <v>0</v>
      </c>
      <c r="BN64" s="319">
        <v>979569.44</v>
      </c>
      <c r="BO64" s="319">
        <v>17189.27</v>
      </c>
      <c r="BP64" s="319">
        <v>0</v>
      </c>
      <c r="BQ64" s="319">
        <v>0</v>
      </c>
      <c r="BR64" s="319">
        <v>0</v>
      </c>
      <c r="BS64" s="319">
        <v>21332.489999999998</v>
      </c>
      <c r="BT64" s="319">
        <v>17195.760000000002</v>
      </c>
      <c r="BU64" s="319">
        <v>67.819999999999993</v>
      </c>
      <c r="BV64" s="319">
        <v>0</v>
      </c>
      <c r="BW64" s="319">
        <v>14837.879999999997</v>
      </c>
      <c r="BX64" s="319">
        <v>0</v>
      </c>
      <c r="BY64" s="319">
        <v>107016.45000000001</v>
      </c>
      <c r="BZ64" s="319">
        <v>210.23</v>
      </c>
      <c r="CA64" s="319">
        <v>7699.9400000000005</v>
      </c>
      <c r="CB64" s="319">
        <v>21043.809999999998</v>
      </c>
      <c r="CC64" s="319">
        <v>156146.37</v>
      </c>
      <c r="CD64" s="29" t="s">
        <v>233</v>
      </c>
      <c r="CE64" s="32">
        <v>122415908.35000002</v>
      </c>
    </row>
    <row r="65" spans="1:83" x14ac:dyDescent="0.35">
      <c r="A65" s="39" t="s">
        <v>251</v>
      </c>
      <c r="B65" s="20"/>
      <c r="C65" s="24">
        <v>1111.82</v>
      </c>
      <c r="D65" s="24">
        <v>0</v>
      </c>
      <c r="E65" s="24">
        <v>1920.96</v>
      </c>
      <c r="F65" s="24">
        <v>0</v>
      </c>
      <c r="G65" s="24">
        <v>0</v>
      </c>
      <c r="H65" s="24">
        <v>0</v>
      </c>
      <c r="I65" s="24">
        <v>0</v>
      </c>
      <c r="J65" s="24">
        <v>587.77</v>
      </c>
      <c r="K65" s="24">
        <v>0</v>
      </c>
      <c r="L65" s="24">
        <v>0</v>
      </c>
      <c r="M65" s="24">
        <v>0</v>
      </c>
      <c r="N65" s="24">
        <v>0</v>
      </c>
      <c r="O65" s="24">
        <v>1151.81</v>
      </c>
      <c r="P65" s="30">
        <v>1593</v>
      </c>
      <c r="Q65" s="30">
        <v>0</v>
      </c>
      <c r="R65" s="30">
        <v>0</v>
      </c>
      <c r="S65" s="319">
        <v>0</v>
      </c>
      <c r="T65" s="319">
        <v>0</v>
      </c>
      <c r="U65" s="31">
        <v>2821.3599999999997</v>
      </c>
      <c r="V65" s="30">
        <v>0</v>
      </c>
      <c r="W65" s="30">
        <v>54.07</v>
      </c>
      <c r="X65" s="30">
        <v>0</v>
      </c>
      <c r="Y65" s="30">
        <v>146.04000000000002</v>
      </c>
      <c r="Z65" s="30">
        <v>0</v>
      </c>
      <c r="AA65" s="30">
        <v>0</v>
      </c>
      <c r="AB65" s="320">
        <v>1239.27</v>
      </c>
      <c r="AC65" s="30">
        <v>3362.28</v>
      </c>
      <c r="AD65" s="30">
        <v>0</v>
      </c>
      <c r="AE65" s="30">
        <v>889.93</v>
      </c>
      <c r="AF65" s="30">
        <v>0</v>
      </c>
      <c r="AG65" s="30">
        <v>686.38</v>
      </c>
      <c r="AH65" s="30">
        <v>0</v>
      </c>
      <c r="AI65" s="30">
        <v>0</v>
      </c>
      <c r="AJ65" s="30">
        <v>22408.16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250</v>
      </c>
      <c r="AW65" s="319">
        <v>0</v>
      </c>
      <c r="AX65" s="319">
        <v>0</v>
      </c>
      <c r="AY65" s="30">
        <v>0</v>
      </c>
      <c r="AZ65" s="30">
        <v>0</v>
      </c>
      <c r="BA65" s="319">
        <v>0</v>
      </c>
      <c r="BB65" s="319">
        <v>262.73</v>
      </c>
      <c r="BC65" s="319">
        <v>0</v>
      </c>
      <c r="BD65" s="319">
        <v>0</v>
      </c>
      <c r="BE65" s="30">
        <v>6000350.25</v>
      </c>
      <c r="BF65" s="319">
        <v>0</v>
      </c>
      <c r="BG65" s="319">
        <v>160.22</v>
      </c>
      <c r="BH65" s="319">
        <v>0</v>
      </c>
      <c r="BI65" s="319">
        <v>0</v>
      </c>
      <c r="BJ65" s="319">
        <v>0</v>
      </c>
      <c r="BK65" s="319">
        <v>0</v>
      </c>
      <c r="BL65" s="319">
        <v>1875</v>
      </c>
      <c r="BM65" s="319">
        <v>0</v>
      </c>
      <c r="BN65" s="319">
        <v>80225.27</v>
      </c>
      <c r="BO65" s="319">
        <v>0</v>
      </c>
      <c r="BP65" s="319">
        <v>0</v>
      </c>
      <c r="BQ65" s="319">
        <v>0</v>
      </c>
      <c r="BR65" s="319">
        <v>0</v>
      </c>
      <c r="BS65" s="319">
        <v>0</v>
      </c>
      <c r="BT65" s="319">
        <v>213.51</v>
      </c>
      <c r="BU65" s="319">
        <v>0</v>
      </c>
      <c r="BV65" s="319">
        <v>0</v>
      </c>
      <c r="BW65" s="319">
        <v>0</v>
      </c>
      <c r="BX65" s="319">
        <v>0</v>
      </c>
      <c r="BY65" s="319">
        <v>14712.349999999999</v>
      </c>
      <c r="BZ65" s="319">
        <v>252.13</v>
      </c>
      <c r="CA65" s="319">
        <v>550</v>
      </c>
      <c r="CB65" s="319">
        <v>2793.92</v>
      </c>
      <c r="CC65" s="319">
        <v>7469.52</v>
      </c>
      <c r="CD65" s="29" t="s">
        <v>233</v>
      </c>
      <c r="CE65" s="32">
        <v>6147087.7499999981</v>
      </c>
    </row>
    <row r="66" spans="1:83" x14ac:dyDescent="0.35">
      <c r="A66" s="39" t="s">
        <v>252</v>
      </c>
      <c r="B66" s="20"/>
      <c r="C66" s="24">
        <v>13584.29</v>
      </c>
      <c r="D66" s="24">
        <v>0</v>
      </c>
      <c r="E66" s="24">
        <v>104891.04000000001</v>
      </c>
      <c r="F66" s="24">
        <v>0</v>
      </c>
      <c r="G66" s="24">
        <v>1229997.7000000002</v>
      </c>
      <c r="H66" s="24">
        <v>5365.52</v>
      </c>
      <c r="I66" s="24">
        <v>14476.02</v>
      </c>
      <c r="J66" s="24">
        <v>103874.72</v>
      </c>
      <c r="K66" s="24">
        <v>0</v>
      </c>
      <c r="L66" s="24">
        <v>0</v>
      </c>
      <c r="M66" s="24">
        <v>49.15</v>
      </c>
      <c r="N66" s="24">
        <v>0</v>
      </c>
      <c r="O66" s="24">
        <v>115298.13</v>
      </c>
      <c r="P66" s="30">
        <v>2962557.0199999996</v>
      </c>
      <c r="Q66" s="30">
        <v>10348.779999999999</v>
      </c>
      <c r="R66" s="30">
        <v>3302.0699999999997</v>
      </c>
      <c r="S66" s="319">
        <v>144290.83000000002</v>
      </c>
      <c r="T66" s="319">
        <v>236.51</v>
      </c>
      <c r="U66" s="31">
        <v>5140464.26</v>
      </c>
      <c r="V66" s="30">
        <v>395921.54000000004</v>
      </c>
      <c r="W66" s="30">
        <v>51565.270000000004</v>
      </c>
      <c r="X66" s="30">
        <v>304243.39</v>
      </c>
      <c r="Y66" s="30">
        <v>878575.59</v>
      </c>
      <c r="Z66" s="30">
        <v>2079146.33</v>
      </c>
      <c r="AA66" s="30">
        <v>48872.160000000003</v>
      </c>
      <c r="AB66" s="320">
        <v>729279.05999999994</v>
      </c>
      <c r="AC66" s="30">
        <v>22092.309999999998</v>
      </c>
      <c r="AD66" s="30">
        <v>2961828.42</v>
      </c>
      <c r="AE66" s="30">
        <v>1278.33</v>
      </c>
      <c r="AF66" s="30">
        <v>0</v>
      </c>
      <c r="AG66" s="30">
        <v>579615.27</v>
      </c>
      <c r="AH66" s="30">
        <v>0</v>
      </c>
      <c r="AI66" s="30">
        <v>0</v>
      </c>
      <c r="AJ66" s="30">
        <v>470893.95999999996</v>
      </c>
      <c r="AK66" s="30">
        <v>0</v>
      </c>
      <c r="AL66" s="30">
        <v>157.30000000000001</v>
      </c>
      <c r="AM66" s="30">
        <v>0</v>
      </c>
      <c r="AN66" s="30">
        <v>0</v>
      </c>
      <c r="AO66" s="30">
        <v>2989.5099999999998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6476.62</v>
      </c>
      <c r="AV66" s="319">
        <v>649663.1</v>
      </c>
      <c r="AW66" s="319">
        <v>142375.85999999999</v>
      </c>
      <c r="AX66" s="319">
        <v>100108.53</v>
      </c>
      <c r="AY66" s="30">
        <v>5190882.67</v>
      </c>
      <c r="AZ66" s="30">
        <v>98933.11</v>
      </c>
      <c r="BA66" s="319">
        <v>3412070.33</v>
      </c>
      <c r="BB66" s="319">
        <v>28245.890000000003</v>
      </c>
      <c r="BC66" s="319">
        <v>17030.52</v>
      </c>
      <c r="BD66" s="319">
        <v>29166.04</v>
      </c>
      <c r="BE66" s="30">
        <v>6110585.0299999993</v>
      </c>
      <c r="BF66" s="319">
        <v>0</v>
      </c>
      <c r="BG66" s="319">
        <v>44940.42</v>
      </c>
      <c r="BH66" s="319">
        <v>2706.55</v>
      </c>
      <c r="BI66" s="319">
        <v>0</v>
      </c>
      <c r="BJ66" s="319">
        <v>0</v>
      </c>
      <c r="BK66" s="319">
        <v>291948</v>
      </c>
      <c r="BL66" s="319">
        <v>29514.94</v>
      </c>
      <c r="BM66" s="319">
        <v>0</v>
      </c>
      <c r="BN66" s="319">
        <v>503679.64999999997</v>
      </c>
      <c r="BO66" s="319">
        <v>25315.01</v>
      </c>
      <c r="BP66" s="319">
        <v>99218.53</v>
      </c>
      <c r="BQ66" s="319">
        <v>0</v>
      </c>
      <c r="BR66" s="319">
        <v>0</v>
      </c>
      <c r="BS66" s="319">
        <v>10409.859999999999</v>
      </c>
      <c r="BT66" s="319">
        <v>9005.67</v>
      </c>
      <c r="BU66" s="319">
        <v>106335.12</v>
      </c>
      <c r="BV66" s="319">
        <v>0</v>
      </c>
      <c r="BW66" s="319">
        <v>177890.72999999998</v>
      </c>
      <c r="BX66" s="319">
        <v>0</v>
      </c>
      <c r="BY66" s="319">
        <v>1094623.8099999998</v>
      </c>
      <c r="BZ66" s="319">
        <v>819.2</v>
      </c>
      <c r="CA66" s="319">
        <v>115465.33</v>
      </c>
      <c r="CB66" s="319">
        <v>34709.96</v>
      </c>
      <c r="CC66" s="319">
        <v>476415.41000000003</v>
      </c>
      <c r="CD66" s="29" t="s">
        <v>233</v>
      </c>
      <c r="CE66" s="32">
        <v>37183730.36999999</v>
      </c>
    </row>
    <row r="67" spans="1:83" x14ac:dyDescent="0.35">
      <c r="A67" s="39" t="s">
        <v>11</v>
      </c>
      <c r="B67" s="20"/>
      <c r="C67" s="32">
        <v>110169</v>
      </c>
      <c r="D67" s="32">
        <v>0</v>
      </c>
      <c r="E67" s="32">
        <v>357478</v>
      </c>
      <c r="F67" s="32">
        <v>0</v>
      </c>
      <c r="G67" s="32">
        <v>25319</v>
      </c>
      <c r="H67" s="32">
        <v>0</v>
      </c>
      <c r="I67" s="32">
        <v>564</v>
      </c>
      <c r="J67" s="32">
        <v>108576</v>
      </c>
      <c r="K67" s="32">
        <v>0</v>
      </c>
      <c r="L67" s="32">
        <v>0</v>
      </c>
      <c r="M67" s="32">
        <v>0</v>
      </c>
      <c r="N67" s="32">
        <v>0</v>
      </c>
      <c r="O67" s="32">
        <v>244251</v>
      </c>
      <c r="P67" s="32">
        <v>2198344</v>
      </c>
      <c r="Q67" s="32">
        <v>20270</v>
      </c>
      <c r="R67" s="32">
        <v>35882</v>
      </c>
      <c r="S67" s="32">
        <v>3528</v>
      </c>
      <c r="T67" s="32">
        <v>15374</v>
      </c>
      <c r="U67" s="32">
        <v>191006</v>
      </c>
      <c r="V67" s="32">
        <v>252271</v>
      </c>
      <c r="W67" s="32">
        <v>698</v>
      </c>
      <c r="X67" s="32">
        <v>199812</v>
      </c>
      <c r="Y67" s="32">
        <v>1036745</v>
      </c>
      <c r="Z67" s="32">
        <v>124220</v>
      </c>
      <c r="AA67" s="32">
        <v>216944</v>
      </c>
      <c r="AB67" s="32">
        <v>231142</v>
      </c>
      <c r="AC67" s="32">
        <v>78633</v>
      </c>
      <c r="AD67" s="32">
        <v>0</v>
      </c>
      <c r="AE67" s="32">
        <v>10440</v>
      </c>
      <c r="AF67" s="32">
        <v>0</v>
      </c>
      <c r="AG67" s="32">
        <v>74813</v>
      </c>
      <c r="AH67" s="32">
        <v>0</v>
      </c>
      <c r="AI67" s="32">
        <v>0</v>
      </c>
      <c r="AJ67" s="32">
        <v>301938</v>
      </c>
      <c r="AK67" s="32">
        <v>0</v>
      </c>
      <c r="AL67" s="32">
        <v>0</v>
      </c>
      <c r="AM67" s="32">
        <v>0</v>
      </c>
      <c r="AN67" s="32">
        <v>0</v>
      </c>
      <c r="AO67" s="32">
        <v>18247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1039</v>
      </c>
      <c r="AW67" s="32">
        <v>0</v>
      </c>
      <c r="AX67" s="32">
        <v>0</v>
      </c>
      <c r="AY67" s="32">
        <v>20432</v>
      </c>
      <c r="AZ67" s="32">
        <v>7149</v>
      </c>
      <c r="BA67" s="32">
        <v>2304</v>
      </c>
      <c r="BB67" s="32">
        <v>0</v>
      </c>
      <c r="BC67" s="32">
        <v>2397</v>
      </c>
      <c r="BD67" s="32">
        <v>0</v>
      </c>
      <c r="BE67" s="32">
        <v>2239022</v>
      </c>
      <c r="BF67" s="32">
        <v>0</v>
      </c>
      <c r="BG67" s="32">
        <v>0</v>
      </c>
      <c r="BH67" s="32">
        <v>19942</v>
      </c>
      <c r="BI67" s="32">
        <v>0</v>
      </c>
      <c r="BJ67" s="32">
        <v>0</v>
      </c>
      <c r="BK67" s="32">
        <v>0</v>
      </c>
      <c r="BL67" s="32">
        <v>6032</v>
      </c>
      <c r="BM67" s="32">
        <v>0</v>
      </c>
      <c r="BN67" s="32">
        <v>19269461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6840</v>
      </c>
      <c r="BZ67" s="32">
        <v>2634</v>
      </c>
      <c r="CA67" s="32">
        <v>0</v>
      </c>
      <c r="CB67" s="32">
        <v>5007</v>
      </c>
      <c r="CC67" s="32">
        <v>27606</v>
      </c>
      <c r="CD67" s="29" t="s">
        <v>233</v>
      </c>
      <c r="CE67" s="32">
        <v>27466529</v>
      </c>
    </row>
    <row r="68" spans="1:83" x14ac:dyDescent="0.35">
      <c r="A68" s="39" t="s">
        <v>253</v>
      </c>
      <c r="B68" s="32"/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750334.25</v>
      </c>
      <c r="Q68" s="30">
        <v>0</v>
      </c>
      <c r="R68" s="30">
        <v>9982.44</v>
      </c>
      <c r="S68" s="319">
        <v>562602.21</v>
      </c>
      <c r="T68" s="319">
        <v>0</v>
      </c>
      <c r="U68" s="31">
        <v>49910.479999999996</v>
      </c>
      <c r="V68" s="30">
        <v>71005.259999999995</v>
      </c>
      <c r="W68" s="30">
        <v>585142.5</v>
      </c>
      <c r="X68" s="30">
        <v>0</v>
      </c>
      <c r="Y68" s="30">
        <v>211344.60000000003</v>
      </c>
      <c r="Z68" s="30">
        <v>2573324.9300000002</v>
      </c>
      <c r="AA68" s="30">
        <v>218485</v>
      </c>
      <c r="AB68" s="320">
        <v>623030.73</v>
      </c>
      <c r="AC68" s="30">
        <v>140785.03</v>
      </c>
      <c r="AD68" s="30">
        <v>0</v>
      </c>
      <c r="AE68" s="30">
        <v>0</v>
      </c>
      <c r="AF68" s="30">
        <v>0</v>
      </c>
      <c r="AG68" s="30">
        <v>15143.83</v>
      </c>
      <c r="AH68" s="30">
        <v>0</v>
      </c>
      <c r="AI68" s="30">
        <v>0</v>
      </c>
      <c r="AJ68" s="30">
        <v>129653.75999999999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62820.24</v>
      </c>
      <c r="AW68" s="319">
        <v>0</v>
      </c>
      <c r="AX68" s="319">
        <v>-453372.24</v>
      </c>
      <c r="AY68" s="30">
        <v>16064.88</v>
      </c>
      <c r="AZ68" s="30">
        <v>42621.03</v>
      </c>
      <c r="BA68" s="319">
        <v>0</v>
      </c>
      <c r="BB68" s="319">
        <v>0</v>
      </c>
      <c r="BC68" s="319">
        <v>0</v>
      </c>
      <c r="BD68" s="319">
        <v>0</v>
      </c>
      <c r="BE68" s="30">
        <v>38652.519999999997</v>
      </c>
      <c r="BF68" s="319">
        <v>0</v>
      </c>
      <c r="BG68" s="319">
        <v>6040.39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-85803.159999999974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1097.26</v>
      </c>
      <c r="BZ68" s="319">
        <v>0</v>
      </c>
      <c r="CA68" s="319">
        <v>19489.080000000002</v>
      </c>
      <c r="CB68" s="319">
        <v>45607.57</v>
      </c>
      <c r="CC68" s="319">
        <v>169604.88</v>
      </c>
      <c r="CD68" s="29" t="s">
        <v>233</v>
      </c>
      <c r="CE68" s="32">
        <v>5803567.4699999997</v>
      </c>
    </row>
    <row r="69" spans="1:83" x14ac:dyDescent="0.35">
      <c r="A69" s="39" t="s">
        <v>254</v>
      </c>
      <c r="B69" s="20"/>
      <c r="C69" s="32">
        <f t="shared" ref="C69:BN69" si="0">SUM(C70:C83)</f>
        <v>17450.849999999999</v>
      </c>
      <c r="D69" s="32">
        <f t="shared" si="0"/>
        <v>0</v>
      </c>
      <c r="E69" s="32">
        <f t="shared" si="0"/>
        <v>50627.209999999992</v>
      </c>
      <c r="F69" s="32">
        <f t="shared" si="0"/>
        <v>0</v>
      </c>
      <c r="G69" s="32">
        <f t="shared" si="0"/>
        <v>2797.75</v>
      </c>
      <c r="H69" s="32">
        <f t="shared" si="0"/>
        <v>2897.61</v>
      </c>
      <c r="I69" s="32">
        <f t="shared" si="0"/>
        <v>6735.33</v>
      </c>
      <c r="J69" s="32">
        <f t="shared" si="0"/>
        <v>6234.2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126834.54</v>
      </c>
      <c r="P69" s="32">
        <f t="shared" si="0"/>
        <v>92531.379999999976</v>
      </c>
      <c r="Q69" s="32">
        <f t="shared" si="0"/>
        <v>2597.88</v>
      </c>
      <c r="R69" s="32">
        <f t="shared" si="0"/>
        <v>0</v>
      </c>
      <c r="S69" s="32">
        <f t="shared" si="0"/>
        <v>3895.99</v>
      </c>
      <c r="T69" s="32">
        <f t="shared" si="0"/>
        <v>0</v>
      </c>
      <c r="U69" s="32">
        <f t="shared" si="0"/>
        <v>116016.46999999999</v>
      </c>
      <c r="V69" s="32">
        <f t="shared" si="0"/>
        <v>7353.15</v>
      </c>
      <c r="W69" s="32">
        <f t="shared" si="0"/>
        <v>27314</v>
      </c>
      <c r="X69" s="32">
        <f t="shared" si="0"/>
        <v>3554.95</v>
      </c>
      <c r="Y69" s="32">
        <f t="shared" si="0"/>
        <v>97497.719999999987</v>
      </c>
      <c r="Z69" s="32">
        <f t="shared" si="0"/>
        <v>151795.04999999999</v>
      </c>
      <c r="AA69" s="32">
        <f t="shared" si="0"/>
        <v>29945.94</v>
      </c>
      <c r="AB69" s="32">
        <f t="shared" si="0"/>
        <v>35976.94</v>
      </c>
      <c r="AC69" s="32">
        <f t="shared" si="0"/>
        <v>4255.25</v>
      </c>
      <c r="AD69" s="32">
        <f t="shared" si="0"/>
        <v>0</v>
      </c>
      <c r="AE69" s="32">
        <f t="shared" si="0"/>
        <v>33327.050000000003</v>
      </c>
      <c r="AF69" s="32">
        <f t="shared" si="0"/>
        <v>0</v>
      </c>
      <c r="AG69" s="32">
        <f t="shared" si="0"/>
        <v>23547</v>
      </c>
      <c r="AH69" s="32">
        <f t="shared" si="0"/>
        <v>0</v>
      </c>
      <c r="AI69" s="32">
        <f t="shared" si="0"/>
        <v>0</v>
      </c>
      <c r="AJ69" s="32">
        <f t="shared" si="0"/>
        <v>257332.18999999997</v>
      </c>
      <c r="AK69" s="32">
        <f t="shared" si="0"/>
        <v>0</v>
      </c>
      <c r="AL69" s="32">
        <f t="shared" si="0"/>
        <v>0</v>
      </c>
      <c r="AM69" s="32">
        <f t="shared" si="0"/>
        <v>0</v>
      </c>
      <c r="AN69" s="32">
        <f t="shared" si="0"/>
        <v>0</v>
      </c>
      <c r="AO69" s="32">
        <f t="shared" si="0"/>
        <v>2820.0200000000004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299.10000000000002</v>
      </c>
      <c r="AV69" s="32">
        <f t="shared" si="0"/>
        <v>6997.26</v>
      </c>
      <c r="AW69" s="32">
        <f t="shared" si="0"/>
        <v>-1000</v>
      </c>
      <c r="AX69" s="32">
        <f t="shared" si="0"/>
        <v>21.93</v>
      </c>
      <c r="AY69" s="32">
        <f t="shared" si="0"/>
        <v>9738.52</v>
      </c>
      <c r="AZ69" s="32">
        <f t="shared" si="0"/>
        <v>3578.6</v>
      </c>
      <c r="BA69" s="32">
        <f t="shared" si="0"/>
        <v>1328.59</v>
      </c>
      <c r="BB69" s="32">
        <f t="shared" si="0"/>
        <v>2316.9</v>
      </c>
      <c r="BC69" s="32">
        <f t="shared" si="0"/>
        <v>39</v>
      </c>
      <c r="BD69" s="32">
        <f t="shared" si="0"/>
        <v>1322.52</v>
      </c>
      <c r="BE69" s="32">
        <f t="shared" si="0"/>
        <v>168842.81</v>
      </c>
      <c r="BF69" s="32">
        <f t="shared" si="0"/>
        <v>0</v>
      </c>
      <c r="BG69" s="32">
        <f t="shared" si="0"/>
        <v>138057.34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20369.53</v>
      </c>
      <c r="BL69" s="32">
        <f t="shared" si="0"/>
        <v>5832.61</v>
      </c>
      <c r="BM69" s="32">
        <f t="shared" si="0"/>
        <v>0</v>
      </c>
      <c r="BN69" s="32">
        <f t="shared" si="0"/>
        <v>22911588.550000004</v>
      </c>
      <c r="BO69" s="32">
        <f t="shared" ref="BO69:CD69" si="1">SUM(BO70:BO83)</f>
        <v>789</v>
      </c>
      <c r="BP69" s="32">
        <f t="shared" si="1"/>
        <v>106.19</v>
      </c>
      <c r="BQ69" s="32">
        <f t="shared" si="1"/>
        <v>0</v>
      </c>
      <c r="BR69" s="32">
        <f t="shared" si="1"/>
        <v>0</v>
      </c>
      <c r="BS69" s="32">
        <f t="shared" si="1"/>
        <v>34320.79</v>
      </c>
      <c r="BT69" s="32">
        <f t="shared" si="1"/>
        <v>22770.02</v>
      </c>
      <c r="BU69" s="32">
        <f t="shared" si="1"/>
        <v>0</v>
      </c>
      <c r="BV69" s="32">
        <f t="shared" si="1"/>
        <v>0</v>
      </c>
      <c r="BW69" s="32">
        <f t="shared" si="1"/>
        <v>0</v>
      </c>
      <c r="BX69" s="32">
        <f t="shared" si="1"/>
        <v>37135.25</v>
      </c>
      <c r="BY69" s="32">
        <f t="shared" si="1"/>
        <v>272058.56</v>
      </c>
      <c r="BZ69" s="32">
        <f t="shared" si="1"/>
        <v>2494.0099999999998</v>
      </c>
      <c r="CA69" s="32">
        <f t="shared" si="1"/>
        <v>508093.91000000003</v>
      </c>
      <c r="CB69" s="32">
        <f t="shared" si="1"/>
        <v>113322.08000000002</v>
      </c>
      <c r="CC69" s="32">
        <f t="shared" si="1"/>
        <v>236793676.46000004</v>
      </c>
      <c r="CD69" s="32">
        <f t="shared" si="1"/>
        <v>40878856.950000003</v>
      </c>
      <c r="CE69" s="32">
        <f>SUM(CE70:CE84)</f>
        <v>327769347.04000002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17450.849999999999</v>
      </c>
      <c r="D83" s="24">
        <v>0</v>
      </c>
      <c r="E83" s="30">
        <v>50627.209999999992</v>
      </c>
      <c r="F83" s="30">
        <v>0</v>
      </c>
      <c r="G83" s="24">
        <v>2797.75</v>
      </c>
      <c r="H83" s="24">
        <v>2897.61</v>
      </c>
      <c r="I83" s="30">
        <v>6735.33</v>
      </c>
      <c r="J83" s="30">
        <v>6234.2</v>
      </c>
      <c r="K83" s="30">
        <v>0</v>
      </c>
      <c r="L83" s="30">
        <v>0</v>
      </c>
      <c r="M83" s="24">
        <v>0</v>
      </c>
      <c r="N83" s="24">
        <v>0</v>
      </c>
      <c r="O83" s="24">
        <v>126834.54</v>
      </c>
      <c r="P83" s="30">
        <v>92531.379999999976</v>
      </c>
      <c r="Q83" s="30">
        <v>2597.88</v>
      </c>
      <c r="R83" s="31">
        <v>0</v>
      </c>
      <c r="S83" s="30">
        <v>3895.99</v>
      </c>
      <c r="T83" s="24">
        <v>0</v>
      </c>
      <c r="U83" s="30">
        <v>116016.46999999999</v>
      </c>
      <c r="V83" s="30">
        <v>7353.15</v>
      </c>
      <c r="W83" s="24">
        <v>27314</v>
      </c>
      <c r="X83" s="30">
        <v>3554.95</v>
      </c>
      <c r="Y83" s="30">
        <v>97497.719999999987</v>
      </c>
      <c r="Z83" s="30">
        <v>151795.04999999999</v>
      </c>
      <c r="AA83" s="30">
        <v>29945.94</v>
      </c>
      <c r="AB83" s="30">
        <v>35976.94</v>
      </c>
      <c r="AC83" s="30">
        <v>4255.25</v>
      </c>
      <c r="AD83" s="30">
        <v>0</v>
      </c>
      <c r="AE83" s="30">
        <v>33327.050000000003</v>
      </c>
      <c r="AF83" s="30">
        <v>0</v>
      </c>
      <c r="AG83" s="30">
        <v>23547</v>
      </c>
      <c r="AH83" s="30">
        <v>0</v>
      </c>
      <c r="AI83" s="30">
        <v>0</v>
      </c>
      <c r="AJ83" s="30">
        <v>257332.18999999997</v>
      </c>
      <c r="AK83" s="30">
        <v>0</v>
      </c>
      <c r="AL83" s="30">
        <v>0</v>
      </c>
      <c r="AM83" s="30">
        <v>0</v>
      </c>
      <c r="AN83" s="30">
        <v>0</v>
      </c>
      <c r="AO83" s="24">
        <v>2820.0200000000004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299.10000000000002</v>
      </c>
      <c r="AV83" s="30">
        <v>6997.26</v>
      </c>
      <c r="AW83" s="30">
        <v>-1000</v>
      </c>
      <c r="AX83" s="30">
        <v>21.93</v>
      </c>
      <c r="AY83" s="30">
        <v>9738.52</v>
      </c>
      <c r="AZ83" s="30">
        <v>3578.6</v>
      </c>
      <c r="BA83" s="30">
        <v>1328.59</v>
      </c>
      <c r="BB83" s="30">
        <v>2316.9</v>
      </c>
      <c r="BC83" s="30">
        <v>39</v>
      </c>
      <c r="BD83" s="30">
        <v>1322.52</v>
      </c>
      <c r="BE83" s="30">
        <v>168842.81</v>
      </c>
      <c r="BF83" s="30">
        <v>0</v>
      </c>
      <c r="BG83" s="30">
        <v>138057.34</v>
      </c>
      <c r="BH83" s="31">
        <v>0</v>
      </c>
      <c r="BI83" s="30">
        <v>0</v>
      </c>
      <c r="BJ83" s="30">
        <v>0</v>
      </c>
      <c r="BK83" s="30">
        <v>20369.53</v>
      </c>
      <c r="BL83" s="30">
        <v>5832.61</v>
      </c>
      <c r="BM83" s="30">
        <v>0</v>
      </c>
      <c r="BN83" s="30">
        <v>22911588.550000004</v>
      </c>
      <c r="BO83" s="30">
        <v>789</v>
      </c>
      <c r="BP83" s="30">
        <v>106.19</v>
      </c>
      <c r="BQ83" s="30">
        <v>0</v>
      </c>
      <c r="BR83" s="30">
        <v>0</v>
      </c>
      <c r="BS83" s="30">
        <v>34320.79</v>
      </c>
      <c r="BT83" s="30">
        <v>22770.02</v>
      </c>
      <c r="BU83" s="30">
        <v>0</v>
      </c>
      <c r="BV83" s="30">
        <v>0</v>
      </c>
      <c r="BW83" s="30">
        <v>0</v>
      </c>
      <c r="BX83" s="30">
        <v>37135.25</v>
      </c>
      <c r="BY83" s="30">
        <v>272058.56</v>
      </c>
      <c r="BZ83" s="30">
        <v>2494.0099999999998</v>
      </c>
      <c r="CA83" s="30">
        <v>508093.91000000003</v>
      </c>
      <c r="CB83" s="30">
        <v>113322.08000000002</v>
      </c>
      <c r="CC83" s="30">
        <v>236793676.46000004</v>
      </c>
      <c r="CD83" s="35">
        <v>40878856.950000003</v>
      </c>
      <c r="CE83" s="32">
        <f t="shared" si="2"/>
        <v>303036294.95000005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529896.23</v>
      </c>
      <c r="I84" s="24">
        <v>0</v>
      </c>
      <c r="J84" s="24">
        <v>4858.51</v>
      </c>
      <c r="K84" s="24">
        <v>0</v>
      </c>
      <c r="L84" s="24">
        <v>0</v>
      </c>
      <c r="M84" s="24">
        <v>0</v>
      </c>
      <c r="N84" s="24">
        <v>0</v>
      </c>
      <c r="O84" s="24">
        <v>16800</v>
      </c>
      <c r="P84" s="24">
        <v>-129061.52</v>
      </c>
      <c r="Q84" s="24">
        <v>0</v>
      </c>
      <c r="R84" s="24">
        <v>0</v>
      </c>
      <c r="S84" s="24">
        <v>0</v>
      </c>
      <c r="T84" s="24">
        <v>0</v>
      </c>
      <c r="U84" s="24">
        <v>233539.69999999998</v>
      </c>
      <c r="V84" s="24">
        <v>-5081</v>
      </c>
      <c r="W84" s="24">
        <v>146021</v>
      </c>
      <c r="X84" s="24">
        <v>264300</v>
      </c>
      <c r="Y84" s="24">
        <v>692334.75</v>
      </c>
      <c r="Z84" s="24">
        <v>0</v>
      </c>
      <c r="AA84" s="24">
        <v>1644</v>
      </c>
      <c r="AB84" s="24">
        <v>912991.39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2560182.2999999998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-153000.51</v>
      </c>
      <c r="AW84" s="24">
        <v>1567771.31</v>
      </c>
      <c r="AX84" s="24">
        <v>0</v>
      </c>
      <c r="AY84" s="24">
        <v>3683836.16</v>
      </c>
      <c r="AZ84" s="24">
        <v>17531.730000000003</v>
      </c>
      <c r="BA84" s="24">
        <v>937939.95000000007</v>
      </c>
      <c r="BB84" s="24">
        <v>0</v>
      </c>
      <c r="BC84" s="24">
        <v>0</v>
      </c>
      <c r="BD84" s="24">
        <v>0</v>
      </c>
      <c r="BE84" s="24">
        <v>3098528.87</v>
      </c>
      <c r="BF84" s="24">
        <v>0</v>
      </c>
      <c r="BG84" s="24">
        <v>295962.90000000002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4613462.2299999995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172.2</v>
      </c>
      <c r="BX84" s="24">
        <v>0</v>
      </c>
      <c r="BY84" s="24">
        <v>24245.010000000002</v>
      </c>
      <c r="BZ84" s="24">
        <v>0</v>
      </c>
      <c r="CA84" s="24">
        <v>464667.99</v>
      </c>
      <c r="CB84" s="24">
        <v>1204887.26</v>
      </c>
      <c r="CC84" s="24">
        <v>3748621.6299999994</v>
      </c>
      <c r="CD84" s="35">
        <v>0</v>
      </c>
      <c r="CE84" s="32">
        <f t="shared" si="2"/>
        <v>24733052.09</v>
      </c>
    </row>
    <row r="85" spans="1:84" x14ac:dyDescent="0.35">
      <c r="A85" s="39" t="s">
        <v>270</v>
      </c>
      <c r="B85" s="32"/>
      <c r="C85" s="32">
        <v>29161272.09</v>
      </c>
      <c r="D85" s="32">
        <v>0</v>
      </c>
      <c r="E85" s="32">
        <v>100457037.05000003</v>
      </c>
      <c r="F85" s="32">
        <v>0</v>
      </c>
      <c r="G85" s="32">
        <v>5367629.7299999995</v>
      </c>
      <c r="H85" s="32">
        <v>5852754.2100000009</v>
      </c>
      <c r="I85" s="32">
        <v>3127370.04</v>
      </c>
      <c r="J85" s="32">
        <v>10630929.25</v>
      </c>
      <c r="K85" s="32">
        <v>0</v>
      </c>
      <c r="L85" s="32">
        <v>0</v>
      </c>
      <c r="M85" s="32">
        <v>110794.01</v>
      </c>
      <c r="N85" s="32">
        <v>0</v>
      </c>
      <c r="O85" s="32">
        <v>26734993.609999996</v>
      </c>
      <c r="P85" s="32">
        <v>86614668.159999967</v>
      </c>
      <c r="Q85" s="32">
        <v>6413597.2799999993</v>
      </c>
      <c r="R85" s="32">
        <v>14552338.539999999</v>
      </c>
      <c r="S85" s="32">
        <v>213174.27999999997</v>
      </c>
      <c r="T85" s="32">
        <v>2187198.7399999998</v>
      </c>
      <c r="U85" s="32">
        <v>27065914.259999998</v>
      </c>
      <c r="V85" s="32">
        <v>30458986.359999996</v>
      </c>
      <c r="W85" s="32">
        <v>3153544.55</v>
      </c>
      <c r="X85" s="32">
        <v>4110235.55</v>
      </c>
      <c r="Y85" s="32">
        <v>25568871.030000001</v>
      </c>
      <c r="Z85" s="32">
        <v>8508561.5</v>
      </c>
      <c r="AA85" s="32">
        <v>4891366.5900000008</v>
      </c>
      <c r="AB85" s="32">
        <v>29797792.059999999</v>
      </c>
      <c r="AC85" s="32">
        <v>10474134.589999998</v>
      </c>
      <c r="AD85" s="32">
        <v>2961828.42</v>
      </c>
      <c r="AE85" s="32">
        <v>7845329.6899999995</v>
      </c>
      <c r="AF85" s="32">
        <v>0</v>
      </c>
      <c r="AG85" s="32">
        <v>30841428.710000001</v>
      </c>
      <c r="AH85" s="32">
        <v>0</v>
      </c>
      <c r="AI85" s="32">
        <v>0</v>
      </c>
      <c r="AJ85" s="32">
        <v>10092828.630000003</v>
      </c>
      <c r="AK85" s="32">
        <v>0</v>
      </c>
      <c r="AL85" s="32">
        <v>157.30000000000001</v>
      </c>
      <c r="AM85" s="32">
        <v>0</v>
      </c>
      <c r="AN85" s="32">
        <v>0</v>
      </c>
      <c r="AO85" s="32">
        <v>6222712.7299999995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400942.68999999994</v>
      </c>
      <c r="AV85" s="32">
        <v>3751890.45</v>
      </c>
      <c r="AW85" s="32">
        <v>-1409472.1</v>
      </c>
      <c r="AX85" s="32">
        <v>-352878.14999999997</v>
      </c>
      <c r="AY85" s="32">
        <v>10014930.109999999</v>
      </c>
      <c r="AZ85" s="32">
        <v>1806154.6500000001</v>
      </c>
      <c r="BA85" s="32">
        <v>3037572</v>
      </c>
      <c r="BB85" s="32">
        <v>7188603.8300000001</v>
      </c>
      <c r="BC85" s="32">
        <v>1563099.4200000002</v>
      </c>
      <c r="BD85" s="32">
        <v>-38165.480000000025</v>
      </c>
      <c r="BE85" s="32">
        <v>30204509.119999994</v>
      </c>
      <c r="BF85" s="32">
        <v>0</v>
      </c>
      <c r="BG85" s="32">
        <v>1078753.2199999997</v>
      </c>
      <c r="BH85" s="32">
        <v>23839.78</v>
      </c>
      <c r="BI85" s="32">
        <v>0</v>
      </c>
      <c r="BJ85" s="32">
        <v>0</v>
      </c>
      <c r="BK85" s="32">
        <v>312317.53000000003</v>
      </c>
      <c r="BL85" s="32">
        <v>1823223.3600000003</v>
      </c>
      <c r="BM85" s="32">
        <v>0</v>
      </c>
      <c r="BN85" s="32">
        <v>45302581.100000001</v>
      </c>
      <c r="BO85" s="32">
        <v>4218652.46</v>
      </c>
      <c r="BP85" s="32">
        <v>107686.64</v>
      </c>
      <c r="BQ85" s="32">
        <v>0</v>
      </c>
      <c r="BR85" s="32">
        <v>3577.09</v>
      </c>
      <c r="BS85" s="32">
        <v>1178034.9200000004</v>
      </c>
      <c r="BT85" s="32">
        <v>1143244.7600000002</v>
      </c>
      <c r="BU85" s="32">
        <v>106402.94</v>
      </c>
      <c r="BV85" s="32">
        <v>0</v>
      </c>
      <c r="BW85" s="32">
        <v>39935807.879999995</v>
      </c>
      <c r="BX85" s="32">
        <v>37135.25</v>
      </c>
      <c r="BY85" s="32">
        <v>13257018.569999998</v>
      </c>
      <c r="BZ85" s="32">
        <v>7513021.1099999994</v>
      </c>
      <c r="CA85" s="32">
        <v>13966261.880000001</v>
      </c>
      <c r="CB85" s="32">
        <v>2096830.7200000004</v>
      </c>
      <c r="CC85" s="32">
        <v>240058816.61000004</v>
      </c>
      <c r="CD85" s="32">
        <v>40878856.950000003</v>
      </c>
      <c r="CE85" s="32">
        <f t="shared" si="2"/>
        <v>962626698.2700001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113492123.5</v>
      </c>
      <c r="D87" s="24">
        <v>0</v>
      </c>
      <c r="E87" s="24">
        <v>443642241.70000005</v>
      </c>
      <c r="F87" s="24">
        <v>0</v>
      </c>
      <c r="G87" s="24">
        <v>19537300.009999998</v>
      </c>
      <c r="H87" s="24">
        <v>32185972</v>
      </c>
      <c r="I87" s="24">
        <v>7583455</v>
      </c>
      <c r="J87" s="24">
        <v>63484086.5</v>
      </c>
      <c r="K87" s="24">
        <v>0</v>
      </c>
      <c r="L87" s="24">
        <v>0</v>
      </c>
      <c r="M87" s="24">
        <v>0</v>
      </c>
      <c r="N87" s="24">
        <v>0</v>
      </c>
      <c r="O87" s="24">
        <v>112905418.99999999</v>
      </c>
      <c r="P87" s="24">
        <v>311174113.69999999</v>
      </c>
      <c r="Q87" s="24">
        <v>15078262.140000001</v>
      </c>
      <c r="R87" s="24">
        <v>3235172.65</v>
      </c>
      <c r="S87" s="24">
        <v>0</v>
      </c>
      <c r="T87" s="24">
        <v>11686429</v>
      </c>
      <c r="U87" s="24">
        <v>115308265.91999999</v>
      </c>
      <c r="V87" s="24">
        <v>133375688.78999998</v>
      </c>
      <c r="W87" s="24">
        <v>13501224.360000001</v>
      </c>
      <c r="X87" s="24">
        <v>51323631.509999998</v>
      </c>
      <c r="Y87" s="24">
        <v>61636969.470000006</v>
      </c>
      <c r="Z87" s="24">
        <v>1488684</v>
      </c>
      <c r="AA87" s="24">
        <v>2013639.3899999997</v>
      </c>
      <c r="AB87" s="24">
        <v>133390547.86000001</v>
      </c>
      <c r="AC87" s="24">
        <v>80072004</v>
      </c>
      <c r="AD87" s="24">
        <v>8034721</v>
      </c>
      <c r="AE87" s="24">
        <v>16895011.149999999</v>
      </c>
      <c r="AF87" s="24">
        <v>0</v>
      </c>
      <c r="AG87" s="24">
        <v>131712849.22</v>
      </c>
      <c r="AH87" s="24">
        <v>0</v>
      </c>
      <c r="AI87" s="24">
        <v>0</v>
      </c>
      <c r="AJ87" s="24">
        <v>492414.77</v>
      </c>
      <c r="AK87" s="24">
        <v>0</v>
      </c>
      <c r="AL87" s="24">
        <v>0</v>
      </c>
      <c r="AM87" s="24">
        <v>0</v>
      </c>
      <c r="AN87" s="24">
        <v>0</v>
      </c>
      <c r="AO87" s="24">
        <v>15948752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169894</v>
      </c>
      <c r="AV87" s="24">
        <v>14167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>SUM(C87:CD87)</f>
        <v>1899383039.6400006</v>
      </c>
    </row>
    <row r="88" spans="1:84" x14ac:dyDescent="0.35">
      <c r="A88" s="26" t="s">
        <v>273</v>
      </c>
      <c r="B88" s="20"/>
      <c r="C88" s="24">
        <v>469497</v>
      </c>
      <c r="D88" s="24">
        <v>0</v>
      </c>
      <c r="E88" s="24">
        <v>63454130.32</v>
      </c>
      <c r="F88" s="24">
        <v>0</v>
      </c>
      <c r="G88" s="24">
        <v>0</v>
      </c>
      <c r="H88" s="24">
        <v>0</v>
      </c>
      <c r="I88" s="24">
        <v>1116902</v>
      </c>
      <c r="J88" s="24">
        <v>744201</v>
      </c>
      <c r="K88" s="24">
        <v>0</v>
      </c>
      <c r="L88" s="24">
        <v>0</v>
      </c>
      <c r="M88" s="24">
        <v>0</v>
      </c>
      <c r="N88" s="24">
        <v>0</v>
      </c>
      <c r="O88" s="24">
        <v>14470855.299999999</v>
      </c>
      <c r="P88" s="24">
        <v>250294387.62999997</v>
      </c>
      <c r="Q88" s="24">
        <v>14085934.859999999</v>
      </c>
      <c r="R88" s="24">
        <v>4935276.3499999996</v>
      </c>
      <c r="S88" s="24">
        <v>0</v>
      </c>
      <c r="T88" s="24">
        <v>759762</v>
      </c>
      <c r="U88" s="24">
        <v>53377051.709999993</v>
      </c>
      <c r="V88" s="24">
        <v>132914268.64000002</v>
      </c>
      <c r="W88" s="24">
        <v>25659888.209999997</v>
      </c>
      <c r="X88" s="24">
        <v>66362857.060000002</v>
      </c>
      <c r="Y88" s="24">
        <v>120427535.63999999</v>
      </c>
      <c r="Z88" s="24">
        <v>45850025</v>
      </c>
      <c r="AA88" s="24">
        <v>18664616.109999999</v>
      </c>
      <c r="AB88" s="24">
        <v>47998297.600000009</v>
      </c>
      <c r="AC88" s="24">
        <v>4741778.1500000004</v>
      </c>
      <c r="AD88" s="24">
        <v>304079</v>
      </c>
      <c r="AE88" s="24">
        <v>3030400.85</v>
      </c>
      <c r="AF88" s="24">
        <v>0</v>
      </c>
      <c r="AG88" s="24">
        <v>219691496.58999997</v>
      </c>
      <c r="AH88" s="24">
        <v>0</v>
      </c>
      <c r="AI88" s="24">
        <v>0</v>
      </c>
      <c r="AJ88" s="24">
        <v>30433285.619999997</v>
      </c>
      <c r="AK88" s="24">
        <v>0</v>
      </c>
      <c r="AL88" s="24">
        <v>0</v>
      </c>
      <c r="AM88" s="24">
        <v>0</v>
      </c>
      <c r="AN88" s="24">
        <v>0</v>
      </c>
      <c r="AO88" s="24">
        <v>8442674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1358068</v>
      </c>
      <c r="AV88" s="24">
        <v>6927712.9199999999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3" si="3">SUM(C88:CD88)</f>
        <v>1136514981.5600002</v>
      </c>
    </row>
    <row r="89" spans="1:84" x14ac:dyDescent="0.35">
      <c r="A89" s="26" t="s">
        <v>274</v>
      </c>
      <c r="B89" s="20"/>
      <c r="C89" s="32">
        <v>113961620.5</v>
      </c>
      <c r="D89" s="32">
        <v>0</v>
      </c>
      <c r="E89" s="32">
        <v>507096372.02000004</v>
      </c>
      <c r="F89" s="32">
        <v>0</v>
      </c>
      <c r="G89" s="32">
        <v>19537300.009999998</v>
      </c>
      <c r="H89" s="32">
        <v>32185972</v>
      </c>
      <c r="I89" s="32">
        <v>8700357</v>
      </c>
      <c r="J89" s="32">
        <v>64228287.5</v>
      </c>
      <c r="K89" s="32">
        <v>0</v>
      </c>
      <c r="L89" s="32">
        <v>0</v>
      </c>
      <c r="M89" s="32">
        <v>0</v>
      </c>
      <c r="N89" s="32">
        <v>0</v>
      </c>
      <c r="O89" s="32">
        <v>127376274.29999998</v>
      </c>
      <c r="P89" s="32">
        <v>561468501.32999992</v>
      </c>
      <c r="Q89" s="32">
        <v>29164197</v>
      </c>
      <c r="R89" s="32">
        <v>8170449</v>
      </c>
      <c r="S89" s="32">
        <v>0</v>
      </c>
      <c r="T89" s="32">
        <v>12446191</v>
      </c>
      <c r="U89" s="32">
        <v>168685317.63</v>
      </c>
      <c r="V89" s="32">
        <v>266289957.43000001</v>
      </c>
      <c r="W89" s="32">
        <v>39161112.57</v>
      </c>
      <c r="X89" s="32">
        <v>117686488.56999999</v>
      </c>
      <c r="Y89" s="32">
        <v>182064505.10999998</v>
      </c>
      <c r="Z89" s="32">
        <v>47338709</v>
      </c>
      <c r="AA89" s="32">
        <v>20678255.5</v>
      </c>
      <c r="AB89" s="32">
        <v>181388845.46000004</v>
      </c>
      <c r="AC89" s="32">
        <v>84813782.150000006</v>
      </c>
      <c r="AD89" s="32">
        <v>8338800</v>
      </c>
      <c r="AE89" s="32">
        <v>19925412</v>
      </c>
      <c r="AF89" s="32">
        <v>0</v>
      </c>
      <c r="AG89" s="32">
        <v>351404345.80999994</v>
      </c>
      <c r="AH89" s="32">
        <v>0</v>
      </c>
      <c r="AI89" s="32">
        <v>0</v>
      </c>
      <c r="AJ89" s="32">
        <v>30925700.389999997</v>
      </c>
      <c r="AK89" s="32">
        <v>0</v>
      </c>
      <c r="AL89" s="32">
        <v>0</v>
      </c>
      <c r="AM89" s="32">
        <v>0</v>
      </c>
      <c r="AN89" s="32">
        <v>0</v>
      </c>
      <c r="AO89" s="32">
        <v>24391426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1527962</v>
      </c>
      <c r="AV89" s="32">
        <v>6941879.9199999999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3"/>
        <v>3035898021.1999998</v>
      </c>
    </row>
    <row r="90" spans="1:84" x14ac:dyDescent="0.35">
      <c r="A90" s="39" t="s">
        <v>275</v>
      </c>
      <c r="B90" s="32"/>
      <c r="C90" s="24">
        <v>30823.959999999981</v>
      </c>
      <c r="D90" s="24">
        <v>0</v>
      </c>
      <c r="E90" s="24">
        <v>190944.63999999946</v>
      </c>
      <c r="F90" s="24">
        <v>0</v>
      </c>
      <c r="G90" s="24">
        <v>7446.7099999999991</v>
      </c>
      <c r="H90" s="24">
        <v>13969.250000000004</v>
      </c>
      <c r="I90" s="24">
        <v>6198.6900000000014</v>
      </c>
      <c r="J90" s="24">
        <v>16751.530000000002</v>
      </c>
      <c r="K90" s="24">
        <v>0</v>
      </c>
      <c r="L90" s="24">
        <v>0</v>
      </c>
      <c r="M90" s="24">
        <v>12194.06</v>
      </c>
      <c r="N90" s="24">
        <v>0</v>
      </c>
      <c r="O90" s="24">
        <v>50403.570000000043</v>
      </c>
      <c r="P90" s="24">
        <v>83062.299999999959</v>
      </c>
      <c r="Q90" s="24">
        <v>33678.559999999976</v>
      </c>
      <c r="R90" s="24">
        <v>684.07999999999993</v>
      </c>
      <c r="S90" s="24">
        <v>37917.649999999994</v>
      </c>
      <c r="T90" s="24">
        <v>0</v>
      </c>
      <c r="U90" s="24">
        <v>16509.840000000004</v>
      </c>
      <c r="V90" s="24">
        <v>15635.140000000007</v>
      </c>
      <c r="W90" s="24">
        <v>2952.93</v>
      </c>
      <c r="X90" s="24">
        <v>3928.89</v>
      </c>
      <c r="Y90" s="24">
        <v>36326.569999999978</v>
      </c>
      <c r="Z90" s="24">
        <v>0</v>
      </c>
      <c r="AA90" s="24">
        <v>4246.2099999999991</v>
      </c>
      <c r="AB90" s="24">
        <v>10101.689999999999</v>
      </c>
      <c r="AC90" s="24">
        <v>2061.96</v>
      </c>
      <c r="AD90" s="24">
        <v>0</v>
      </c>
      <c r="AE90" s="24">
        <v>9595.3599999999969</v>
      </c>
      <c r="AF90" s="24">
        <v>0</v>
      </c>
      <c r="AG90" s="24">
        <v>50920.480000000032</v>
      </c>
      <c r="AH90" s="24">
        <v>0</v>
      </c>
      <c r="AI90" s="24">
        <v>0</v>
      </c>
      <c r="AJ90" s="24">
        <v>25326.640000000003</v>
      </c>
      <c r="AK90" s="24">
        <v>0</v>
      </c>
      <c r="AL90" s="24">
        <v>0</v>
      </c>
      <c r="AM90" s="24">
        <v>0</v>
      </c>
      <c r="AN90" s="24">
        <v>0</v>
      </c>
      <c r="AO90" s="24">
        <v>10424.739999999996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1054.08</v>
      </c>
      <c r="AV90" s="24">
        <v>41898.599999999991</v>
      </c>
      <c r="AW90" s="24">
        <v>0</v>
      </c>
      <c r="AX90" s="24">
        <v>0</v>
      </c>
      <c r="AY90" s="24">
        <v>27211.469999999994</v>
      </c>
      <c r="AZ90" s="24">
        <v>925.35</v>
      </c>
      <c r="BA90" s="24">
        <v>3817.8999999999996</v>
      </c>
      <c r="BB90" s="24">
        <v>1523.87</v>
      </c>
      <c r="BC90" s="24">
        <v>590.48</v>
      </c>
      <c r="BD90" s="24">
        <v>109.67</v>
      </c>
      <c r="BE90" s="24">
        <v>258343.43000000005</v>
      </c>
      <c r="BF90" s="24">
        <v>0</v>
      </c>
      <c r="BG90" s="24">
        <v>1349.1</v>
      </c>
      <c r="BH90" s="24">
        <v>15275.160000000002</v>
      </c>
      <c r="BI90" s="24">
        <v>0</v>
      </c>
      <c r="BJ90" s="24">
        <v>861.09</v>
      </c>
      <c r="BK90" s="24">
        <v>0</v>
      </c>
      <c r="BL90" s="24">
        <v>3173.9400000000005</v>
      </c>
      <c r="BM90" s="24">
        <v>0</v>
      </c>
      <c r="BN90" s="24">
        <v>20734.059999999998</v>
      </c>
      <c r="BO90" s="24">
        <v>1869.6299999999997</v>
      </c>
      <c r="BP90" s="24">
        <v>2635.9699999999993</v>
      </c>
      <c r="BQ90" s="24">
        <v>0</v>
      </c>
      <c r="BR90" s="24">
        <v>0</v>
      </c>
      <c r="BS90" s="24">
        <v>8300.15</v>
      </c>
      <c r="BT90" s="24">
        <v>4587.7700000000004</v>
      </c>
      <c r="BU90" s="24">
        <v>0</v>
      </c>
      <c r="BV90" s="24">
        <v>3952.51</v>
      </c>
      <c r="BW90" s="24">
        <v>2223.54</v>
      </c>
      <c r="BX90" s="24">
        <v>0</v>
      </c>
      <c r="BY90" s="24">
        <v>23737.02</v>
      </c>
      <c r="BZ90" s="24">
        <v>1309.58</v>
      </c>
      <c r="CA90" s="24">
        <v>2047.72</v>
      </c>
      <c r="CB90" s="24">
        <v>2681.7299999999996</v>
      </c>
      <c r="CC90" s="24">
        <v>10509.060000000003</v>
      </c>
      <c r="CD90" s="264" t="s">
        <v>233</v>
      </c>
      <c r="CE90" s="32">
        <f t="shared" si="3"/>
        <v>1112828.3299999991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3"/>
        <v>0</v>
      </c>
      <c r="CF91" s="32" t="e">
        <f>AY59-CE91</f>
        <v>#VALUE!</v>
      </c>
    </row>
    <row r="92" spans="1:84" x14ac:dyDescent="0.35">
      <c r="A92" s="26" t="s">
        <v>277</v>
      </c>
      <c r="B92" s="20"/>
      <c r="C92" s="24">
        <v>8018.103941288412</v>
      </c>
      <c r="D92" s="24">
        <v>0</v>
      </c>
      <c r="E92" s="24">
        <v>49669.606713475281</v>
      </c>
      <c r="F92" s="24">
        <v>0</v>
      </c>
      <c r="G92" s="24">
        <v>1937.0805957648486</v>
      </c>
      <c r="H92" s="24">
        <v>3633.7608302711023</v>
      </c>
      <c r="I92" s="24">
        <v>1612.4385289828142</v>
      </c>
      <c r="J92" s="24">
        <v>4357.5033420628361</v>
      </c>
      <c r="K92" s="24">
        <v>0</v>
      </c>
      <c r="L92" s="24">
        <v>0</v>
      </c>
      <c r="M92" s="24">
        <v>3171.9883021619357</v>
      </c>
      <c r="N92" s="24">
        <v>0</v>
      </c>
      <c r="O92" s="24">
        <v>13111.263551860533</v>
      </c>
      <c r="P92" s="24">
        <v>21606.638310018589</v>
      </c>
      <c r="Q92" s="24">
        <v>8760.6587431633779</v>
      </c>
      <c r="R92" s="24">
        <v>177.94678374084899</v>
      </c>
      <c r="S92" s="24">
        <v>9863.3549650789428</v>
      </c>
      <c r="T92" s="24">
        <v>0</v>
      </c>
      <c r="U92" s="24">
        <v>4294.6335634370535</v>
      </c>
      <c r="V92" s="24">
        <v>4067.10162018755</v>
      </c>
      <c r="W92" s="24">
        <v>768.1329612207129</v>
      </c>
      <c r="X92" s="24">
        <v>1022.0052320950534</v>
      </c>
      <c r="Y92" s="24">
        <v>9449.4741782201054</v>
      </c>
      <c r="Z92" s="24">
        <v>0</v>
      </c>
      <c r="AA92" s="24">
        <v>1104.5483168463195</v>
      </c>
      <c r="AB92" s="24">
        <v>2627.7091068984573</v>
      </c>
      <c r="AC92" s="24">
        <v>536.36877295386648</v>
      </c>
      <c r="AD92" s="24">
        <v>0</v>
      </c>
      <c r="AE92" s="24">
        <v>2495.9996650034968</v>
      </c>
      <c r="AF92" s="24">
        <v>0</v>
      </c>
      <c r="AG92" s="24">
        <v>13245.725123582377</v>
      </c>
      <c r="AH92" s="24">
        <v>0</v>
      </c>
      <c r="AI92" s="24">
        <v>0</v>
      </c>
      <c r="AJ92" s="24">
        <v>6588.1097692701678</v>
      </c>
      <c r="AK92" s="24">
        <v>0</v>
      </c>
      <c r="AL92" s="24">
        <v>0</v>
      </c>
      <c r="AM92" s="24">
        <v>0</v>
      </c>
      <c r="AN92" s="24">
        <v>0</v>
      </c>
      <c r="AO92" s="24">
        <v>2711.7427118678775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274.19328997420496</v>
      </c>
      <c r="AV92" s="24">
        <v>10898.90234072672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993.13388148197191</v>
      </c>
      <c r="BB92" s="24">
        <v>396.39773906438944</v>
      </c>
      <c r="BC92" s="24">
        <v>153.59901892073518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3973.4615733932687</v>
      </c>
      <c r="BI92" s="24">
        <v>0</v>
      </c>
      <c r="BJ92" s="29" t="s">
        <v>233</v>
      </c>
      <c r="BK92" s="24">
        <v>0</v>
      </c>
      <c r="BL92" s="24">
        <v>825.62334052512915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2159.0822667913221</v>
      </c>
      <c r="BT92" s="24">
        <v>1193.3968483843335</v>
      </c>
      <c r="BU92" s="24">
        <v>0</v>
      </c>
      <c r="BV92" s="24">
        <v>1028.149400952437</v>
      </c>
      <c r="BW92" s="24">
        <v>578.3998823516655</v>
      </c>
      <c r="BX92" s="24">
        <v>0</v>
      </c>
      <c r="BY92" s="24">
        <v>6174.6087659224177</v>
      </c>
      <c r="BZ92" s="24">
        <v>340.65540441372502</v>
      </c>
      <c r="CA92" s="24">
        <v>532.66458309234486</v>
      </c>
      <c r="CB92" s="24">
        <v>697.58687340858808</v>
      </c>
      <c r="CC92" s="29" t="s">
        <v>233</v>
      </c>
      <c r="CD92" s="29" t="s">
        <v>233</v>
      </c>
      <c r="CE92" s="32">
        <f t="shared" si="3"/>
        <v>205051.75083885583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3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148.93384134615386</v>
      </c>
      <c r="D94" s="315">
        <v>0</v>
      </c>
      <c r="E94" s="315">
        <v>464.77457211538461</v>
      </c>
      <c r="F94" s="315">
        <v>0</v>
      </c>
      <c r="G94" s="315">
        <v>20.49022596153846</v>
      </c>
      <c r="H94" s="315">
        <v>25.942139423076924</v>
      </c>
      <c r="I94" s="315">
        <v>12.118629807692308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100.45037980769231</v>
      </c>
      <c r="P94" s="316">
        <v>105.04296153846155</v>
      </c>
      <c r="Q94" s="316">
        <v>25.317668269230769</v>
      </c>
      <c r="R94" s="316">
        <v>0</v>
      </c>
      <c r="S94" s="317">
        <v>0</v>
      </c>
      <c r="T94" s="317">
        <v>11.736278846153846</v>
      </c>
      <c r="U94" s="318">
        <v>1.9230769230769232E-3</v>
      </c>
      <c r="V94" s="316">
        <v>13.871399038461538</v>
      </c>
      <c r="W94" s="316">
        <v>0</v>
      </c>
      <c r="X94" s="316">
        <v>0.9494903846153846</v>
      </c>
      <c r="Y94" s="316">
        <v>6.1218461538461542</v>
      </c>
      <c r="Z94" s="316">
        <v>2.3523125</v>
      </c>
      <c r="AA94" s="316">
        <v>3.605769230769231E-4</v>
      </c>
      <c r="AB94" s="317">
        <v>0</v>
      </c>
      <c r="AC94" s="316">
        <v>0.16578846153846152</v>
      </c>
      <c r="AD94" s="316">
        <v>0</v>
      </c>
      <c r="AE94" s="316">
        <v>5.7692307692307696E-3</v>
      </c>
      <c r="AF94" s="316">
        <v>0</v>
      </c>
      <c r="AG94" s="316">
        <v>87.25916826923077</v>
      </c>
      <c r="AH94" s="316">
        <v>0</v>
      </c>
      <c r="AI94" s="316">
        <v>0</v>
      </c>
      <c r="AJ94" s="316">
        <v>19.334576923076924</v>
      </c>
      <c r="AK94" s="316">
        <v>0</v>
      </c>
      <c r="AL94" s="316">
        <v>0</v>
      </c>
      <c r="AM94" s="316">
        <v>0</v>
      </c>
      <c r="AN94" s="316">
        <v>0</v>
      </c>
      <c r="AO94" s="316">
        <v>22.5398125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1.9380817307692308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v>1069.3472259615385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98201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1378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>
        <v>1</v>
      </c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27065</v>
      </c>
      <c r="D127" s="50">
        <v>186686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2926</v>
      </c>
      <c r="D130" s="50">
        <v>5901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64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141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233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>
        <v>13</v>
      </c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46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>
        <v>19</v>
      </c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>
        <v>14</v>
      </c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595</v>
      </c>
      <c r="D143" s="20"/>
      <c r="E143" s="32">
        <f>SUM(C132:C142)</f>
        <v>530</v>
      </c>
    </row>
    <row r="144" spans="1:5" x14ac:dyDescent="0.35">
      <c r="A144" s="20" t="s">
        <v>325</v>
      </c>
      <c r="B144" s="46" t="s">
        <v>284</v>
      </c>
      <c r="C144" s="47">
        <v>595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29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13124</v>
      </c>
      <c r="C154" s="50">
        <v>5287</v>
      </c>
      <c r="D154" s="50">
        <v>8654</v>
      </c>
      <c r="E154" s="32">
        <f>SUM(B154:D154)</f>
        <v>27065</v>
      </c>
    </row>
    <row r="155" spans="1:6" x14ac:dyDescent="0.35">
      <c r="A155" s="20" t="s">
        <v>227</v>
      </c>
      <c r="B155" s="50">
        <v>90524</v>
      </c>
      <c r="C155" s="50">
        <v>36468</v>
      </c>
      <c r="D155" s="50">
        <v>59695</v>
      </c>
      <c r="E155" s="32">
        <f>SUM(B155:D155)</f>
        <v>186687</v>
      </c>
    </row>
    <row r="156" spans="1:6" x14ac:dyDescent="0.35">
      <c r="A156" s="20" t="s">
        <v>332</v>
      </c>
      <c r="B156" s="50">
        <v>218480</v>
      </c>
      <c r="C156" s="50">
        <v>88015</v>
      </c>
      <c r="D156" s="50">
        <v>144073</v>
      </c>
      <c r="E156" s="32">
        <f>SUM(B156:D156)</f>
        <v>450568</v>
      </c>
    </row>
    <row r="157" spans="1:6" x14ac:dyDescent="0.35">
      <c r="A157" s="20" t="s">
        <v>272</v>
      </c>
      <c r="B157" s="50">
        <v>990163967</v>
      </c>
      <c r="C157" s="50">
        <v>389112532</v>
      </c>
      <c r="D157" s="50">
        <v>520106540</v>
      </c>
      <c r="E157" s="32">
        <f>SUM(B157:D157)</f>
        <v>1899383039</v>
      </c>
      <c r="F157" s="18"/>
    </row>
    <row r="158" spans="1:6" x14ac:dyDescent="0.35">
      <c r="A158" s="20" t="s">
        <v>273</v>
      </c>
      <c r="B158" s="50">
        <v>481938348</v>
      </c>
      <c r="C158" s="50">
        <v>203927003</v>
      </c>
      <c r="D158" s="50">
        <v>450649631</v>
      </c>
      <c r="E158" s="32">
        <f>SUM(B158:D158)</f>
        <v>1136514982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21191427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-213648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11301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5338793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3742779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30070652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2011122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3792445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5803567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3750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3750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6706681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19110777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25817458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-152629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15210279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15057650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23626040.280000001</v>
      </c>
      <c r="C211" s="47">
        <v>0</v>
      </c>
      <c r="D211" s="50">
        <v>0</v>
      </c>
      <c r="E211" s="32">
        <f t="shared" ref="E211:E219" si="4">SUM(B211:C211)-D211</f>
        <v>23626040.280000001</v>
      </c>
    </row>
    <row r="212" spans="1:5" x14ac:dyDescent="0.35">
      <c r="A212" s="20" t="s">
        <v>367</v>
      </c>
      <c r="B212" s="50">
        <v>12813384.43</v>
      </c>
      <c r="C212" s="47">
        <v>1.862645149230957E-9</v>
      </c>
      <c r="D212" s="50">
        <v>0</v>
      </c>
      <c r="E212" s="32">
        <f t="shared" si="4"/>
        <v>12813384.430000002</v>
      </c>
    </row>
    <row r="213" spans="1:5" x14ac:dyDescent="0.35">
      <c r="A213" s="20" t="s">
        <v>368</v>
      </c>
      <c r="B213" s="50">
        <v>566406465.28999996</v>
      </c>
      <c r="C213" s="47">
        <v>10373996.889999967</v>
      </c>
      <c r="D213" s="50">
        <v>65847.98</v>
      </c>
      <c r="E213" s="32">
        <f t="shared" si="4"/>
        <v>576714614.19999993</v>
      </c>
    </row>
    <row r="214" spans="1:5" x14ac:dyDescent="0.35">
      <c r="A214" s="20" t="s">
        <v>369</v>
      </c>
      <c r="B214" s="50"/>
      <c r="C214" s="47"/>
      <c r="D214" s="50"/>
      <c r="E214" s="32">
        <f t="shared" si="4"/>
        <v>0</v>
      </c>
    </row>
    <row r="215" spans="1:5" x14ac:dyDescent="0.35">
      <c r="A215" s="20" t="s">
        <v>370</v>
      </c>
      <c r="B215" s="50">
        <v>58618450.899999999</v>
      </c>
      <c r="C215" s="47">
        <v>0</v>
      </c>
      <c r="D215" s="50">
        <v>0</v>
      </c>
      <c r="E215" s="32">
        <f t="shared" si="4"/>
        <v>58618450.899999999</v>
      </c>
    </row>
    <row r="216" spans="1:5" x14ac:dyDescent="0.35">
      <c r="A216" s="20" t="s">
        <v>371</v>
      </c>
      <c r="B216" s="50">
        <v>209132259.15000001</v>
      </c>
      <c r="C216" s="47">
        <v>2533346.3399998546</v>
      </c>
      <c r="D216" s="50">
        <v>0</v>
      </c>
      <c r="E216" s="32">
        <f t="shared" si="4"/>
        <v>211665605.48999986</v>
      </c>
    </row>
    <row r="217" spans="1:5" x14ac:dyDescent="0.35">
      <c r="A217" s="20" t="s">
        <v>372</v>
      </c>
      <c r="B217" s="50"/>
      <c r="C217" s="47"/>
      <c r="D217" s="50"/>
      <c r="E217" s="32">
        <f t="shared" si="4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4"/>
        <v>0</v>
      </c>
    </row>
    <row r="219" spans="1:5" x14ac:dyDescent="0.35">
      <c r="A219" s="20" t="s">
        <v>374</v>
      </c>
      <c r="B219" s="50">
        <v>21977080.34</v>
      </c>
      <c r="C219" s="47">
        <v>-4934113.2400020426</v>
      </c>
      <c r="D219" s="50">
        <v>-60680.71</v>
      </c>
      <c r="E219" s="32">
        <f t="shared" si="4"/>
        <v>17103647.809997957</v>
      </c>
    </row>
    <row r="220" spans="1:5" x14ac:dyDescent="0.35">
      <c r="A220" s="20" t="s">
        <v>215</v>
      </c>
      <c r="B220" s="32">
        <f>SUM(B211:B219)</f>
        <v>892573680.38999999</v>
      </c>
      <c r="C220" s="266">
        <f>SUM(C211:C219)</f>
        <v>7973229.9899977809</v>
      </c>
      <c r="D220" s="32">
        <f>SUM(D211:D219)</f>
        <v>5167.2699999999968</v>
      </c>
      <c r="E220" s="32">
        <f>SUM(E211:E219)</f>
        <v>900541743.10999775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9063268.8300000001</v>
      </c>
      <c r="C225" s="47">
        <v>585333.53999999911</v>
      </c>
      <c r="D225" s="50">
        <v>0</v>
      </c>
      <c r="E225" s="32">
        <f t="shared" ref="E225:E232" si="5">SUM(B225:C225)-D225</f>
        <v>9648602.3699999992</v>
      </c>
    </row>
    <row r="226" spans="1:5" x14ac:dyDescent="0.35">
      <c r="A226" s="20" t="s">
        <v>368</v>
      </c>
      <c r="B226" s="50">
        <v>231937473.06</v>
      </c>
      <c r="C226" s="47">
        <v>20514317.52999999</v>
      </c>
      <c r="D226" s="50">
        <v>65973.829999990601</v>
      </c>
      <c r="E226" s="32">
        <f t="shared" si="5"/>
        <v>252385816.76000002</v>
      </c>
    </row>
    <row r="227" spans="1:5" x14ac:dyDescent="0.35">
      <c r="A227" s="20" t="s">
        <v>369</v>
      </c>
      <c r="B227" s="50"/>
      <c r="C227" s="47"/>
      <c r="D227" s="50"/>
      <c r="E227" s="32">
        <f t="shared" si="5"/>
        <v>0</v>
      </c>
    </row>
    <row r="228" spans="1:5" x14ac:dyDescent="0.35">
      <c r="A228" s="20" t="s">
        <v>370</v>
      </c>
      <c r="B228" s="50">
        <v>48444922.119999997</v>
      </c>
      <c r="C228" s="47">
        <v>653386.70000000298</v>
      </c>
      <c r="D228" s="50">
        <v>0</v>
      </c>
      <c r="E228" s="32">
        <f t="shared" si="5"/>
        <v>49098308.82</v>
      </c>
    </row>
    <row r="229" spans="1:5" x14ac:dyDescent="0.35">
      <c r="A229" s="20" t="s">
        <v>371</v>
      </c>
      <c r="B229" s="50">
        <v>186238596.74000001</v>
      </c>
      <c r="C229" s="47">
        <v>5713491.2300000191</v>
      </c>
      <c r="D229" s="50">
        <v>0</v>
      </c>
      <c r="E229" s="32">
        <f t="shared" si="5"/>
        <v>191952087.97000003</v>
      </c>
    </row>
    <row r="230" spans="1:5" x14ac:dyDescent="0.35">
      <c r="A230" s="20" t="s">
        <v>372</v>
      </c>
      <c r="B230" s="50"/>
      <c r="C230" s="47"/>
      <c r="D230" s="50"/>
      <c r="E230" s="32">
        <f t="shared" si="5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5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5"/>
        <v>0</v>
      </c>
    </row>
    <row r="233" spans="1:5" x14ac:dyDescent="0.35">
      <c r="A233" s="20" t="s">
        <v>215</v>
      </c>
      <c r="B233" s="32">
        <f>SUM(B224:B232)</f>
        <v>475684260.75</v>
      </c>
      <c r="C233" s="266">
        <f>SUM(C224:C232)</f>
        <v>27466529.000000011</v>
      </c>
      <c r="D233" s="32">
        <f>SUM(D224:D232)</f>
        <v>65973.829999990601</v>
      </c>
      <c r="E233" s="32">
        <f>SUM(E224:E232)</f>
        <v>503084815.92000008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-12925779</v>
      </c>
      <c r="D237" s="40">
        <f>C237</f>
        <v>-12925779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1149340769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476104693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15524692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82251018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419429477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26551372.189999998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2169202021.1900001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2485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25013427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29113796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54127223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2210403465.1900001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51779763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499020200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365579227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22943055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11754256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4080623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223998670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21278206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21278206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23626040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12813384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576714615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58618451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211665605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17103648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900541743</v>
      </c>
      <c r="E291" s="20"/>
    </row>
    <row r="292" spans="1:5" x14ac:dyDescent="0.35">
      <c r="A292" s="20" t="s">
        <v>416</v>
      </c>
      <c r="B292" s="46" t="s">
        <v>284</v>
      </c>
      <c r="C292" s="47">
        <v>503084816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397456927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36054295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36054295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678788098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52157001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26842476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4501824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83501301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-59960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-59960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386811908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2702050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389513958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389513958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205832799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678788098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678788098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1899383039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1136514982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3035898021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-12925779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2169202021.1900001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54127223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2210403465.1900001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825494555.80999994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24733052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24733052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24733052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850227607.80999994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382339748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30070652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72896231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122415908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6147088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37183730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27466529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5803567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3750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25817458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15057650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262157438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262157438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987359749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-137132141.19000006</v>
      </c>
      <c r="E417" s="32"/>
    </row>
    <row r="418" spans="1:13" x14ac:dyDescent="0.35">
      <c r="A418" s="32" t="s">
        <v>508</v>
      </c>
      <c r="B418" s="20"/>
      <c r="C418" s="236">
        <v>-2923631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-2923631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-140055772.19000006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-140055772.19000006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854484.89999999909</v>
      </c>
      <c r="E612" s="258">
        <f>SUM(C624:D647)+SUM(C668:D713)</f>
        <v>671109603.74283803</v>
      </c>
      <c r="F612" s="258">
        <f>CE64-(AX64+BD64+BE64+BG64+BJ64+BN64+BP64+BQ64+CB64+CC64+CD64)</f>
        <v>118374835.49000002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2927.5100336538462</v>
      </c>
      <c r="I612" s="256">
        <f>CE92-(AX92+AY92+AZ92+BD92+BE92+BF92+BG92+BJ92+BN92+BO92+BP92+BQ92+BR92+CB92+CC92+CD92)</f>
        <v>204354.16396544725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3035898021.1999998</v>
      </c>
      <c r="L612" s="262">
        <f>CE94-(AW94+AX94+AY94+AZ94+BA94+BB94+BC94+BD94+BE94+BF94+BG94+BH94+BI94+BJ94+BK94+BL94+BM94+BN94+BO94+BP94+BQ94+BR94+BS94+BT94+BU94+BV94+BW94+BX94+BY94+BZ94+CA94+CB94+CC94+CD94)</f>
        <v>1069.3472259615385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30204509.119999994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40878856.950000003</v>
      </c>
      <c r="D615" s="256">
        <f>SUM(C614:C615)</f>
        <v>71083366.069999993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-352878.14999999997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71632.834809856038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1078753.2199999997</v>
      </c>
      <c r="D618" s="256">
        <f>(D615/D612)*BG90</f>
        <v>112229.68266032213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45302581.100000001</v>
      </c>
      <c r="D619" s="256">
        <f>(D615/D612)*BN90</f>
        <v>1724836.5384775617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240058816.61000004</v>
      </c>
      <c r="D620" s="256">
        <f>(D615/D612)*CC90</f>
        <v>874233.54003282578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107686.64</v>
      </c>
      <c r="D621" s="256">
        <f>(D615/D612)*BP90</f>
        <v>219282.54139954731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2096830.7200000004</v>
      </c>
      <c r="D622" s="256">
        <f>(D615/D612)*CB90</f>
        <v>223089.24978182907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291517094.52716202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-38165.480000000025</v>
      </c>
      <c r="D624" s="256">
        <f>(D615/D612)*BD90</f>
        <v>9123.2890796512693</v>
      </c>
      <c r="E624" s="258">
        <f>(E623/E612)*SUM(C624:D624)</f>
        <v>-12615.368739451667</v>
      </c>
      <c r="F624" s="258">
        <f>SUM(C624:E624)</f>
        <v>-41657.559659800419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10014930.109999999</v>
      </c>
      <c r="D625" s="256">
        <f>(D615/D612)*AY90</f>
        <v>2263682.9314512452</v>
      </c>
      <c r="E625" s="258">
        <f>(E623/E612)*SUM(C625:D625)</f>
        <v>5333593.169736227</v>
      </c>
      <c r="F625" s="258">
        <f>(F624/F612)*AY64</f>
        <v>-410.63172236197158</v>
      </c>
      <c r="G625" s="256">
        <f>SUM(C625:F625)</f>
        <v>17611795.579465114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3577.09</v>
      </c>
      <c r="D626" s="256">
        <f>(D615/D612)*BR90</f>
        <v>0</v>
      </c>
      <c r="E626" s="258">
        <f>(E623/E612)*SUM(C626:D626)</f>
        <v>1553.8190451253759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4218652.46</v>
      </c>
      <c r="D627" s="256">
        <f>(D615/D612)*BO90</f>
        <v>155531.82239435034</v>
      </c>
      <c r="E627" s="258">
        <f>(E623/E612)*SUM(C627:D627)</f>
        <v>1900061.4591392493</v>
      </c>
      <c r="F627" s="258">
        <f>(F624/F612)*BO64</f>
        <v>-6.0491154016759632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1806154.6500000001</v>
      </c>
      <c r="D628" s="256">
        <f>(D615/D612)*AZ90</f>
        <v>76978.53150228232</v>
      </c>
      <c r="E628" s="258">
        <f>(E623/E612)*SUM(C628:D628)</f>
        <v>817996.80799918016</v>
      </c>
      <c r="F628" s="258">
        <f>(F624/F612)*AZ64</f>
        <v>-13.390354203743081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3037572</v>
      </c>
      <c r="D630" s="256">
        <f>(D615/D612)*BA90</f>
        <v>317605.59293517441</v>
      </c>
      <c r="E630" s="258">
        <f>(E623/E612)*SUM(C630:D630)</f>
        <v>1457424.5668072621</v>
      </c>
      <c r="F630" s="258">
        <f>(F624/F612)*BA64</f>
        <v>-59.649527617712998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-1409472.1</v>
      </c>
      <c r="D631" s="256">
        <f>(D615/D612)*AW90</f>
        <v>0</v>
      </c>
      <c r="E631" s="258">
        <f>(E623/E612)*SUM(C631:D631)</f>
        <v>-612247.55109680176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7188603.8300000001</v>
      </c>
      <c r="D632" s="256">
        <f>(D615/D612)*BB90</f>
        <v>126768.54682053596</v>
      </c>
      <c r="E632" s="258">
        <f>(E623/E612)*SUM(C632:D632)</f>
        <v>3177656.9561536997</v>
      </c>
      <c r="F632" s="258">
        <f>(F624/F612)*BB64</f>
        <v>-26.472753479973093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1563099.4200000002</v>
      </c>
      <c r="D633" s="256">
        <f>(D615/D612)*BC90</f>
        <v>49121.179317520582</v>
      </c>
      <c r="E633" s="258">
        <f>(E623/E612)*SUM(C633:D633)</f>
        <v>700317.59675127314</v>
      </c>
      <c r="F633" s="258">
        <f>(F624/F612)*BC64</f>
        <v>-1.6788151840924754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312317.53000000003</v>
      </c>
      <c r="D635" s="256">
        <f>(D615/D612)*BK90</f>
        <v>0</v>
      </c>
      <c r="E635" s="258">
        <f>(E623/E612)*SUM(C635:D635)</f>
        <v>135664.72362745024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23839.78</v>
      </c>
      <c r="D636" s="256">
        <f>(D615/D612)*BH90</f>
        <v>1270718.5230047042</v>
      </c>
      <c r="E636" s="258">
        <f>(E623/E612)*SUM(C636:D636)</f>
        <v>562331.20951217227</v>
      </c>
      <c r="F636" s="258">
        <f>(F624/F612)*BH64</f>
        <v>-0.41920847947227879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1823223.3600000003</v>
      </c>
      <c r="D637" s="256">
        <f>(D615/D612)*BL90</f>
        <v>264035.48957297672</v>
      </c>
      <c r="E637" s="258">
        <f>(E623/E612)*SUM(C637:D637)</f>
        <v>906665.0692526534</v>
      </c>
      <c r="F637" s="258">
        <f>(F624/F612)*BL64</f>
        <v>-8.8021322994045512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1178034.9200000004</v>
      </c>
      <c r="D639" s="256">
        <f>(D615/D612)*BS90</f>
        <v>690477.5039159978</v>
      </c>
      <c r="E639" s="258">
        <f>(E623/E612)*SUM(C639:D639)</f>
        <v>811645.8323201423</v>
      </c>
      <c r="F639" s="258">
        <f>(F624/F612)*BS64</f>
        <v>-7.5071654476948959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1143244.7600000002</v>
      </c>
      <c r="D640" s="256">
        <f>(D615/D612)*BT90</f>
        <v>381649.96754765854</v>
      </c>
      <c r="E640" s="258">
        <f>(E623/E612)*SUM(C640:D640)</f>
        <v>662384.91887954273</v>
      </c>
      <c r="F640" s="258">
        <f>(F624/F612)*BT64</f>
        <v>-6.0513993124503527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106402.94</v>
      </c>
      <c r="D641" s="256">
        <f>(D615/D612)*BU90</f>
        <v>0</v>
      </c>
      <c r="E641" s="258">
        <f>(E623/E612)*SUM(C641:D641)</f>
        <v>46219.389120579202</v>
      </c>
      <c r="F641" s="258">
        <f>(F624/F612)*BU64</f>
        <v>-2.3866691636216301E-2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328803.60463401518</v>
      </c>
      <c r="E642" s="258">
        <f>(E623/E612)*SUM(C642:D642)</f>
        <v>142825.95712889725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39935807.879999995</v>
      </c>
      <c r="D643" s="256">
        <f>(D615/D612)*BW90</f>
        <v>184973.08471020136</v>
      </c>
      <c r="E643" s="258">
        <f>(E623/E612)*SUM(C643:D643)</f>
        <v>17427695.016974792</v>
      </c>
      <c r="F643" s="258">
        <f>(F624/F612)*BW64</f>
        <v>-5.2216323576405355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37135.25</v>
      </c>
      <c r="D644" s="256">
        <f>(D615/D612)*BX90</f>
        <v>0</v>
      </c>
      <c r="E644" s="258">
        <f>(E623/E612)*SUM(C644:D644)</f>
        <v>16130.837830608711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13257018.569999998</v>
      </c>
      <c r="D645" s="256">
        <f>(D615/D612)*BY90</f>
        <v>1974648.4485225112</v>
      </c>
      <c r="E645" s="258">
        <f>(E623/E612)*SUM(C645:D645)</f>
        <v>6616342.9777803542</v>
      </c>
      <c r="F645" s="258">
        <f>(F624/F612)*BY64</f>
        <v>-37.66040418980478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7513021.1099999994</v>
      </c>
      <c r="D646" s="256">
        <f>(D615/D612)*BZ90</f>
        <v>108942.07087562422</v>
      </c>
      <c r="E646" s="258">
        <f>(E623/E612)*SUM(C646:D646)</f>
        <v>3310834.1002571736</v>
      </c>
      <c r="F646" s="258">
        <f>(F624/F612)*BZ64</f>
        <v>-7.3982521124767817E-2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13966261.880000001</v>
      </c>
      <c r="D647" s="256">
        <f>(D615/D612)*CA90</f>
        <v>170346.87256481717</v>
      </c>
      <c r="E647" s="258">
        <f>(E623/E612)*SUM(C647:D647)</f>
        <v>6140670.7444378799</v>
      </c>
      <c r="F647" s="258">
        <f>(F624/F612)*CA64</f>
        <v>-2.709703532842338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465056416.1699999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29161272.09</v>
      </c>
      <c r="D668" s="256">
        <f>(D615/D612)*C90</f>
        <v>2564200.7628303766</v>
      </c>
      <c r="E668" s="258">
        <f>(E623/E612)*SUM(C668:D668)</f>
        <v>13780934.763826443</v>
      </c>
      <c r="F668" s="258">
        <f>(F624/F612)*C64</f>
        <v>-661.73246716552785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6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6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100457037.05000003</v>
      </c>
      <c r="D670" s="256">
        <f>(D615/D612)*E90</f>
        <v>15884409.126743304</v>
      </c>
      <c r="E670" s="258">
        <f>(E623/E612)*SUM(C670:D670)</f>
        <v>50536484.910039343</v>
      </c>
      <c r="F670" s="258">
        <f>(F624/F612)*E64</f>
        <v>-1837.4948471064483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6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6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5367629.7299999995</v>
      </c>
      <c r="D672" s="256">
        <f>(D615/D612)*G90</f>
        <v>619481.06156952586</v>
      </c>
      <c r="E672" s="258">
        <f>(E623/E612)*SUM(C672:D672)</f>
        <v>2600685.6895455224</v>
      </c>
      <c r="F672" s="258">
        <f>(F624/F612)*G64</f>
        <v>-47.700834904555379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6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5852754.2100000009</v>
      </c>
      <c r="D673" s="256">
        <f>(D615/D612)*H90</f>
        <v>1162081.7541343898</v>
      </c>
      <c r="E673" s="258">
        <f>(E623/E612)*SUM(C673:D673)</f>
        <v>3047109.7231275826</v>
      </c>
      <c r="F673" s="258">
        <f>(F624/F612)*H64</f>
        <v>-17.439889886388574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6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3127370.04</v>
      </c>
      <c r="D674" s="256">
        <f>(D615/D612)*I90</f>
        <v>515660.07828160428</v>
      </c>
      <c r="E674" s="258">
        <f>(E623/E612)*SUM(C674:D674)</f>
        <v>1582462.1633090884</v>
      </c>
      <c r="F674" s="258">
        <f>(F624/F612)*I64</f>
        <v>-20.193593013086353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6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10630929.25</v>
      </c>
      <c r="D675" s="256">
        <f>(D615/D612)*J90</f>
        <v>1393535.6133532475</v>
      </c>
      <c r="E675" s="258">
        <f>(E623/E612)*SUM(C675:D675)</f>
        <v>5223196.0929468302</v>
      </c>
      <c r="F675" s="258">
        <f>(F624/F612)*J64</f>
        <v>-283.42710529232096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6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6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6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110794.01</v>
      </c>
      <c r="D678" s="256">
        <f>(D615/D612)*M90</f>
        <v>1014406.2590919336</v>
      </c>
      <c r="E678" s="258">
        <f>(E623/E612)*SUM(C678:D678)</f>
        <v>488765.33933874854</v>
      </c>
      <c r="F678" s="258">
        <f>(F624/F612)*M64</f>
        <v>-38.972477498023373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6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6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26734993.609999996</v>
      </c>
      <c r="D680" s="256">
        <f>(D615/D612)*O90</f>
        <v>4193000.2713270606</v>
      </c>
      <c r="E680" s="258">
        <f>(E623/E612)*SUM(C680:D680)</f>
        <v>13434525.248268027</v>
      </c>
      <c r="F680" s="258">
        <f>(F624/F612)*O64</f>
        <v>-765.38850019609617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6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86614668.159999967</v>
      </c>
      <c r="D681" s="256">
        <f>(D615/D612)*P90</f>
        <v>6909832.9034441262</v>
      </c>
      <c r="E681" s="258">
        <f>(E623/E612)*SUM(C681:D681)</f>
        <v>40625243.127298422</v>
      </c>
      <c r="F681" s="258">
        <f>(F624/F612)*P64</f>
        <v>-14627.211545292066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6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6413597.2799999993</v>
      </c>
      <c r="D682" s="256">
        <f>(D615/D612)*Q90</f>
        <v>2801670.8185135392</v>
      </c>
      <c r="E682" s="258">
        <f>(E623/E612)*SUM(C682:D682)</f>
        <v>4002935.0889708237</v>
      </c>
      <c r="F682" s="258">
        <f>(F624/F612)*Q64</f>
        <v>-457.86550279184883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6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14552338.539999999</v>
      </c>
      <c r="D683" s="256">
        <f>(D615/D612)*R90</f>
        <v>56907.628281278747</v>
      </c>
      <c r="E683" s="258">
        <f>(E623/E612)*SUM(C683:D683)</f>
        <v>6345975.3406261439</v>
      </c>
      <c r="F683" s="258">
        <f>(F624/F612)*R64</f>
        <v>-336.53675470257497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6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213174.27999999997</v>
      </c>
      <c r="D684" s="256">
        <f>(D615/D612)*S90</f>
        <v>3154314.5999000538</v>
      </c>
      <c r="E684" s="258">
        <f>(E623/E612)*SUM(C684:D684)</f>
        <v>1462772.3529004366</v>
      </c>
      <c r="F684" s="258">
        <f>(F624/F612)*S64</f>
        <v>349.35169711784306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6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2187198.7399999998</v>
      </c>
      <c r="D685" s="256">
        <f>(D615/D612)*T90</f>
        <v>0</v>
      </c>
      <c r="E685" s="258">
        <f>(E623/E612)*SUM(C685:D685)</f>
        <v>950077.0340377863</v>
      </c>
      <c r="F685" s="258">
        <f>(F624/F612)*T64</f>
        <v>-163.39448536532007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6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27065914.259999998</v>
      </c>
      <c r="D686" s="256">
        <f>(D615/D612)*U90</f>
        <v>1373429.770938176</v>
      </c>
      <c r="E686" s="258">
        <f>(E623/E612)*SUM(C686:D686)</f>
        <v>12353503.654127913</v>
      </c>
      <c r="F686" s="258">
        <f>(F624/F612)*U64</f>
        <v>-3317.7440976341818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6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30458986.359999996</v>
      </c>
      <c r="D687" s="256">
        <f>(D615/D612)*V90</f>
        <v>1300664.7398633976</v>
      </c>
      <c r="E687" s="258">
        <f>(E623/E612)*SUM(C687:D687)</f>
        <v>13795781.1364838</v>
      </c>
      <c r="F687" s="258">
        <f>(F624/F612)*V64</f>
        <v>-7729.1433247940231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6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3153544.55</v>
      </c>
      <c r="D688" s="256">
        <f>(D615/D612)*W90</f>
        <v>245649.98652297459</v>
      </c>
      <c r="E688" s="258">
        <f>(E623/E612)*SUM(C688:D688)</f>
        <v>1476544.6798754078</v>
      </c>
      <c r="F688" s="258">
        <f>(F624/F612)*W64</f>
        <v>-128.68313433456603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6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4110235.55</v>
      </c>
      <c r="D689" s="256">
        <f>(D615/D612)*X90</f>
        <v>326838.69091046846</v>
      </c>
      <c r="E689" s="258">
        <f>(E623/E612)*SUM(C689:D689)</f>
        <v>1927379.6466294967</v>
      </c>
      <c r="F689" s="258">
        <f>(F624/F612)*X64</f>
        <v>-5.2269251185106329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6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25568871.030000001</v>
      </c>
      <c r="D690" s="256">
        <f>(D615/D612)*Y90</f>
        <v>3021954.9501430402</v>
      </c>
      <c r="E690" s="258">
        <f>(E623/E612)*SUM(C690:D690)</f>
        <v>12419304.497178335</v>
      </c>
      <c r="F690" s="258">
        <f>(F624/F612)*Y64</f>
        <v>-1311.3794814630228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6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8508561.5</v>
      </c>
      <c r="D691" s="256">
        <f>(D615/D612)*Z90</f>
        <v>0</v>
      </c>
      <c r="E691" s="258">
        <f>(E623/E612)*SUM(C691:D691)</f>
        <v>3695955.3450767342</v>
      </c>
      <c r="F691" s="258">
        <f>(F624/F612)*Z64</f>
        <v>-35.19353773398354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6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4891366.5900000008</v>
      </c>
      <c r="D692" s="256">
        <f>(D615/D612)*AA90</f>
        <v>353236.08391452552</v>
      </c>
      <c r="E692" s="258">
        <f>(E623/E612)*SUM(C692:D692)</f>
        <v>2278154.454834478</v>
      </c>
      <c r="F692" s="258">
        <f>(F624/F612)*AA64</f>
        <v>-1149.233426067932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6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29797792.059999999</v>
      </c>
      <c r="D693" s="256">
        <f>(D615/D612)*AB90</f>
        <v>840345.0174434433</v>
      </c>
      <c r="E693" s="258">
        <f>(E623/E612)*SUM(C693:D693)</f>
        <v>13308617.031747466</v>
      </c>
      <c r="F693" s="258">
        <f>(F624/F612)*AB64</f>
        <v>-5951.238764390072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6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10474134.589999998</v>
      </c>
      <c r="D694" s="256">
        <f>(D615/D612)*AC90</f>
        <v>171531.47762084191</v>
      </c>
      <c r="E694" s="258">
        <f>(E623/E612)*SUM(C694:D694)</f>
        <v>4624272.434832288</v>
      </c>
      <c r="F694" s="258">
        <f>(F624/F612)*AC64</f>
        <v>-715.77990652771143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6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2961828.42</v>
      </c>
      <c r="D695" s="256">
        <f>(D615/D612)*AD90</f>
        <v>0</v>
      </c>
      <c r="E695" s="258">
        <f>(E623/E612)*SUM(C695:D695)</f>
        <v>1286561.2571642315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6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7845329.6899999995</v>
      </c>
      <c r="D696" s="256">
        <f>(D615/D612)*AE90</f>
        <v>798224.15522314748</v>
      </c>
      <c r="E696" s="258">
        <f>(E623/E612)*SUM(C696:D696)</f>
        <v>3754593.4215449993</v>
      </c>
      <c r="F696" s="258">
        <f>(F624/F612)*AE64</f>
        <v>-9.2649321544736765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6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6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30841428.710000001</v>
      </c>
      <c r="D698" s="256">
        <f>(D615/D612)*AG90</f>
        <v>4236001.2684836434</v>
      </c>
      <c r="E698" s="258">
        <f>(E623/E612)*SUM(C698:D698)</f>
        <v>15236960.421633141</v>
      </c>
      <c r="F698" s="258">
        <f>(F624/F612)*AG64</f>
        <v>-1392.3446498026635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6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6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6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10092828.630000003</v>
      </c>
      <c r="D701" s="256">
        <f>(D615/D612)*AJ90</f>
        <v>2106886.642985858</v>
      </c>
      <c r="E701" s="258">
        <f>(E623/E612)*SUM(C701:D701)</f>
        <v>5299321.4977180762</v>
      </c>
      <c r="F701" s="258">
        <f>(F624/F612)*AJ64</f>
        <v>-232.23284410438472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6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6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157.30000000000001</v>
      </c>
      <c r="D703" s="256">
        <f>(D615/D612)*AL90</f>
        <v>0</v>
      </c>
      <c r="E703" s="258">
        <f>(E623/E612)*SUM(C703:D703)</f>
        <v>68.328092331538102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6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6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6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6222712.7299999995</v>
      </c>
      <c r="D706" s="256">
        <f>(D615/D612)*AO90</f>
        <v>867219.08088085847</v>
      </c>
      <c r="E706" s="258">
        <f>(E623/E612)*SUM(C706:D706)</f>
        <v>3079729.9135294114</v>
      </c>
      <c r="F706" s="258">
        <f>(F624/F612)*AO64</f>
        <v>-93.79936739552177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6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6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6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6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6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6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400942.68999999994</v>
      </c>
      <c r="D712" s="256">
        <f>(D615/D612)*AU90</f>
        <v>87687.394484168966</v>
      </c>
      <c r="E712" s="258">
        <f>(E623/E612)*SUM(C712:D712)</f>
        <v>212251.50367833156</v>
      </c>
      <c r="F712" s="258">
        <f>(F624/F612)*AU64</f>
        <v>3.1369461699385447E-2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6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3751890.45</v>
      </c>
      <c r="D713" s="256">
        <f>(D615/D612)*AV90</f>
        <v>3485484.087103826</v>
      </c>
      <c r="E713" s="258">
        <f>(E623/E612)*SUM(C713:D713)</f>
        <v>3143776.1958623845</v>
      </c>
      <c r="F713" s="258">
        <f>(F624/F612)*AV64</f>
        <v>-91.978548563404431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6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962626698.26999986</v>
      </c>
      <c r="D715" s="231">
        <f>SUM(D616:D647)+SUM(D668:D713)</f>
        <v>71083366.070000008</v>
      </c>
      <c r="E715" s="231">
        <f>SUM(E624:E647)+SUM(E668:E713)</f>
        <v>291517094.52716208</v>
      </c>
      <c r="F715" s="231">
        <f>SUM(F625:F648)+SUM(F668:F713)</f>
        <v>-41657.559659800405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962626698.2700001</v>
      </c>
      <c r="D716" s="231">
        <f>D615</f>
        <v>71083366.069999993</v>
      </c>
      <c r="E716" s="231">
        <f>E623</f>
        <v>291517094.52716202</v>
      </c>
      <c r="F716" s="231">
        <f>F624</f>
        <v>-41657.559659800419</v>
      </c>
      <c r="G716" s="231">
        <f>G625</f>
        <v>17611795.579465114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465056416.1699999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08AE5FB9-DEF9-44E6-8142-F0C2B597F3DD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Providence Regional Medical Center Everett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51779763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499020200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365579227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22943055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11754256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4080623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223998670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21278206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21278206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23626040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12813384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576714615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58618451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211665605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17103648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503084816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397456927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36054295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36054295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678788098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Providence Regional Medical Center Everett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52157001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26842476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4501824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83501301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-59960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-59960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386811908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2702050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389513958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389513958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205832799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205832799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678788098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Providence Regional Medical Center Everett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1899383039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1136514982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3035898021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-12925779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2169202021.1900001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54127223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2210403465.1900001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825494555.80999994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24733052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24733052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850227607.80999994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382339748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30070652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72896231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122415908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6147088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37183730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27466529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5803567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3750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25817458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15057650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262157438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987359749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-137132141.19000006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-2923631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-140055772.19000006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-140055772.19000006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Providence Regional Medical Center Everett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15364</v>
      </c>
      <c r="D9" s="287">
        <f>data!D59</f>
        <v>0</v>
      </c>
      <c r="E9" s="287">
        <f>data!E59</f>
        <v>157837</v>
      </c>
      <c r="F9" s="287">
        <f>data!F59</f>
        <v>0</v>
      </c>
      <c r="G9" s="287">
        <f>data!G59</f>
        <v>5447</v>
      </c>
      <c r="H9" s="287">
        <f>data!H59</f>
        <v>8039</v>
      </c>
      <c r="I9" s="287">
        <f>data!I59</f>
        <v>3712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224.45201442307695</v>
      </c>
      <c r="D10" s="294">
        <f>data!D60</f>
        <v>0</v>
      </c>
      <c r="E10" s="294">
        <f>data!E60</f>
        <v>797.48856249999994</v>
      </c>
      <c r="F10" s="294">
        <f>data!F60</f>
        <v>0</v>
      </c>
      <c r="G10" s="294">
        <f>data!G60</f>
        <v>36.10708653846153</v>
      </c>
      <c r="H10" s="294">
        <f>data!H60</f>
        <v>59.570399038461524</v>
      </c>
      <c r="I10" s="294">
        <f>data!I60</f>
        <v>23.645740384615387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25970645.809999999</v>
      </c>
      <c r="D11" s="287">
        <f>data!D61</f>
        <v>0</v>
      </c>
      <c r="E11" s="287">
        <f>data!E61</f>
        <v>88982378.040000036</v>
      </c>
      <c r="F11" s="287">
        <f>data!F61</f>
        <v>0</v>
      </c>
      <c r="G11" s="287">
        <f>data!G61</f>
        <v>3317949.1599999997</v>
      </c>
      <c r="H11" s="287">
        <f>data!H61</f>
        <v>5846536.8200000012</v>
      </c>
      <c r="I11" s="287">
        <f>data!I61</f>
        <v>2812907.23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1167920</v>
      </c>
      <c r="D12" s="287">
        <f>data!D62</f>
        <v>0</v>
      </c>
      <c r="E12" s="287">
        <f>data!E62</f>
        <v>5729074</v>
      </c>
      <c r="F12" s="287">
        <f>data!F62</f>
        <v>0</v>
      </c>
      <c r="G12" s="287">
        <f>data!G62</f>
        <v>322948</v>
      </c>
      <c r="H12" s="287">
        <f>data!H62</f>
        <v>478293</v>
      </c>
      <c r="I12" s="287">
        <f>data!I62</f>
        <v>235305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9210.9500000000007</v>
      </c>
      <c r="F13" s="287">
        <f>data!F63</f>
        <v>0</v>
      </c>
      <c r="G13" s="287">
        <f>data!G63</f>
        <v>333070.61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1880390.32</v>
      </c>
      <c r="D14" s="287">
        <f>data!D64</f>
        <v>0</v>
      </c>
      <c r="E14" s="287">
        <f>data!E64</f>
        <v>5221456.8500000006</v>
      </c>
      <c r="F14" s="287">
        <f>data!F64</f>
        <v>0</v>
      </c>
      <c r="G14" s="287">
        <f>data!G64</f>
        <v>135547.51</v>
      </c>
      <c r="H14" s="287">
        <f>data!H64</f>
        <v>49557.49</v>
      </c>
      <c r="I14" s="287">
        <f>data!I64</f>
        <v>57382.46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1111.82</v>
      </c>
      <c r="D15" s="287">
        <f>data!D65</f>
        <v>0</v>
      </c>
      <c r="E15" s="287">
        <f>data!E65</f>
        <v>1920.96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13584.29</v>
      </c>
      <c r="D16" s="287">
        <f>data!D66</f>
        <v>0</v>
      </c>
      <c r="E16" s="287">
        <f>data!E66</f>
        <v>104891.04000000001</v>
      </c>
      <c r="F16" s="287">
        <f>data!F66</f>
        <v>0</v>
      </c>
      <c r="G16" s="287">
        <f>data!G66</f>
        <v>1229997.7000000002</v>
      </c>
      <c r="H16" s="287">
        <f>data!H66</f>
        <v>5365.52</v>
      </c>
      <c r="I16" s="287">
        <f>data!I66</f>
        <v>14476.02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110169</v>
      </c>
      <c r="D17" s="287">
        <f>data!D67</f>
        <v>0</v>
      </c>
      <c r="E17" s="287">
        <f>data!E67</f>
        <v>357478</v>
      </c>
      <c r="F17" s="287">
        <f>data!F67</f>
        <v>0</v>
      </c>
      <c r="G17" s="287">
        <f>data!G67</f>
        <v>25319</v>
      </c>
      <c r="H17" s="287">
        <f>data!H67</f>
        <v>0</v>
      </c>
      <c r="I17" s="287">
        <f>data!I67</f>
        <v>564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17450.849999999999</v>
      </c>
      <c r="D19" s="287">
        <f>data!D69</f>
        <v>0</v>
      </c>
      <c r="E19" s="287">
        <f>data!E69</f>
        <v>50627.209999999992</v>
      </c>
      <c r="F19" s="287">
        <f>data!F69</f>
        <v>0</v>
      </c>
      <c r="G19" s="287">
        <f>data!G69</f>
        <v>2797.75</v>
      </c>
      <c r="H19" s="287">
        <f>data!H69</f>
        <v>2897.61</v>
      </c>
      <c r="I19" s="287">
        <f>data!I69</f>
        <v>6735.33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-529896.23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29161272.09</v>
      </c>
      <c r="D21" s="287">
        <f>data!D85</f>
        <v>0</v>
      </c>
      <c r="E21" s="287">
        <f>data!E85</f>
        <v>100457037.05000003</v>
      </c>
      <c r="F21" s="287">
        <f>data!F85</f>
        <v>0</v>
      </c>
      <c r="G21" s="287">
        <f>data!G85</f>
        <v>5367629.7299999995</v>
      </c>
      <c r="H21" s="287">
        <f>data!H85</f>
        <v>5852754.2100000009</v>
      </c>
      <c r="I21" s="287">
        <f>data!I85</f>
        <v>3127370.04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113492123.5</v>
      </c>
      <c r="D24" s="287">
        <f>data!D87</f>
        <v>0</v>
      </c>
      <c r="E24" s="287">
        <f>data!E87</f>
        <v>443642241.70000005</v>
      </c>
      <c r="F24" s="287">
        <f>data!F87</f>
        <v>0</v>
      </c>
      <c r="G24" s="287">
        <f>data!G87</f>
        <v>19537300.009999998</v>
      </c>
      <c r="H24" s="287">
        <f>data!H87</f>
        <v>32185972</v>
      </c>
      <c r="I24" s="287">
        <f>data!I87</f>
        <v>7583455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469497</v>
      </c>
      <c r="D25" s="287">
        <f>data!D88</f>
        <v>0</v>
      </c>
      <c r="E25" s="287">
        <f>data!E88</f>
        <v>63454130.32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1116902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113961620.5</v>
      </c>
      <c r="D26" s="287">
        <f>data!D89</f>
        <v>0</v>
      </c>
      <c r="E26" s="287">
        <f>data!E89</f>
        <v>507096372.02000004</v>
      </c>
      <c r="F26" s="287">
        <f>data!F89</f>
        <v>0</v>
      </c>
      <c r="G26" s="287">
        <f>data!G89</f>
        <v>19537300.009999998</v>
      </c>
      <c r="H26" s="287">
        <f>data!H89</f>
        <v>32185972</v>
      </c>
      <c r="I26" s="287">
        <f>data!I89</f>
        <v>8700357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30823.959999999981</v>
      </c>
      <c r="D28" s="287">
        <f>data!D90</f>
        <v>0</v>
      </c>
      <c r="E28" s="287">
        <f>data!E90</f>
        <v>190944.63999999946</v>
      </c>
      <c r="F28" s="287">
        <f>data!F90</f>
        <v>0</v>
      </c>
      <c r="G28" s="287">
        <f>data!G90</f>
        <v>7446.7099999999991</v>
      </c>
      <c r="H28" s="287">
        <f>data!H90</f>
        <v>13969.250000000004</v>
      </c>
      <c r="I28" s="287">
        <f>data!I90</f>
        <v>6198.6900000000014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8018.103941288412</v>
      </c>
      <c r="D30" s="287">
        <f>data!D92</f>
        <v>0</v>
      </c>
      <c r="E30" s="287">
        <f>data!E92</f>
        <v>49669.606713475281</v>
      </c>
      <c r="F30" s="287">
        <f>data!F92</f>
        <v>0</v>
      </c>
      <c r="G30" s="287">
        <f>data!G92</f>
        <v>1937.0805957648486</v>
      </c>
      <c r="H30" s="287">
        <f>data!H92</f>
        <v>3633.7608302711023</v>
      </c>
      <c r="I30" s="287">
        <f>data!I92</f>
        <v>1612.4385289828142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148.93384134615386</v>
      </c>
      <c r="D32" s="294">
        <f>data!D94</f>
        <v>0</v>
      </c>
      <c r="E32" s="294">
        <f>data!E94</f>
        <v>464.77457211538461</v>
      </c>
      <c r="F32" s="294">
        <f>data!F94</f>
        <v>0</v>
      </c>
      <c r="G32" s="294">
        <f>data!G94</f>
        <v>20.49022596153846</v>
      </c>
      <c r="H32" s="294">
        <f>data!H94</f>
        <v>25.942139423076924</v>
      </c>
      <c r="I32" s="294">
        <f>data!I94</f>
        <v>12.118629807692308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Providence Regional Medical Center Everett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5901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2926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181.01945673076926</v>
      </c>
      <c r="I42" s="294">
        <f>data!P60</f>
        <v>289.27315384615395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7404128.9999999991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22286527.77</v>
      </c>
      <c r="I43" s="287">
        <f>data!P61</f>
        <v>36903688.61999999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594906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1409078</v>
      </c>
      <c r="I44" s="287">
        <f>data!P62</f>
        <v>1939151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1612088.75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393711.28</v>
      </c>
      <c r="I45" s="287">
        <f>data!P63</f>
        <v>72472.350000000006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805391.32000000007</v>
      </c>
      <c r="D46" s="287">
        <f>data!K64</f>
        <v>0</v>
      </c>
      <c r="E46" s="287">
        <f>data!L64</f>
        <v>0</v>
      </c>
      <c r="F46" s="287">
        <f>data!M64</f>
        <v>110744.86</v>
      </c>
      <c r="G46" s="287">
        <f>data!N64</f>
        <v>0</v>
      </c>
      <c r="H46" s="287">
        <f>data!O64</f>
        <v>2174941.0799999996</v>
      </c>
      <c r="I46" s="287">
        <f>data!P64</f>
        <v>41564935.019999996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587.77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1151.81</v>
      </c>
      <c r="I47" s="287">
        <f>data!P65</f>
        <v>1593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103874.72</v>
      </c>
      <c r="D48" s="287">
        <f>data!K66</f>
        <v>0</v>
      </c>
      <c r="E48" s="287">
        <f>data!L66</f>
        <v>0</v>
      </c>
      <c r="F48" s="287">
        <f>data!M66</f>
        <v>49.15</v>
      </c>
      <c r="G48" s="287">
        <f>data!N66</f>
        <v>0</v>
      </c>
      <c r="H48" s="287">
        <f>data!O66</f>
        <v>115298.13</v>
      </c>
      <c r="I48" s="287">
        <f>data!P66</f>
        <v>2962557.0199999996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108576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244251</v>
      </c>
      <c r="I49" s="287">
        <f>data!P67</f>
        <v>2198344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750334.25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6234.2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126834.54</v>
      </c>
      <c r="I51" s="287">
        <f>data!P69</f>
        <v>92531.379999999976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-4858.51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-16800</v>
      </c>
      <c r="I52" s="287">
        <f>-data!P84</f>
        <v>129061.52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10630929.25</v>
      </c>
      <c r="D53" s="287">
        <f>data!K85</f>
        <v>0</v>
      </c>
      <c r="E53" s="287">
        <f>data!L85</f>
        <v>0</v>
      </c>
      <c r="F53" s="287">
        <f>data!M85</f>
        <v>110794.01</v>
      </c>
      <c r="G53" s="287">
        <f>data!N85</f>
        <v>0</v>
      </c>
      <c r="H53" s="287">
        <f>data!O85</f>
        <v>26734993.609999996</v>
      </c>
      <c r="I53" s="287">
        <f>data!P85</f>
        <v>86614668.159999967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63484086.5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112905418.99999999</v>
      </c>
      <c r="I56" s="287">
        <f>data!P87</f>
        <v>311174113.69999999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744201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14470855.299999999</v>
      </c>
      <c r="I57" s="287">
        <f>data!P88</f>
        <v>250294387.62999997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64228287.5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127376274.29999998</v>
      </c>
      <c r="I58" s="287">
        <f>data!P89</f>
        <v>561468501.32999992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16751.530000000002</v>
      </c>
      <c r="D60" s="287">
        <f>data!K90</f>
        <v>0</v>
      </c>
      <c r="E60" s="287">
        <f>data!L90</f>
        <v>0</v>
      </c>
      <c r="F60" s="287">
        <f>data!M90</f>
        <v>12194.06</v>
      </c>
      <c r="G60" s="287">
        <f>data!N90</f>
        <v>0</v>
      </c>
      <c r="H60" s="287">
        <f>data!O90</f>
        <v>50403.570000000043</v>
      </c>
      <c r="I60" s="287">
        <f>data!P90</f>
        <v>83062.299999999959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4357.5033420628361</v>
      </c>
      <c r="D62" s="287">
        <f>data!K92</f>
        <v>0</v>
      </c>
      <c r="E62" s="287">
        <f>data!L92</f>
        <v>0</v>
      </c>
      <c r="F62" s="287">
        <f>data!M92</f>
        <v>3171.9883021619357</v>
      </c>
      <c r="G62" s="287">
        <f>data!N92</f>
        <v>0</v>
      </c>
      <c r="H62" s="287">
        <f>data!O92</f>
        <v>13111.263551860533</v>
      </c>
      <c r="I62" s="287">
        <f>data!P92</f>
        <v>21606.638310018589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100.45037980769231</v>
      </c>
      <c r="I64" s="294">
        <f>data!P94</f>
        <v>105.04296153846155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Providence Regional Medical Center Everett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36.199206730769227</v>
      </c>
      <c r="D74" s="294">
        <f>data!R60</f>
        <v>13.293240384615386</v>
      </c>
      <c r="E74" s="294">
        <f>data!S60</f>
        <v>0.40360576923076924</v>
      </c>
      <c r="F74" s="294">
        <f>data!T60</f>
        <v>13.248019230769232</v>
      </c>
      <c r="G74" s="294">
        <f>data!U60</f>
        <v>124.56327403846154</v>
      </c>
      <c r="H74" s="294">
        <f>data!V60</f>
        <v>54.677365384615378</v>
      </c>
      <c r="I74" s="294">
        <f>data!W60</f>
        <v>18.812706730769232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4714362.1599999992</v>
      </c>
      <c r="D75" s="287">
        <f>data!R61</f>
        <v>1299199.4200000002</v>
      </c>
      <c r="E75" s="287">
        <f>data!S61</f>
        <v>468795.02</v>
      </c>
      <c r="F75" s="287">
        <f>data!T61</f>
        <v>1563749.6600000001</v>
      </c>
      <c r="G75" s="287">
        <f>data!U61</f>
        <v>11439760.899999999</v>
      </c>
      <c r="H75" s="287">
        <f>data!V61</f>
        <v>7370341.4300000006</v>
      </c>
      <c r="I75" s="287">
        <f>data!W61</f>
        <v>2102611.5099999998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324940</v>
      </c>
      <c r="D76" s="287">
        <f>data!R62</f>
        <v>63917</v>
      </c>
      <c r="E76" s="287">
        <f>data!S62</f>
        <v>22786</v>
      </c>
      <c r="F76" s="287">
        <f>data!T62</f>
        <v>143534</v>
      </c>
      <c r="G76" s="287">
        <f>data!U62</f>
        <v>925116</v>
      </c>
      <c r="H76" s="287">
        <f>data!V62</f>
        <v>380972</v>
      </c>
      <c r="I76" s="287">
        <f>data!W62</f>
        <v>166512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40000</v>
      </c>
      <c r="D77" s="287">
        <f>data!R63</f>
        <v>12183747</v>
      </c>
      <c r="E77" s="287">
        <f>data!S63</f>
        <v>0</v>
      </c>
      <c r="F77" s="287">
        <f>data!T63</f>
        <v>0</v>
      </c>
      <c r="G77" s="287">
        <f>data!U63</f>
        <v>6600</v>
      </c>
      <c r="H77" s="287">
        <f>data!V63</f>
        <v>12774.84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1301078.46</v>
      </c>
      <c r="D78" s="287">
        <f>data!R64</f>
        <v>956308.60999999987</v>
      </c>
      <c r="E78" s="287">
        <f>data!S64</f>
        <v>-992723.77</v>
      </c>
      <c r="F78" s="287">
        <f>data!T64</f>
        <v>464304.57</v>
      </c>
      <c r="G78" s="287">
        <f>data!U64</f>
        <v>9427758.4899999984</v>
      </c>
      <c r="H78" s="287">
        <f>data!V64</f>
        <v>21963266.139999997</v>
      </c>
      <c r="I78" s="287">
        <f>data!W64</f>
        <v>365668.19999999995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2821.3599999999997</v>
      </c>
      <c r="H79" s="287">
        <f>data!V65</f>
        <v>0</v>
      </c>
      <c r="I79" s="287">
        <f>data!W65</f>
        <v>54.07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10348.779999999999</v>
      </c>
      <c r="D80" s="287">
        <f>data!R66</f>
        <v>3302.0699999999997</v>
      </c>
      <c r="E80" s="287">
        <f>data!S66</f>
        <v>144290.83000000002</v>
      </c>
      <c r="F80" s="287">
        <f>data!T66</f>
        <v>236.51</v>
      </c>
      <c r="G80" s="287">
        <f>data!U66</f>
        <v>5140464.26</v>
      </c>
      <c r="H80" s="287">
        <f>data!V66</f>
        <v>395921.54000000004</v>
      </c>
      <c r="I80" s="287">
        <f>data!W66</f>
        <v>51565.270000000004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20270</v>
      </c>
      <c r="D81" s="287">
        <f>data!R67</f>
        <v>35882</v>
      </c>
      <c r="E81" s="287">
        <f>data!S67</f>
        <v>3528</v>
      </c>
      <c r="F81" s="287">
        <f>data!T67</f>
        <v>15374</v>
      </c>
      <c r="G81" s="287">
        <f>data!U67</f>
        <v>191006</v>
      </c>
      <c r="H81" s="287">
        <f>data!V67</f>
        <v>252271</v>
      </c>
      <c r="I81" s="287">
        <f>data!W67</f>
        <v>698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9982.44</v>
      </c>
      <c r="E82" s="287">
        <f>data!S68</f>
        <v>562602.21</v>
      </c>
      <c r="F82" s="287">
        <f>data!T68</f>
        <v>0</v>
      </c>
      <c r="G82" s="287">
        <f>data!U68</f>
        <v>49910.479999999996</v>
      </c>
      <c r="H82" s="287">
        <f>data!V68</f>
        <v>71005.259999999995</v>
      </c>
      <c r="I82" s="287">
        <f>data!W68</f>
        <v>585142.5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2597.88</v>
      </c>
      <c r="D83" s="287">
        <f>data!R69</f>
        <v>0</v>
      </c>
      <c r="E83" s="287">
        <f>data!S69</f>
        <v>3895.99</v>
      </c>
      <c r="F83" s="287">
        <f>data!T69</f>
        <v>0</v>
      </c>
      <c r="G83" s="287">
        <f>data!U69</f>
        <v>116016.46999999999</v>
      </c>
      <c r="H83" s="287">
        <f>data!V69</f>
        <v>7353.15</v>
      </c>
      <c r="I83" s="287">
        <f>data!W69</f>
        <v>27314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233539.69999999998</v>
      </c>
      <c r="H84" s="287">
        <f>data!V84</f>
        <v>-5081</v>
      </c>
      <c r="I84" s="287">
        <f>data!W84</f>
        <v>146021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6413597.2799999993</v>
      </c>
      <c r="D85" s="287">
        <f>data!R85</f>
        <v>14552338.539999999</v>
      </c>
      <c r="E85" s="287">
        <f>data!S85</f>
        <v>213174.27999999997</v>
      </c>
      <c r="F85" s="287">
        <f>data!T85</f>
        <v>2187198.7399999998</v>
      </c>
      <c r="G85" s="287">
        <f>data!U85</f>
        <v>27065914.259999998</v>
      </c>
      <c r="H85" s="287">
        <f>data!V85</f>
        <v>30458986.359999996</v>
      </c>
      <c r="I85" s="287">
        <f>data!W85</f>
        <v>3153544.55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15078262.140000001</v>
      </c>
      <c r="D88" s="287">
        <f>data!R87</f>
        <v>3235172.65</v>
      </c>
      <c r="E88" s="287">
        <f>data!S87</f>
        <v>0</v>
      </c>
      <c r="F88" s="287">
        <f>data!T87</f>
        <v>11686429</v>
      </c>
      <c r="G88" s="287">
        <f>data!U87</f>
        <v>115308265.91999999</v>
      </c>
      <c r="H88" s="287">
        <f>data!V87</f>
        <v>133375688.78999998</v>
      </c>
      <c r="I88" s="287">
        <f>data!W87</f>
        <v>13501224.360000001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14085934.859999999</v>
      </c>
      <c r="D89" s="287">
        <f>data!R88</f>
        <v>4935276.3499999996</v>
      </c>
      <c r="E89" s="287">
        <f>data!S88</f>
        <v>0</v>
      </c>
      <c r="F89" s="287">
        <f>data!T88</f>
        <v>759762</v>
      </c>
      <c r="G89" s="287">
        <f>data!U88</f>
        <v>53377051.709999993</v>
      </c>
      <c r="H89" s="287">
        <f>data!V88</f>
        <v>132914268.64000002</v>
      </c>
      <c r="I89" s="287">
        <f>data!W88</f>
        <v>25659888.209999997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29164197</v>
      </c>
      <c r="D90" s="287">
        <f>data!R89</f>
        <v>8170449</v>
      </c>
      <c r="E90" s="287">
        <f>data!S89</f>
        <v>0</v>
      </c>
      <c r="F90" s="287">
        <f>data!T89</f>
        <v>12446191</v>
      </c>
      <c r="G90" s="287">
        <f>data!U89</f>
        <v>168685317.63</v>
      </c>
      <c r="H90" s="287">
        <f>data!V89</f>
        <v>266289957.43000001</v>
      </c>
      <c r="I90" s="287">
        <f>data!W89</f>
        <v>39161112.57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33678.559999999976</v>
      </c>
      <c r="D92" s="287">
        <f>data!R90</f>
        <v>684.07999999999993</v>
      </c>
      <c r="E92" s="287">
        <f>data!S90</f>
        <v>37917.649999999994</v>
      </c>
      <c r="F92" s="287">
        <f>data!T90</f>
        <v>0</v>
      </c>
      <c r="G92" s="287">
        <f>data!U90</f>
        <v>16509.840000000004</v>
      </c>
      <c r="H92" s="287">
        <f>data!V90</f>
        <v>15635.140000000007</v>
      </c>
      <c r="I92" s="287">
        <f>data!W90</f>
        <v>2952.93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8760.6587431633779</v>
      </c>
      <c r="D94" s="287">
        <f>data!R92</f>
        <v>177.94678374084899</v>
      </c>
      <c r="E94" s="287">
        <f>data!S92</f>
        <v>9863.3549650789428</v>
      </c>
      <c r="F94" s="287">
        <f>data!T92</f>
        <v>0</v>
      </c>
      <c r="G94" s="287">
        <f>data!U92</f>
        <v>4294.6335634370535</v>
      </c>
      <c r="H94" s="287">
        <f>data!V92</f>
        <v>4067.10162018755</v>
      </c>
      <c r="I94" s="287">
        <f>data!W92</f>
        <v>768.1329612207129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25.317668269230769</v>
      </c>
      <c r="D96" s="294">
        <f>data!R94</f>
        <v>0</v>
      </c>
      <c r="E96" s="294">
        <f>data!S94</f>
        <v>0</v>
      </c>
      <c r="F96" s="294">
        <f>data!T94</f>
        <v>11.736278846153846</v>
      </c>
      <c r="G96" s="294">
        <f>data!U94</f>
        <v>1.9230769230769232E-3</v>
      </c>
      <c r="H96" s="294">
        <f>data!V94</f>
        <v>13.871399038461538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Providence Regional Medical Center Everett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25.100817307692303</v>
      </c>
      <c r="D106" s="294">
        <f>data!Y60</f>
        <v>143.06056730769231</v>
      </c>
      <c r="E106" s="294">
        <f>data!Z60</f>
        <v>28.713456730769231</v>
      </c>
      <c r="F106" s="294">
        <f>data!AA60</f>
        <v>6.9375048076923074</v>
      </c>
      <c r="G106" s="294">
        <f>data!AB60</f>
        <v>96.491730769230756</v>
      </c>
      <c r="H106" s="294">
        <f>data!AC60</f>
        <v>58.310855769230777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3667022.29</v>
      </c>
      <c r="D107" s="287">
        <f>data!Y61</f>
        <v>15514436.380000001</v>
      </c>
      <c r="E107" s="287">
        <f>data!Z61</f>
        <v>3211832.63</v>
      </c>
      <c r="F107" s="287">
        <f>data!AA61</f>
        <v>1030952.0899999999</v>
      </c>
      <c r="G107" s="287">
        <f>data!AB61</f>
        <v>11250153.379999999</v>
      </c>
      <c r="H107" s="287">
        <f>data!AC61</f>
        <v>7731950.2699999996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185050</v>
      </c>
      <c r="D108" s="287">
        <f>data!Y62</f>
        <v>1199584</v>
      </c>
      <c r="E108" s="287">
        <f>data!Z62</f>
        <v>268236</v>
      </c>
      <c r="F108" s="287">
        <f>data!AA62</f>
        <v>82130</v>
      </c>
      <c r="G108" s="287">
        <f>data!AB62</f>
        <v>928820</v>
      </c>
      <c r="H108" s="287">
        <f>data!AC62</f>
        <v>459084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3596438.04</v>
      </c>
      <c r="E109" s="287">
        <f>data!Z63</f>
        <v>0</v>
      </c>
      <c r="F109" s="287">
        <f>data!AA63</f>
        <v>0</v>
      </c>
      <c r="G109" s="287">
        <f>data!AB63</f>
        <v>0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14852.920000000053</v>
      </c>
      <c r="D110" s="287">
        <f>data!Y64</f>
        <v>3726438.4100000011</v>
      </c>
      <c r="E110" s="287">
        <f>data!Z64</f>
        <v>100006.56</v>
      </c>
      <c r="F110" s="287">
        <f>data!AA64</f>
        <v>3265681.4</v>
      </c>
      <c r="G110" s="287">
        <f>data!AB64</f>
        <v>16911142.07</v>
      </c>
      <c r="H110" s="287">
        <f>data!AC64</f>
        <v>2033972.4500000002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146.04000000000002</v>
      </c>
      <c r="E111" s="287">
        <f>data!Z65</f>
        <v>0</v>
      </c>
      <c r="F111" s="287">
        <f>data!AA65</f>
        <v>0</v>
      </c>
      <c r="G111" s="287">
        <f>data!AB65</f>
        <v>1239.27</v>
      </c>
      <c r="H111" s="287">
        <f>data!AC65</f>
        <v>3362.28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304243.39</v>
      </c>
      <c r="D112" s="287">
        <f>data!Y66</f>
        <v>878575.59</v>
      </c>
      <c r="E112" s="287">
        <f>data!Z66</f>
        <v>2079146.33</v>
      </c>
      <c r="F112" s="287">
        <f>data!AA66</f>
        <v>48872.160000000003</v>
      </c>
      <c r="G112" s="287">
        <f>data!AB66</f>
        <v>729279.05999999994</v>
      </c>
      <c r="H112" s="287">
        <f>data!AC66</f>
        <v>22092.309999999998</v>
      </c>
      <c r="I112" s="287">
        <f>data!AD66</f>
        <v>2961828.42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199812</v>
      </c>
      <c r="D113" s="287">
        <f>data!Y67</f>
        <v>1036745</v>
      </c>
      <c r="E113" s="287">
        <f>data!Z67</f>
        <v>124220</v>
      </c>
      <c r="F113" s="287">
        <f>data!AA67</f>
        <v>216944</v>
      </c>
      <c r="G113" s="287">
        <f>data!AB67</f>
        <v>231142</v>
      </c>
      <c r="H113" s="287">
        <f>data!AC67</f>
        <v>78633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211344.60000000003</v>
      </c>
      <c r="E114" s="287">
        <f>data!Z68</f>
        <v>2573324.9300000002</v>
      </c>
      <c r="F114" s="287">
        <f>data!AA68</f>
        <v>218485</v>
      </c>
      <c r="G114" s="287">
        <f>data!AB68</f>
        <v>623030.73</v>
      </c>
      <c r="H114" s="287">
        <f>data!AC68</f>
        <v>140785.03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3554.95</v>
      </c>
      <c r="D115" s="287">
        <f>data!Y69</f>
        <v>97497.719999999987</v>
      </c>
      <c r="E115" s="287">
        <f>data!Z69</f>
        <v>151795.04999999999</v>
      </c>
      <c r="F115" s="287">
        <f>data!AA69</f>
        <v>29945.94</v>
      </c>
      <c r="G115" s="287">
        <f>data!AB69</f>
        <v>35976.94</v>
      </c>
      <c r="H115" s="287">
        <f>data!AC69</f>
        <v>4255.25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-264300</v>
      </c>
      <c r="D116" s="287">
        <f>-data!Y84</f>
        <v>-692334.75</v>
      </c>
      <c r="E116" s="287">
        <f>-data!Z84</f>
        <v>0</v>
      </c>
      <c r="F116" s="287">
        <f>-data!AA84</f>
        <v>-1644</v>
      </c>
      <c r="G116" s="287">
        <f>-data!AB84</f>
        <v>-912991.39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4110235.55</v>
      </c>
      <c r="D117" s="287">
        <f>data!Y85</f>
        <v>25568871.030000001</v>
      </c>
      <c r="E117" s="287">
        <f>data!Z85</f>
        <v>8508561.5</v>
      </c>
      <c r="F117" s="287">
        <f>data!AA85</f>
        <v>4891366.5900000008</v>
      </c>
      <c r="G117" s="287">
        <f>data!AB85</f>
        <v>29797792.059999999</v>
      </c>
      <c r="H117" s="287">
        <f>data!AC85</f>
        <v>10474134.589999998</v>
      </c>
      <c r="I117" s="287">
        <f>data!AD85</f>
        <v>2961828.42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51323631.509999998</v>
      </c>
      <c r="D120" s="287">
        <f>data!Y87</f>
        <v>61636969.470000006</v>
      </c>
      <c r="E120" s="287">
        <f>data!Z87</f>
        <v>1488684</v>
      </c>
      <c r="F120" s="287">
        <f>data!AA87</f>
        <v>2013639.3899999997</v>
      </c>
      <c r="G120" s="287">
        <f>data!AB87</f>
        <v>133390547.86000001</v>
      </c>
      <c r="H120" s="287">
        <f>data!AC87</f>
        <v>80072004</v>
      </c>
      <c r="I120" s="287">
        <f>data!AD87</f>
        <v>8034721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66362857.060000002</v>
      </c>
      <c r="D121" s="287">
        <f>data!Y88</f>
        <v>120427535.63999999</v>
      </c>
      <c r="E121" s="287">
        <f>data!Z88</f>
        <v>45850025</v>
      </c>
      <c r="F121" s="287">
        <f>data!AA88</f>
        <v>18664616.109999999</v>
      </c>
      <c r="G121" s="287">
        <f>data!AB88</f>
        <v>47998297.600000009</v>
      </c>
      <c r="H121" s="287">
        <f>data!AC88</f>
        <v>4741778.1500000004</v>
      </c>
      <c r="I121" s="287">
        <f>data!AD88</f>
        <v>304079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117686488.56999999</v>
      </c>
      <c r="D122" s="287">
        <f>data!Y89</f>
        <v>182064505.10999998</v>
      </c>
      <c r="E122" s="287">
        <f>data!Z89</f>
        <v>47338709</v>
      </c>
      <c r="F122" s="287">
        <f>data!AA89</f>
        <v>20678255.5</v>
      </c>
      <c r="G122" s="287">
        <f>data!AB89</f>
        <v>181388845.46000004</v>
      </c>
      <c r="H122" s="287">
        <f>data!AC89</f>
        <v>84813782.150000006</v>
      </c>
      <c r="I122" s="287">
        <f>data!AD89</f>
        <v>8338800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3928.89</v>
      </c>
      <c r="D124" s="287">
        <f>data!Y90</f>
        <v>36326.569999999978</v>
      </c>
      <c r="E124" s="287">
        <f>data!Z90</f>
        <v>0</v>
      </c>
      <c r="F124" s="287">
        <f>data!AA90</f>
        <v>4246.2099999999991</v>
      </c>
      <c r="G124" s="287">
        <f>data!AB90</f>
        <v>10101.689999999999</v>
      </c>
      <c r="H124" s="287">
        <f>data!AC90</f>
        <v>2061.96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1022.0052320950534</v>
      </c>
      <c r="D126" s="287">
        <f>data!Y92</f>
        <v>9449.4741782201054</v>
      </c>
      <c r="E126" s="287">
        <f>data!Z92</f>
        <v>0</v>
      </c>
      <c r="F126" s="287">
        <f>data!AA92</f>
        <v>1104.5483168463195</v>
      </c>
      <c r="G126" s="287">
        <f>data!AB92</f>
        <v>2627.7091068984573</v>
      </c>
      <c r="H126" s="287">
        <f>data!AC92</f>
        <v>536.36877295386648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0.9494903846153846</v>
      </c>
      <c r="D128" s="294">
        <f>data!Y94</f>
        <v>6.1218461538461542</v>
      </c>
      <c r="E128" s="294">
        <f>data!Z94</f>
        <v>2.3523125</v>
      </c>
      <c r="F128" s="294">
        <f>data!AA94</f>
        <v>3.605769230769231E-4</v>
      </c>
      <c r="G128" s="294">
        <f>data!AB94</f>
        <v>0</v>
      </c>
      <c r="H128" s="294">
        <f>data!AC94</f>
        <v>0.16578846153846152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Providence Regional Medical Center Everett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63.617677884615389</v>
      </c>
      <c r="D138" s="294">
        <f>data!AF60</f>
        <v>0</v>
      </c>
      <c r="E138" s="294">
        <f>data!AG60</f>
        <v>167.12357692307691</v>
      </c>
      <c r="F138" s="294">
        <f>data!AH60</f>
        <v>0</v>
      </c>
      <c r="G138" s="294">
        <f>data!AI60</f>
        <v>0</v>
      </c>
      <c r="H138" s="294">
        <f>data!AJ60</f>
        <v>101.21196153846152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7196224.9900000002</v>
      </c>
      <c r="D139" s="287">
        <f>data!AF61</f>
        <v>0</v>
      </c>
      <c r="E139" s="287">
        <f>data!AG61</f>
        <v>24657572.810000002</v>
      </c>
      <c r="F139" s="287">
        <f>data!AH61</f>
        <v>0</v>
      </c>
      <c r="G139" s="287">
        <f>data!AI61</f>
        <v>0</v>
      </c>
      <c r="H139" s="287">
        <f>data!AJ61</f>
        <v>9964073.0700000022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576842</v>
      </c>
      <c r="D140" s="287">
        <f>data!AF62</f>
        <v>0</v>
      </c>
      <c r="E140" s="287">
        <f>data!AG62</f>
        <v>1222431</v>
      </c>
      <c r="F140" s="287">
        <f>data!AH62</f>
        <v>0</v>
      </c>
      <c r="G140" s="287">
        <f>data!AI62</f>
        <v>0</v>
      </c>
      <c r="H140" s="287">
        <f>data!AJ62</f>
        <v>830049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311109</v>
      </c>
      <c r="F141" s="287">
        <f>data!AH63</f>
        <v>0</v>
      </c>
      <c r="G141" s="287">
        <f>data!AI63</f>
        <v>0</v>
      </c>
      <c r="H141" s="287">
        <f>data!AJ63</f>
        <v>16745.96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26327.39</v>
      </c>
      <c r="D142" s="287">
        <f>data!AF64</f>
        <v>0</v>
      </c>
      <c r="E142" s="287">
        <f>data!AG64</f>
        <v>3956510.42</v>
      </c>
      <c r="F142" s="287">
        <f>data!AH64</f>
        <v>0</v>
      </c>
      <c r="G142" s="287">
        <f>data!AI64</f>
        <v>0</v>
      </c>
      <c r="H142" s="287">
        <f>data!AJ64</f>
        <v>659916.82999999984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889.93</v>
      </c>
      <c r="D143" s="287">
        <f>data!AF65</f>
        <v>0</v>
      </c>
      <c r="E143" s="287">
        <f>data!AG65</f>
        <v>686.38</v>
      </c>
      <c r="F143" s="287">
        <f>data!AH65</f>
        <v>0</v>
      </c>
      <c r="G143" s="287">
        <f>data!AI65</f>
        <v>0</v>
      </c>
      <c r="H143" s="287">
        <f>data!AJ65</f>
        <v>22408.16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1278.33</v>
      </c>
      <c r="D144" s="287">
        <f>data!AF66</f>
        <v>0</v>
      </c>
      <c r="E144" s="287">
        <f>data!AG66</f>
        <v>579615.27</v>
      </c>
      <c r="F144" s="287">
        <f>data!AH66</f>
        <v>0</v>
      </c>
      <c r="G144" s="287">
        <f>data!AI66</f>
        <v>0</v>
      </c>
      <c r="H144" s="287">
        <f>data!AJ66</f>
        <v>470893.95999999996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10440</v>
      </c>
      <c r="D145" s="287">
        <f>data!AF67</f>
        <v>0</v>
      </c>
      <c r="E145" s="287">
        <f>data!AG67</f>
        <v>74813</v>
      </c>
      <c r="F145" s="287">
        <f>data!AH67</f>
        <v>0</v>
      </c>
      <c r="G145" s="287">
        <f>data!AI67</f>
        <v>0</v>
      </c>
      <c r="H145" s="287">
        <f>data!AJ67</f>
        <v>301938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15143.83</v>
      </c>
      <c r="F146" s="287">
        <f>data!AH68</f>
        <v>0</v>
      </c>
      <c r="G146" s="287">
        <f>data!AI68</f>
        <v>0</v>
      </c>
      <c r="H146" s="287">
        <f>data!AJ68</f>
        <v>129653.75999999999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33327.050000000003</v>
      </c>
      <c r="D147" s="287">
        <f>data!AF69</f>
        <v>0</v>
      </c>
      <c r="E147" s="287">
        <f>data!AG69</f>
        <v>23547</v>
      </c>
      <c r="F147" s="287">
        <f>data!AH69</f>
        <v>0</v>
      </c>
      <c r="G147" s="287">
        <f>data!AI69</f>
        <v>0</v>
      </c>
      <c r="H147" s="287">
        <f>data!AJ69</f>
        <v>257332.18999999997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-2560182.2999999998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7845329.6899999995</v>
      </c>
      <c r="D149" s="287">
        <f>data!AF85</f>
        <v>0</v>
      </c>
      <c r="E149" s="287">
        <f>data!AG85</f>
        <v>30841428.710000001</v>
      </c>
      <c r="F149" s="287">
        <f>data!AH85</f>
        <v>0</v>
      </c>
      <c r="G149" s="287">
        <f>data!AI85</f>
        <v>0</v>
      </c>
      <c r="H149" s="287">
        <f>data!AJ85</f>
        <v>10092828.630000003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16895011.149999999</v>
      </c>
      <c r="D152" s="287">
        <f>data!AF87</f>
        <v>0</v>
      </c>
      <c r="E152" s="287">
        <f>data!AG87</f>
        <v>131712849.22</v>
      </c>
      <c r="F152" s="287">
        <f>data!AH87</f>
        <v>0</v>
      </c>
      <c r="G152" s="287">
        <f>data!AI87</f>
        <v>0</v>
      </c>
      <c r="H152" s="287">
        <f>data!AJ87</f>
        <v>492414.77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3030400.85</v>
      </c>
      <c r="D153" s="287">
        <f>data!AF88</f>
        <v>0</v>
      </c>
      <c r="E153" s="287">
        <f>data!AG88</f>
        <v>219691496.58999997</v>
      </c>
      <c r="F153" s="287">
        <f>data!AH88</f>
        <v>0</v>
      </c>
      <c r="G153" s="287">
        <f>data!AI88</f>
        <v>0</v>
      </c>
      <c r="H153" s="287">
        <f>data!AJ88</f>
        <v>30433285.619999997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19925412</v>
      </c>
      <c r="D154" s="287">
        <f>data!AF89</f>
        <v>0</v>
      </c>
      <c r="E154" s="287">
        <f>data!AG89</f>
        <v>351404345.80999994</v>
      </c>
      <c r="F154" s="287">
        <f>data!AH89</f>
        <v>0</v>
      </c>
      <c r="G154" s="287">
        <f>data!AI89</f>
        <v>0</v>
      </c>
      <c r="H154" s="287">
        <f>data!AJ89</f>
        <v>30925700.389999997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9595.3599999999969</v>
      </c>
      <c r="D156" s="287">
        <f>data!AF90</f>
        <v>0</v>
      </c>
      <c r="E156" s="287">
        <f>data!AG90</f>
        <v>50920.480000000032</v>
      </c>
      <c r="F156" s="287">
        <f>data!AH90</f>
        <v>0</v>
      </c>
      <c r="G156" s="287">
        <f>data!AI90</f>
        <v>0</v>
      </c>
      <c r="H156" s="287">
        <f>data!AJ90</f>
        <v>25326.640000000003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2495.9996650034968</v>
      </c>
      <c r="D158" s="287">
        <f>data!AF92</f>
        <v>0</v>
      </c>
      <c r="E158" s="287">
        <f>data!AG92</f>
        <v>13245.725123582377</v>
      </c>
      <c r="F158" s="287">
        <f>data!AH92</f>
        <v>0</v>
      </c>
      <c r="G158" s="287">
        <f>data!AI92</f>
        <v>0</v>
      </c>
      <c r="H158" s="287">
        <f>data!AJ92</f>
        <v>6588.1097692701678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5.7692307692307696E-3</v>
      </c>
      <c r="D160" s="294">
        <f>data!AF94</f>
        <v>0</v>
      </c>
      <c r="E160" s="294">
        <f>data!AG94</f>
        <v>87.25916826923077</v>
      </c>
      <c r="F160" s="294">
        <f>data!AH94</f>
        <v>0</v>
      </c>
      <c r="G160" s="294">
        <f>data!AI94</f>
        <v>0</v>
      </c>
      <c r="H160" s="294">
        <f>data!AJ94</f>
        <v>19.334576923076924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Providence Regional Medical Center Everett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38.337778846153846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4229315.16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274151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1428648.15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266541.89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157.30000000000001</v>
      </c>
      <c r="D176" s="287">
        <f>data!AM66</f>
        <v>0</v>
      </c>
      <c r="E176" s="287">
        <f>data!AN66</f>
        <v>0</v>
      </c>
      <c r="F176" s="287">
        <f>data!AO66</f>
        <v>2989.5099999999998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18247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2820.0200000000004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157.30000000000001</v>
      </c>
      <c r="D181" s="287">
        <f>data!AM85</f>
        <v>0</v>
      </c>
      <c r="E181" s="287">
        <f>data!AN85</f>
        <v>0</v>
      </c>
      <c r="F181" s="287">
        <f>data!AO85</f>
        <v>6222712.7299999995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15948752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8442674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24391426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10424.739999999996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2711.7427118678775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22.5398125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Providence Regional Medical Center Everett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 t="e">
        <f>data!AY59</f>
        <v>#VALUE!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3.2505384615384618</v>
      </c>
      <c r="F202" s="294">
        <f>data!AV60</f>
        <v>17.16272596153846</v>
      </c>
      <c r="G202" s="294">
        <f>data!AW60</f>
        <v>0.10925480769230769</v>
      </c>
      <c r="H202" s="294">
        <f>data!AX60</f>
        <v>0</v>
      </c>
      <c r="I202" s="294">
        <f>data!AY60</f>
        <v>108.03692307692307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365773.11</v>
      </c>
      <c r="F203" s="287">
        <f>data!AV61</f>
        <v>2363023.52</v>
      </c>
      <c r="G203" s="287">
        <f>data!AW61</f>
        <v>16443.349999999999</v>
      </c>
      <c r="H203" s="287">
        <f>data!AX61</f>
        <v>335.01</v>
      </c>
      <c r="I203" s="287">
        <f>data!AY61</f>
        <v>6789116.879999999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28483</v>
      </c>
      <c r="F204" s="287">
        <f>data!AV62</f>
        <v>253729</v>
      </c>
      <c r="G204" s="287">
        <f>data!AW62</f>
        <v>480</v>
      </c>
      <c r="H204" s="287">
        <f>data!AX62</f>
        <v>0</v>
      </c>
      <c r="I204" s="287">
        <f>data!AY62</f>
        <v>501519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4154.18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-89.14</v>
      </c>
      <c r="F206" s="287">
        <f>data!AV64</f>
        <v>261367.82000000004</v>
      </c>
      <c r="G206" s="287">
        <f>data!AW64</f>
        <v>0</v>
      </c>
      <c r="H206" s="287">
        <f>data!AX64</f>
        <v>28.62</v>
      </c>
      <c r="I206" s="287">
        <f>data!AY64</f>
        <v>1166858.1400000001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250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6476.62</v>
      </c>
      <c r="F208" s="287">
        <f>data!AV66</f>
        <v>649663.1</v>
      </c>
      <c r="G208" s="287">
        <f>data!AW66</f>
        <v>142375.85999999999</v>
      </c>
      <c r="H208" s="287">
        <f>data!AX66</f>
        <v>100108.53</v>
      </c>
      <c r="I208" s="287">
        <f>data!AY66</f>
        <v>5190882.67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1039</v>
      </c>
      <c r="G209" s="287">
        <f>data!AW67</f>
        <v>0</v>
      </c>
      <c r="H209" s="287">
        <f>data!AX67</f>
        <v>0</v>
      </c>
      <c r="I209" s="287">
        <f>data!AY67</f>
        <v>20432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62820.24</v>
      </c>
      <c r="G210" s="287">
        <f>data!AW68</f>
        <v>0</v>
      </c>
      <c r="H210" s="287">
        <f>data!AX68</f>
        <v>-453372.24</v>
      </c>
      <c r="I210" s="287">
        <f>data!AY68</f>
        <v>16064.88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299.10000000000002</v>
      </c>
      <c r="F211" s="287">
        <f>data!AV69</f>
        <v>6997.26</v>
      </c>
      <c r="G211" s="287">
        <f>data!AW69</f>
        <v>-1000</v>
      </c>
      <c r="H211" s="287">
        <f>data!AX69</f>
        <v>21.93</v>
      </c>
      <c r="I211" s="287">
        <f>data!AY69</f>
        <v>9738.52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153000.51</v>
      </c>
      <c r="G212" s="287">
        <f>-data!AW84</f>
        <v>-1567771.31</v>
      </c>
      <c r="H212" s="287">
        <f>-data!AX84</f>
        <v>0</v>
      </c>
      <c r="I212" s="287">
        <f>-data!AY84</f>
        <v>-3683836.16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400942.68999999994</v>
      </c>
      <c r="F213" s="287">
        <f>data!AV85</f>
        <v>3751890.45</v>
      </c>
      <c r="G213" s="287">
        <f>data!AW85</f>
        <v>-1409472.1</v>
      </c>
      <c r="H213" s="287">
        <f>data!AX85</f>
        <v>-352878.14999999997</v>
      </c>
      <c r="I213" s="287">
        <f>data!AY85</f>
        <v>10014930.109999999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169894</v>
      </c>
      <c r="F216" s="287">
        <f>data!AV87</f>
        <v>14167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1358068</v>
      </c>
      <c r="F217" s="287">
        <f>data!AV88</f>
        <v>6927712.9199999999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1527962</v>
      </c>
      <c r="F218" s="287">
        <f>data!AV89</f>
        <v>6941879.9199999999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1054.08</v>
      </c>
      <c r="F220" s="287">
        <f>data!AV90</f>
        <v>41898.599999999991</v>
      </c>
      <c r="G220" s="287">
        <f>data!AW90</f>
        <v>0</v>
      </c>
      <c r="H220" s="287">
        <f>data!AX90</f>
        <v>0</v>
      </c>
      <c r="I220" s="287">
        <f>data!AY90</f>
        <v>27211.469999999994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274.19328997420496</v>
      </c>
      <c r="F222" s="287">
        <f>data!AV92</f>
        <v>10898.90234072672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1.9380817307692308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Providence Regional Medical Center Everett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 t="e">
        <f>data!AZ59</f>
        <v>#VALUE!</v>
      </c>
      <c r="D233" s="287">
        <f>data!BA59</f>
        <v>0</v>
      </c>
      <c r="E233" s="299"/>
      <c r="F233" s="299"/>
      <c r="G233" s="299"/>
      <c r="H233" s="287">
        <f>data!BE59</f>
        <v>1112828.3299999991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29.263918269230771</v>
      </c>
      <c r="D234" s="294">
        <f>data!BA60</f>
        <v>7.6973990384615387</v>
      </c>
      <c r="E234" s="294">
        <f>data!BB60</f>
        <v>62.557365384615387</v>
      </c>
      <c r="F234" s="294">
        <f>data!BC60</f>
        <v>29.639490384615385</v>
      </c>
      <c r="G234" s="294">
        <f>data!BD60</f>
        <v>0</v>
      </c>
      <c r="H234" s="294">
        <f>data!BE60</f>
        <v>232.09131730769232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1491084.38</v>
      </c>
      <c r="D235" s="287">
        <f>data!BA61</f>
        <v>359487.91</v>
      </c>
      <c r="E235" s="287">
        <f>data!BB61</f>
        <v>6433930.2299999995</v>
      </c>
      <c r="F235" s="287">
        <f>data!BC61</f>
        <v>1412943.35</v>
      </c>
      <c r="G235" s="287">
        <f>data!BD61</f>
        <v>0</v>
      </c>
      <c r="H235" s="287">
        <f>data!BE61</f>
        <v>14326971.5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142270</v>
      </c>
      <c r="D236" s="287">
        <f>data!BA62</f>
        <v>30820</v>
      </c>
      <c r="E236" s="287">
        <f>data!BB62</f>
        <v>510081</v>
      </c>
      <c r="F236" s="287">
        <f>data!BC62</f>
        <v>125919</v>
      </c>
      <c r="G236" s="287">
        <f>data!BD62</f>
        <v>0</v>
      </c>
      <c r="H236" s="287">
        <f>data!BE62</f>
        <v>1303081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138541.65</v>
      </c>
      <c r="F237" s="287">
        <f>data!BC63</f>
        <v>0</v>
      </c>
      <c r="G237" s="287">
        <f>data!BD63</f>
        <v>0</v>
      </c>
      <c r="H237" s="287">
        <f>data!BE63</f>
        <v>180037.65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38050.26</v>
      </c>
      <c r="D238" s="287">
        <f>data!BA64</f>
        <v>169501.12</v>
      </c>
      <c r="E238" s="287">
        <f>data!BB64</f>
        <v>75225.430000000008</v>
      </c>
      <c r="F238" s="287">
        <f>data!BC64</f>
        <v>4770.55</v>
      </c>
      <c r="G238" s="287">
        <f>data!BD64</f>
        <v>-68654.040000000023</v>
      </c>
      <c r="H238" s="287">
        <f>data!BE64</f>
        <v>2935495.2299999995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262.73</v>
      </c>
      <c r="F239" s="287">
        <f>data!BC65</f>
        <v>0</v>
      </c>
      <c r="G239" s="287">
        <f>data!BD65</f>
        <v>0</v>
      </c>
      <c r="H239" s="287">
        <f>data!BE65</f>
        <v>6000350.25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98933.11</v>
      </c>
      <c r="D240" s="287">
        <f>data!BA66</f>
        <v>3412070.33</v>
      </c>
      <c r="E240" s="287">
        <f>data!BB66</f>
        <v>28245.890000000003</v>
      </c>
      <c r="F240" s="287">
        <f>data!BC66</f>
        <v>17030.52</v>
      </c>
      <c r="G240" s="287">
        <f>data!BD66</f>
        <v>29166.04</v>
      </c>
      <c r="H240" s="287">
        <f>data!BE66</f>
        <v>6110585.0299999993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7149</v>
      </c>
      <c r="D241" s="287">
        <f>data!BA67</f>
        <v>2304</v>
      </c>
      <c r="E241" s="287">
        <f>data!BB67</f>
        <v>0</v>
      </c>
      <c r="F241" s="287">
        <f>data!BC67</f>
        <v>2397</v>
      </c>
      <c r="G241" s="287">
        <f>data!BD67</f>
        <v>0</v>
      </c>
      <c r="H241" s="287">
        <f>data!BE67</f>
        <v>2239022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42621.03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38652.519999999997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3578.6</v>
      </c>
      <c r="D243" s="287">
        <f>data!BA69</f>
        <v>1328.59</v>
      </c>
      <c r="E243" s="287">
        <f>data!BB69</f>
        <v>2316.9</v>
      </c>
      <c r="F243" s="287">
        <f>data!BC69</f>
        <v>39</v>
      </c>
      <c r="G243" s="287">
        <f>data!BD69</f>
        <v>1322.52</v>
      </c>
      <c r="H243" s="287">
        <f>data!BE69</f>
        <v>168842.81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-17531.730000000003</v>
      </c>
      <c r="D244" s="287">
        <f>-data!BA84</f>
        <v>-937939.95000000007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-3098528.87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1806154.6500000001</v>
      </c>
      <c r="D245" s="287">
        <f>data!BA85</f>
        <v>3037572</v>
      </c>
      <c r="E245" s="287">
        <f>data!BB85</f>
        <v>7188603.8300000001</v>
      </c>
      <c r="F245" s="287">
        <f>data!BC85</f>
        <v>1563099.4200000002</v>
      </c>
      <c r="G245" s="287">
        <f>data!BD85</f>
        <v>-38165.480000000025</v>
      </c>
      <c r="H245" s="287">
        <f>data!BE85</f>
        <v>30204509.119999994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925.35</v>
      </c>
      <c r="D252" s="303">
        <f>data!BA90</f>
        <v>3817.8999999999996</v>
      </c>
      <c r="E252" s="303">
        <f>data!BB90</f>
        <v>1523.87</v>
      </c>
      <c r="F252" s="303">
        <f>data!BC90</f>
        <v>590.48</v>
      </c>
      <c r="G252" s="303">
        <f>data!BD90</f>
        <v>109.67</v>
      </c>
      <c r="H252" s="303">
        <f>data!BE90</f>
        <v>258343.43000000005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993.13388148197191</v>
      </c>
      <c r="E254" s="303">
        <f>data!BB92</f>
        <v>396.39773906438944</v>
      </c>
      <c r="F254" s="303">
        <f>data!BC92</f>
        <v>153.59901892073518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Providence Regional Medical Center Everett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19.209644230769232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24.620793269230774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1072813.3199999998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1605311.5200000003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95261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149645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17443.43</v>
      </c>
      <c r="D270" s="287">
        <f>data!BH64</f>
        <v>1191.23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25012.29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160.22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1875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44940.42</v>
      </c>
      <c r="D272" s="287">
        <f>data!BH66</f>
        <v>2706.55</v>
      </c>
      <c r="E272" s="287">
        <f>data!BI66</f>
        <v>0</v>
      </c>
      <c r="F272" s="287">
        <f>data!BJ66</f>
        <v>0</v>
      </c>
      <c r="G272" s="287">
        <f>data!BK66</f>
        <v>291948</v>
      </c>
      <c r="H272" s="287">
        <f>data!BL66</f>
        <v>29514.94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19942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6032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6040.39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138057.34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20369.53</v>
      </c>
      <c r="H275" s="287">
        <f>data!BL69</f>
        <v>5832.61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-295962.90000000002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1078753.2199999997</v>
      </c>
      <c r="D277" s="287">
        <f>data!BH85</f>
        <v>23839.78</v>
      </c>
      <c r="E277" s="287">
        <f>data!BI85</f>
        <v>0</v>
      </c>
      <c r="F277" s="287">
        <f>data!BJ85</f>
        <v>0</v>
      </c>
      <c r="G277" s="287">
        <f>data!BK85</f>
        <v>312317.53000000003</v>
      </c>
      <c r="H277" s="287">
        <f>data!BL85</f>
        <v>1823223.3600000003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1349.1</v>
      </c>
      <c r="D284" s="303">
        <f>data!BH90</f>
        <v>15275.160000000002</v>
      </c>
      <c r="E284" s="303">
        <f>data!BI90</f>
        <v>0</v>
      </c>
      <c r="F284" s="303">
        <f>data!BJ90</f>
        <v>861.09</v>
      </c>
      <c r="G284" s="303">
        <f>data!BK90</f>
        <v>0</v>
      </c>
      <c r="H284" s="303">
        <f>data!BL90</f>
        <v>3173.9400000000005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3973.4615733932687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825.62334052512915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Providence Regional Medical Center Everett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51.037716346153843</v>
      </c>
      <c r="D298" s="294">
        <f>data!BO60</f>
        <v>3.6132644230769229</v>
      </c>
      <c r="E298" s="294">
        <f>data!BP60</f>
        <v>4.7836538461538458E-2</v>
      </c>
      <c r="F298" s="294">
        <f>data!BQ60</f>
        <v>0</v>
      </c>
      <c r="G298" s="294">
        <f>data!BR60</f>
        <v>0</v>
      </c>
      <c r="H298" s="294">
        <f>data!BS60</f>
        <v>10.458177884615385</v>
      </c>
      <c r="I298" s="294">
        <f>data!BT60</f>
        <v>11.032764423076925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4911924.9099999992</v>
      </c>
      <c r="D299" s="287">
        <f>data!BO61</f>
        <v>363137.18</v>
      </c>
      <c r="E299" s="287">
        <f>data!BP61</f>
        <v>7711.92</v>
      </c>
      <c r="F299" s="287">
        <f>data!BQ61</f>
        <v>0</v>
      </c>
      <c r="G299" s="287">
        <f>data!BR61</f>
        <v>3323.09</v>
      </c>
      <c r="H299" s="287">
        <f>data!BS61</f>
        <v>1032138.16</v>
      </c>
      <c r="I299" s="287">
        <f>data!BT61</f>
        <v>994746.80000000016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323918</v>
      </c>
      <c r="D300" s="287">
        <f>data!BO62</f>
        <v>3808622</v>
      </c>
      <c r="E300" s="287">
        <f>data!BP62</f>
        <v>650</v>
      </c>
      <c r="F300" s="287">
        <f>data!BQ62</f>
        <v>0</v>
      </c>
      <c r="G300" s="287">
        <f>data!BR62</f>
        <v>254</v>
      </c>
      <c r="H300" s="287">
        <f>data!BS62</f>
        <v>79146</v>
      </c>
      <c r="I300" s="287">
        <f>data!BT62</f>
        <v>99313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1021479.67</v>
      </c>
      <c r="D301" s="287">
        <f>data!BO63</f>
        <v>3600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687.62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979569.44</v>
      </c>
      <c r="D302" s="287">
        <f>data!BO64</f>
        <v>17189.27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21332.489999999998</v>
      </c>
      <c r="I302" s="287">
        <f>data!BT64</f>
        <v>17195.760000000002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80225.27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213.51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503679.64999999997</v>
      </c>
      <c r="D304" s="287">
        <f>data!BO66</f>
        <v>25315.01</v>
      </c>
      <c r="E304" s="287">
        <f>data!BP66</f>
        <v>99218.53</v>
      </c>
      <c r="F304" s="287">
        <f>data!BQ66</f>
        <v>0</v>
      </c>
      <c r="G304" s="287">
        <f>data!BR66</f>
        <v>0</v>
      </c>
      <c r="H304" s="287">
        <f>data!BS66</f>
        <v>10409.859999999999</v>
      </c>
      <c r="I304" s="287">
        <f>data!BT66</f>
        <v>9005.67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19269461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-85803.159999999974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22911588.550000004</v>
      </c>
      <c r="D307" s="287">
        <f>data!BO69</f>
        <v>789</v>
      </c>
      <c r="E307" s="287">
        <f>data!BP69</f>
        <v>106.19</v>
      </c>
      <c r="F307" s="287">
        <f>data!BQ69</f>
        <v>0</v>
      </c>
      <c r="G307" s="287">
        <f>data!BR69</f>
        <v>0</v>
      </c>
      <c r="H307" s="287">
        <f>data!BS69</f>
        <v>34320.79</v>
      </c>
      <c r="I307" s="287">
        <f>data!BT69</f>
        <v>22770.02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-4613462.2299999995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45302581.100000001</v>
      </c>
      <c r="D309" s="287">
        <f>data!BO85</f>
        <v>4218652.46</v>
      </c>
      <c r="E309" s="287">
        <f>data!BP85</f>
        <v>107686.64</v>
      </c>
      <c r="F309" s="287">
        <f>data!BQ85</f>
        <v>0</v>
      </c>
      <c r="G309" s="287">
        <f>data!BR85</f>
        <v>3577.09</v>
      </c>
      <c r="H309" s="287">
        <f>data!BS85</f>
        <v>1178034.9200000004</v>
      </c>
      <c r="I309" s="287">
        <f>data!BT85</f>
        <v>1143244.7600000002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20734.059999999998</v>
      </c>
      <c r="D316" s="303">
        <f>data!BO90</f>
        <v>1869.6299999999997</v>
      </c>
      <c r="E316" s="303">
        <f>data!BP90</f>
        <v>2635.9699999999993</v>
      </c>
      <c r="F316" s="303">
        <f>data!BQ90</f>
        <v>0</v>
      </c>
      <c r="G316" s="303">
        <f>data!BR90</f>
        <v>0</v>
      </c>
      <c r="H316" s="303">
        <f>data!BS90</f>
        <v>8300.15</v>
      </c>
      <c r="I316" s="303">
        <f>data!BT90</f>
        <v>4587.7700000000004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2159.0822667913221</v>
      </c>
      <c r="I318" s="303">
        <f>data!BT92</f>
        <v>1193.3968483843335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Providence Regional Medical Center Everett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80.024668269230773</v>
      </c>
      <c r="H330" s="294">
        <f>data!BZ60</f>
        <v>39.686</v>
      </c>
      <c r="I330" s="294">
        <f>data!CA60</f>
        <v>39.611096153846155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50259.23</v>
      </c>
      <c r="F331" s="306">
        <f>data!BX61</f>
        <v>0</v>
      </c>
      <c r="G331" s="306">
        <f>data!BY61</f>
        <v>8845115.5499999989</v>
      </c>
      <c r="H331" s="306">
        <f>data!BZ61</f>
        <v>7061305.5399999991</v>
      </c>
      <c r="I331" s="306">
        <f>data!CA61</f>
        <v>4274157.91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1336</v>
      </c>
      <c r="F332" s="306">
        <f>data!BX62</f>
        <v>0</v>
      </c>
      <c r="G332" s="306">
        <f>data!BY62</f>
        <v>705911</v>
      </c>
      <c r="H332" s="306">
        <f>data!BZ62</f>
        <v>445306</v>
      </c>
      <c r="I332" s="306">
        <f>data!CA62</f>
        <v>204599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39691656.240000002</v>
      </c>
      <c r="F333" s="306">
        <f>data!BX63</f>
        <v>0</v>
      </c>
      <c r="G333" s="306">
        <f>data!BY63</f>
        <v>2233888.5999999996</v>
      </c>
      <c r="H333" s="306">
        <f>data!BZ63</f>
        <v>0</v>
      </c>
      <c r="I333" s="306">
        <f>data!CA63</f>
        <v>9300874.7000000011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67.819999999999993</v>
      </c>
      <c r="D334" s="306">
        <f>data!BV64</f>
        <v>0</v>
      </c>
      <c r="E334" s="306">
        <f>data!BW64</f>
        <v>14837.879999999997</v>
      </c>
      <c r="F334" s="306">
        <f>data!BX64</f>
        <v>0</v>
      </c>
      <c r="G334" s="306">
        <f>data!BY64</f>
        <v>107016.45000000001</v>
      </c>
      <c r="H334" s="306">
        <f>data!BZ64</f>
        <v>210.23</v>
      </c>
      <c r="I334" s="306">
        <f>data!CA64</f>
        <v>7699.9400000000005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14712.349999999999</v>
      </c>
      <c r="H335" s="306">
        <f>data!BZ65</f>
        <v>252.13</v>
      </c>
      <c r="I335" s="306">
        <f>data!CA65</f>
        <v>550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106335.12</v>
      </c>
      <c r="D336" s="306">
        <f>data!BV66</f>
        <v>0</v>
      </c>
      <c r="E336" s="306">
        <f>data!BW66</f>
        <v>177890.72999999998</v>
      </c>
      <c r="F336" s="306">
        <f>data!BX66</f>
        <v>0</v>
      </c>
      <c r="G336" s="306">
        <f>data!BY66</f>
        <v>1094623.8099999998</v>
      </c>
      <c r="H336" s="306">
        <f>data!BZ66</f>
        <v>819.2</v>
      </c>
      <c r="I336" s="306">
        <f>data!CA66</f>
        <v>115465.33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6840</v>
      </c>
      <c r="H337" s="306">
        <f>data!BZ67</f>
        <v>2634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1097.26</v>
      </c>
      <c r="H338" s="306">
        <f>data!BZ68</f>
        <v>0</v>
      </c>
      <c r="I338" s="306">
        <f>data!CA68</f>
        <v>19489.080000000002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37135.25</v>
      </c>
      <c r="G339" s="306">
        <f>data!BY69</f>
        <v>272058.56</v>
      </c>
      <c r="H339" s="306">
        <f>data!BZ69</f>
        <v>2494.0099999999998</v>
      </c>
      <c r="I339" s="306">
        <f>data!CA69</f>
        <v>508093.91000000003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-172.2</v>
      </c>
      <c r="F340" s="287">
        <f>-data!BX84</f>
        <v>0</v>
      </c>
      <c r="G340" s="287">
        <f>-data!BY84</f>
        <v>-24245.010000000002</v>
      </c>
      <c r="H340" s="287">
        <f>-data!BZ84</f>
        <v>0</v>
      </c>
      <c r="I340" s="287">
        <f>-data!CA84</f>
        <v>-464667.99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106402.94</v>
      </c>
      <c r="D341" s="287">
        <f>data!BV85</f>
        <v>0</v>
      </c>
      <c r="E341" s="287">
        <f>data!BW85</f>
        <v>39935807.879999995</v>
      </c>
      <c r="F341" s="287">
        <f>data!BX85</f>
        <v>37135.25</v>
      </c>
      <c r="G341" s="287">
        <f>data!BY85</f>
        <v>13257018.569999998</v>
      </c>
      <c r="H341" s="287">
        <f>data!BZ85</f>
        <v>7513021.1099999994</v>
      </c>
      <c r="I341" s="287">
        <f>data!CA85</f>
        <v>13966261.880000001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3952.51</v>
      </c>
      <c r="E348" s="303">
        <f>data!BW90</f>
        <v>2223.54</v>
      </c>
      <c r="F348" s="303">
        <f>data!BX90</f>
        <v>0</v>
      </c>
      <c r="G348" s="303">
        <f>data!BY90</f>
        <v>23737.02</v>
      </c>
      <c r="H348" s="303">
        <f>data!BZ90</f>
        <v>1309.58</v>
      </c>
      <c r="I348" s="303">
        <f>data!CA90</f>
        <v>2047.72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1028.149400952437</v>
      </c>
      <c r="E350" s="303">
        <f>data!BW92</f>
        <v>578.3998823516655</v>
      </c>
      <c r="F350" s="303">
        <f>data!BX92</f>
        <v>0</v>
      </c>
      <c r="G350" s="303">
        <f>data!BY92</f>
        <v>6174.6087659224177</v>
      </c>
      <c r="H350" s="303">
        <f>data!BZ92</f>
        <v>340.65540441372502</v>
      </c>
      <c r="I350" s="303">
        <f>data!CA92</f>
        <v>532.66458309234486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Providence Regional Medical Center Everett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26.902615384615384</v>
      </c>
      <c r="D362" s="294">
        <f>data!CC60</f>
        <v>48.347668269230766</v>
      </c>
      <c r="E362" s="309"/>
      <c r="F362" s="297"/>
      <c r="G362" s="297"/>
      <c r="H362" s="297"/>
      <c r="I362" s="310">
        <f>data!CE60</f>
        <v>3446.0609375000004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2547271.2600000007</v>
      </c>
      <c r="D363" s="306">
        <f>data!CC61</f>
        <v>5074306.6000000015</v>
      </c>
      <c r="E363" s="311"/>
      <c r="F363" s="311"/>
      <c r="G363" s="311"/>
      <c r="H363" s="311"/>
      <c r="I363" s="306">
        <f>data!CE61</f>
        <v>382339747.85000026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228469</v>
      </c>
      <c r="D364" s="306">
        <f>data!CC62</f>
        <v>1101013</v>
      </c>
      <c r="E364" s="311"/>
      <c r="F364" s="311"/>
      <c r="G364" s="311"/>
      <c r="H364" s="311"/>
      <c r="I364" s="306">
        <f>data!CE62</f>
        <v>30070654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303493.38</v>
      </c>
      <c r="D365" s="306">
        <f>data!CC63</f>
        <v>1200</v>
      </c>
      <c r="E365" s="311"/>
      <c r="F365" s="311"/>
      <c r="G365" s="311"/>
      <c r="H365" s="311"/>
      <c r="I365" s="306">
        <f>data!CE63</f>
        <v>72896230.61999999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21043.809999999998</v>
      </c>
      <c r="D366" s="306">
        <f>data!CC64</f>
        <v>156146.37</v>
      </c>
      <c r="E366" s="311"/>
      <c r="F366" s="311"/>
      <c r="G366" s="311"/>
      <c r="H366" s="311"/>
      <c r="I366" s="306">
        <f>data!CE64</f>
        <v>122415908.35000002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2793.92</v>
      </c>
      <c r="D367" s="306">
        <f>data!CC65</f>
        <v>7469.52</v>
      </c>
      <c r="E367" s="311"/>
      <c r="F367" s="311"/>
      <c r="G367" s="311"/>
      <c r="H367" s="311"/>
      <c r="I367" s="306">
        <f>data!CE65</f>
        <v>6147087.7499999981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34709.96</v>
      </c>
      <c r="D368" s="306">
        <f>data!CC66</f>
        <v>476415.41000000003</v>
      </c>
      <c r="E368" s="311"/>
      <c r="F368" s="311"/>
      <c r="G368" s="311"/>
      <c r="H368" s="311"/>
      <c r="I368" s="306">
        <f>data!CE66</f>
        <v>37183730.36999999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5007</v>
      </c>
      <c r="D369" s="306">
        <f>data!CC67</f>
        <v>27606</v>
      </c>
      <c r="E369" s="311"/>
      <c r="F369" s="311"/>
      <c r="G369" s="311"/>
      <c r="H369" s="311"/>
      <c r="I369" s="306">
        <f>data!CE67</f>
        <v>27466529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45607.57</v>
      </c>
      <c r="D370" s="306">
        <f>data!CC68</f>
        <v>169604.88</v>
      </c>
      <c r="E370" s="311"/>
      <c r="F370" s="311"/>
      <c r="G370" s="311"/>
      <c r="H370" s="311"/>
      <c r="I370" s="306">
        <f>data!CE68</f>
        <v>5803567.4699999997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113322.08000000002</v>
      </c>
      <c r="D371" s="306">
        <f>data!CC69</f>
        <v>236793676.46000004</v>
      </c>
      <c r="E371" s="306">
        <f>data!CD69</f>
        <v>40878856.950000003</v>
      </c>
      <c r="F371" s="311"/>
      <c r="G371" s="311"/>
      <c r="H371" s="311"/>
      <c r="I371" s="306">
        <f>data!CE69</f>
        <v>327769347.04000002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-1204887.26</v>
      </c>
      <c r="D372" s="287">
        <f>-data!CC84</f>
        <v>-3748621.6299999994</v>
      </c>
      <c r="E372" s="287">
        <f>-data!CD84</f>
        <v>0</v>
      </c>
      <c r="F372" s="297"/>
      <c r="G372" s="297"/>
      <c r="H372" s="297"/>
      <c r="I372" s="287">
        <f>-data!CE84</f>
        <v>-24733052.09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2096830.7200000004</v>
      </c>
      <c r="D373" s="306">
        <f>data!CC85</f>
        <v>240058816.61000004</v>
      </c>
      <c r="E373" s="306">
        <f>data!CD85</f>
        <v>40878856.950000003</v>
      </c>
      <c r="F373" s="311"/>
      <c r="G373" s="311"/>
      <c r="H373" s="311"/>
      <c r="I373" s="287">
        <f>data!CE85</f>
        <v>962626698.2700001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1899383039.6400006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1136514981.5600002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3035898021.1999998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2681.7299999999996</v>
      </c>
      <c r="D380" s="303">
        <f>data!CC90</f>
        <v>10509.060000000003</v>
      </c>
      <c r="E380" s="297"/>
      <c r="F380" s="297"/>
      <c r="G380" s="297"/>
      <c r="H380" s="297"/>
      <c r="I380" s="287">
        <f>data!CE90</f>
        <v>1112828.3299999991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697.58687340858808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205051.75083885583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1069.3472259615385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404" transitionEvaluation="1" transitionEntry="1" codeName="Sheet12">
    <tabColor rgb="FF92D050"/>
    <pageSetUpPr autoPageBreaks="0" fitToPage="1"/>
  </sheetPr>
  <dimension ref="A1:CF717"/>
  <sheetViews>
    <sheetView topLeftCell="A404" zoomScale="70" zoomScaleNormal="70" workbookViewId="0">
      <selection activeCell="E424" sqref="E42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31565710.899999995</v>
      </c>
      <c r="C49" s="270">
        <f>IF($B$49,(ROUND((($B$49/$CE$62)*C62),0)))</f>
        <v>2779168</v>
      </c>
      <c r="D49" s="270">
        <f t="shared" ref="D49:BO49" si="0">IF($B$49,(ROUND((($B$49/$CE$62)*D62),0)))</f>
        <v>0</v>
      </c>
      <c r="E49" s="270">
        <f t="shared" si="0"/>
        <v>8353902</v>
      </c>
      <c r="F49" s="270">
        <f t="shared" si="0"/>
        <v>0</v>
      </c>
      <c r="G49" s="270">
        <f t="shared" si="0"/>
        <v>280670</v>
      </c>
      <c r="H49" s="270">
        <f t="shared" si="0"/>
        <v>0</v>
      </c>
      <c r="I49" s="270">
        <f t="shared" si="0"/>
        <v>0</v>
      </c>
      <c r="J49" s="270">
        <f t="shared" si="0"/>
        <v>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1845501</v>
      </c>
      <c r="P49" s="270">
        <f t="shared" si="0"/>
        <v>2149847</v>
      </c>
      <c r="Q49" s="270">
        <f t="shared" si="0"/>
        <v>440258</v>
      </c>
      <c r="R49" s="270">
        <f t="shared" si="0"/>
        <v>83471</v>
      </c>
      <c r="S49" s="270">
        <f t="shared" si="0"/>
        <v>334998</v>
      </c>
      <c r="T49" s="270">
        <f t="shared" si="0"/>
        <v>130080</v>
      </c>
      <c r="U49" s="270">
        <f t="shared" si="0"/>
        <v>1018743</v>
      </c>
      <c r="V49" s="270">
        <f t="shared" si="0"/>
        <v>413434</v>
      </c>
      <c r="W49" s="270">
        <f t="shared" si="0"/>
        <v>179003</v>
      </c>
      <c r="X49" s="270">
        <f t="shared" si="0"/>
        <v>229927</v>
      </c>
      <c r="Y49" s="270">
        <f t="shared" si="0"/>
        <v>1320146</v>
      </c>
      <c r="Z49" s="270">
        <f t="shared" si="0"/>
        <v>262957</v>
      </c>
      <c r="AA49" s="270">
        <f t="shared" si="0"/>
        <v>87123</v>
      </c>
      <c r="AB49" s="270">
        <f t="shared" si="0"/>
        <v>853258</v>
      </c>
      <c r="AC49" s="270">
        <f t="shared" si="0"/>
        <v>523150</v>
      </c>
      <c r="AD49" s="270">
        <f t="shared" si="0"/>
        <v>9586</v>
      </c>
      <c r="AE49" s="270">
        <f t="shared" si="0"/>
        <v>589605</v>
      </c>
      <c r="AF49" s="270">
        <f t="shared" si="0"/>
        <v>0</v>
      </c>
      <c r="AG49" s="270">
        <f t="shared" si="0"/>
        <v>1867705</v>
      </c>
      <c r="AH49" s="270">
        <f t="shared" si="0"/>
        <v>0</v>
      </c>
      <c r="AI49" s="270">
        <f t="shared" si="0"/>
        <v>0</v>
      </c>
      <c r="AJ49" s="270">
        <f t="shared" si="0"/>
        <v>1219113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186084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92341</v>
      </c>
      <c r="AW49" s="270">
        <f t="shared" si="0"/>
        <v>437010</v>
      </c>
      <c r="AX49" s="270">
        <f t="shared" si="0"/>
        <v>4</v>
      </c>
      <c r="AY49" s="270">
        <f t="shared" si="0"/>
        <v>527293</v>
      </c>
      <c r="AZ49" s="270">
        <f t="shared" si="0"/>
        <v>135828</v>
      </c>
      <c r="BA49" s="270">
        <f t="shared" si="0"/>
        <v>30547</v>
      </c>
      <c r="BB49" s="270">
        <f t="shared" si="0"/>
        <v>552251</v>
      </c>
      <c r="BC49" s="270">
        <f t="shared" si="0"/>
        <v>129228</v>
      </c>
      <c r="BD49" s="270">
        <f t="shared" si="0"/>
        <v>17</v>
      </c>
      <c r="BE49" s="270">
        <f t="shared" si="0"/>
        <v>793695</v>
      </c>
      <c r="BF49" s="270">
        <f t="shared" si="0"/>
        <v>654515</v>
      </c>
      <c r="BG49" s="270">
        <f t="shared" si="0"/>
        <v>92303</v>
      </c>
      <c r="BH49" s="270">
        <f t="shared" si="0"/>
        <v>167609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86028</v>
      </c>
      <c r="BM49" s="270">
        <f t="shared" si="0"/>
        <v>0</v>
      </c>
      <c r="BN49" s="270">
        <f t="shared" si="0"/>
        <v>441834</v>
      </c>
      <c r="BO49" s="270">
        <f t="shared" si="0"/>
        <v>29218</v>
      </c>
      <c r="BP49" s="270">
        <f t="shared" ref="BP49:CC49" si="1">IF($B$49,(ROUND((($B$49/$CE$62)*BP62),0)))</f>
        <v>439</v>
      </c>
      <c r="BQ49" s="270">
        <f t="shared" si="1"/>
        <v>0</v>
      </c>
      <c r="BR49" s="270">
        <f t="shared" si="1"/>
        <v>0</v>
      </c>
      <c r="BS49" s="270">
        <f t="shared" si="1"/>
        <v>86825</v>
      </c>
      <c r="BT49" s="270">
        <f t="shared" si="1"/>
        <v>81385</v>
      </c>
      <c r="BU49" s="270">
        <f t="shared" si="1"/>
        <v>0</v>
      </c>
      <c r="BV49" s="270">
        <f t="shared" si="1"/>
        <v>0</v>
      </c>
      <c r="BW49" s="270">
        <f t="shared" si="1"/>
        <v>187075</v>
      </c>
      <c r="BX49" s="270">
        <f t="shared" si="1"/>
        <v>0</v>
      </c>
      <c r="BY49" s="270">
        <f t="shared" si="1"/>
        <v>1106762</v>
      </c>
      <c r="BZ49" s="270">
        <f t="shared" si="1"/>
        <v>0</v>
      </c>
      <c r="CA49" s="270">
        <f t="shared" si="1"/>
        <v>450265</v>
      </c>
      <c r="CB49" s="270">
        <f t="shared" si="1"/>
        <v>86068</v>
      </c>
      <c r="CC49" s="270">
        <f t="shared" si="1"/>
        <v>239441</v>
      </c>
      <c r="CD49" s="270">
        <f>IF($B$49,(ROUND((($B$49/$CE$62)*CD62),0)))</f>
        <v>0</v>
      </c>
      <c r="CE49" s="32">
        <f>SUM(C49:CD49)</f>
        <v>31565710</v>
      </c>
    </row>
    <row r="50" spans="1:83" x14ac:dyDescent="0.35">
      <c r="A50" s="20" t="s">
        <v>218</v>
      </c>
      <c r="B50" s="270">
        <f>B48+B49</f>
        <v>31565710.899999995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28624918.249999985</v>
      </c>
      <c r="C53" s="270">
        <f>IF($B$53,ROUND(($B$53/($CE$91+$CF$91)*C91),0))</f>
        <v>1055579</v>
      </c>
      <c r="D53" s="270">
        <f t="shared" ref="D53:BO53" si="2">IF($B$53,ROUND(($B$53/($CE$91+$CF$91)*D91),0))</f>
        <v>0</v>
      </c>
      <c r="E53" s="270">
        <f t="shared" si="2"/>
        <v>4079848</v>
      </c>
      <c r="F53" s="270">
        <f t="shared" si="2"/>
        <v>0</v>
      </c>
      <c r="G53" s="270">
        <f t="shared" si="2"/>
        <v>212702</v>
      </c>
      <c r="H53" s="270">
        <f t="shared" si="2"/>
        <v>0</v>
      </c>
      <c r="I53" s="270">
        <f t="shared" si="2"/>
        <v>0</v>
      </c>
      <c r="J53" s="270">
        <f t="shared" si="2"/>
        <v>0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1200506</v>
      </c>
      <c r="P53" s="270">
        <f t="shared" si="2"/>
        <v>1709367</v>
      </c>
      <c r="Q53" s="270">
        <f t="shared" si="2"/>
        <v>958879</v>
      </c>
      <c r="R53" s="270">
        <f t="shared" si="2"/>
        <v>23627</v>
      </c>
      <c r="S53" s="270">
        <f t="shared" si="2"/>
        <v>1817586</v>
      </c>
      <c r="T53" s="270">
        <f t="shared" si="2"/>
        <v>3565</v>
      </c>
      <c r="U53" s="270">
        <f t="shared" si="2"/>
        <v>553758</v>
      </c>
      <c r="V53" s="270">
        <f t="shared" si="2"/>
        <v>228884</v>
      </c>
      <c r="W53" s="270">
        <f t="shared" si="2"/>
        <v>88956</v>
      </c>
      <c r="X53" s="270">
        <f t="shared" si="2"/>
        <v>137949</v>
      </c>
      <c r="Y53" s="270">
        <f t="shared" si="2"/>
        <v>940362</v>
      </c>
      <c r="Z53" s="270">
        <f t="shared" si="2"/>
        <v>2499</v>
      </c>
      <c r="AA53" s="270">
        <f t="shared" si="2"/>
        <v>146654</v>
      </c>
      <c r="AB53" s="270">
        <f t="shared" si="2"/>
        <v>253814</v>
      </c>
      <c r="AC53" s="270">
        <f t="shared" si="2"/>
        <v>76485</v>
      </c>
      <c r="AD53" s="270">
        <f t="shared" si="2"/>
        <v>0</v>
      </c>
      <c r="AE53" s="270">
        <f t="shared" si="2"/>
        <v>252511</v>
      </c>
      <c r="AF53" s="270">
        <f t="shared" si="2"/>
        <v>0</v>
      </c>
      <c r="AG53" s="270">
        <f t="shared" si="2"/>
        <v>985245</v>
      </c>
      <c r="AH53" s="270">
        <f t="shared" si="2"/>
        <v>0</v>
      </c>
      <c r="AI53" s="270">
        <f t="shared" si="2"/>
        <v>0</v>
      </c>
      <c r="AJ53" s="270">
        <f t="shared" si="2"/>
        <v>541759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272499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399103</v>
      </c>
      <c r="AW53" s="270">
        <f t="shared" si="2"/>
        <v>213181</v>
      </c>
      <c r="AX53" s="270">
        <f t="shared" si="2"/>
        <v>0</v>
      </c>
      <c r="AY53" s="270">
        <f t="shared" si="2"/>
        <v>927985</v>
      </c>
      <c r="AZ53" s="270">
        <f t="shared" si="2"/>
        <v>17985</v>
      </c>
      <c r="BA53" s="270">
        <f t="shared" si="2"/>
        <v>136728</v>
      </c>
      <c r="BB53" s="270">
        <f t="shared" si="2"/>
        <v>101923</v>
      </c>
      <c r="BC53" s="270">
        <f t="shared" si="2"/>
        <v>46936</v>
      </c>
      <c r="BD53" s="270">
        <f t="shared" si="2"/>
        <v>31299</v>
      </c>
      <c r="BE53" s="270">
        <f t="shared" si="2"/>
        <v>6689698</v>
      </c>
      <c r="BF53" s="270">
        <f t="shared" si="2"/>
        <v>767662</v>
      </c>
      <c r="BG53" s="270">
        <f t="shared" si="2"/>
        <v>44930</v>
      </c>
      <c r="BH53" s="270">
        <f t="shared" si="2"/>
        <v>678348</v>
      </c>
      <c r="BI53" s="270">
        <f t="shared" si="2"/>
        <v>0</v>
      </c>
      <c r="BJ53" s="270">
        <f t="shared" si="2"/>
        <v>0</v>
      </c>
      <c r="BK53" s="270">
        <f t="shared" si="2"/>
        <v>36710</v>
      </c>
      <c r="BL53" s="270">
        <f t="shared" si="2"/>
        <v>73818</v>
      </c>
      <c r="BM53" s="270">
        <f t="shared" si="2"/>
        <v>3337</v>
      </c>
      <c r="BN53" s="270">
        <f t="shared" si="2"/>
        <v>799578</v>
      </c>
      <c r="BO53" s="270">
        <f t="shared" si="2"/>
        <v>52676</v>
      </c>
      <c r="BP53" s="270">
        <f t="shared" ref="BP53:CC53" si="3">IF($B$53,ROUND(($B$53/($CE$91+$CF$91)*BP91),0))</f>
        <v>128412</v>
      </c>
      <c r="BQ53" s="270">
        <f t="shared" si="3"/>
        <v>0</v>
      </c>
      <c r="BR53" s="270">
        <f t="shared" si="3"/>
        <v>0</v>
      </c>
      <c r="BS53" s="270">
        <f t="shared" si="3"/>
        <v>283003</v>
      </c>
      <c r="BT53" s="270">
        <f t="shared" si="3"/>
        <v>165401</v>
      </c>
      <c r="BU53" s="270">
        <f t="shared" si="3"/>
        <v>0</v>
      </c>
      <c r="BV53" s="270">
        <f t="shared" si="3"/>
        <v>0</v>
      </c>
      <c r="BW53" s="270">
        <f t="shared" si="3"/>
        <v>475527</v>
      </c>
      <c r="BX53" s="270">
        <f t="shared" si="3"/>
        <v>0</v>
      </c>
      <c r="BY53" s="270">
        <f t="shared" si="3"/>
        <v>786081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221564</v>
      </c>
      <c r="CD53" s="270">
        <f>IF($B$53,ROUND(($B$53/($CE$91+$CF$91)*CD91),0))</f>
        <v>0</v>
      </c>
      <c r="CE53" s="32">
        <f>SUM(C53:CD53)</f>
        <v>28624919</v>
      </c>
    </row>
    <row r="54" spans="1:83" x14ac:dyDescent="0.35">
      <c r="A54" s="20" t="s">
        <v>218</v>
      </c>
      <c r="B54" s="270">
        <f>B52+B53</f>
        <v>28624918.249999985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44019.269715596107</v>
      </c>
      <c r="D60" s="213">
        <v>0</v>
      </c>
      <c r="E60" s="213">
        <v>130177.44261852857</v>
      </c>
      <c r="F60" s="213">
        <v>0</v>
      </c>
      <c r="G60" s="213">
        <v>4646.2973814713941</v>
      </c>
      <c r="H60" s="213">
        <v>0</v>
      </c>
      <c r="I60" s="213">
        <v>0</v>
      </c>
      <c r="J60" s="213">
        <v>5550</v>
      </c>
      <c r="K60" s="213">
        <v>0</v>
      </c>
      <c r="L60" s="213">
        <v>0</v>
      </c>
      <c r="M60" s="213">
        <v>0</v>
      </c>
      <c r="N60" s="213">
        <v>0</v>
      </c>
      <c r="O60" s="213">
        <v>4215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803276</v>
      </c>
      <c r="AZ60" s="214">
        <v>0</v>
      </c>
      <c r="BA60" s="263"/>
      <c r="BB60" s="263"/>
      <c r="BC60" s="263"/>
      <c r="BD60" s="263"/>
      <c r="BE60" s="214">
        <v>828801.23000000021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206.78</v>
      </c>
      <c r="D61" s="243">
        <v>0</v>
      </c>
      <c r="E61" s="243">
        <v>866.98</v>
      </c>
      <c r="F61" s="243">
        <v>0</v>
      </c>
      <c r="G61" s="243">
        <v>28.460000000000004</v>
      </c>
      <c r="H61" s="243">
        <v>0</v>
      </c>
      <c r="I61" s="243">
        <v>0</v>
      </c>
      <c r="J61" s="243">
        <v>0</v>
      </c>
      <c r="K61" s="243">
        <v>0</v>
      </c>
      <c r="L61" s="243">
        <v>0</v>
      </c>
      <c r="M61" s="243">
        <v>0</v>
      </c>
      <c r="N61" s="243">
        <v>0</v>
      </c>
      <c r="O61" s="243">
        <v>165.79000000000005</v>
      </c>
      <c r="P61" s="244">
        <v>189.25000000000003</v>
      </c>
      <c r="Q61" s="244">
        <v>36.450000000000003</v>
      </c>
      <c r="R61" s="244">
        <v>9.1999999999999993</v>
      </c>
      <c r="S61" s="245">
        <v>49.78</v>
      </c>
      <c r="T61" s="245">
        <v>10.100000000000001</v>
      </c>
      <c r="U61" s="246">
        <v>125.22</v>
      </c>
      <c r="V61" s="244">
        <v>37.39</v>
      </c>
      <c r="W61" s="244">
        <v>17.09</v>
      </c>
      <c r="X61" s="244">
        <v>21.259999999999998</v>
      </c>
      <c r="Y61" s="244">
        <v>137.16999999999999</v>
      </c>
      <c r="Z61" s="244">
        <v>26.089999999999996</v>
      </c>
      <c r="AA61" s="244">
        <v>7.2700000000000005</v>
      </c>
      <c r="AB61" s="245">
        <v>76.20999999999998</v>
      </c>
      <c r="AC61" s="244">
        <v>55.24</v>
      </c>
      <c r="AD61" s="244">
        <v>0.06</v>
      </c>
      <c r="AE61" s="244">
        <v>57.45000000000001</v>
      </c>
      <c r="AF61" s="244">
        <v>0</v>
      </c>
      <c r="AG61" s="244">
        <v>163.98999999999998</v>
      </c>
      <c r="AH61" s="244">
        <v>0</v>
      </c>
      <c r="AI61" s="244">
        <v>0</v>
      </c>
      <c r="AJ61" s="244">
        <v>128.35000000000002</v>
      </c>
      <c r="AK61" s="244">
        <v>0</v>
      </c>
      <c r="AL61" s="244">
        <v>0</v>
      </c>
      <c r="AM61" s="244">
        <v>0</v>
      </c>
      <c r="AN61" s="244">
        <v>0</v>
      </c>
      <c r="AO61" s="244">
        <v>14.089999999999998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9.61</v>
      </c>
      <c r="AW61" s="245">
        <v>46.889999999999993</v>
      </c>
      <c r="AX61" s="245">
        <v>0</v>
      </c>
      <c r="AY61" s="244">
        <v>103.54</v>
      </c>
      <c r="AZ61" s="244">
        <v>31.12</v>
      </c>
      <c r="BA61" s="245">
        <v>7.3100000000000005</v>
      </c>
      <c r="BB61" s="245">
        <v>61.4</v>
      </c>
      <c r="BC61" s="245">
        <v>29.54</v>
      </c>
      <c r="BD61" s="245">
        <v>0</v>
      </c>
      <c r="BE61" s="244">
        <v>109.31</v>
      </c>
      <c r="BF61" s="245">
        <v>139.35999999999996</v>
      </c>
      <c r="BG61" s="245">
        <v>17.5</v>
      </c>
      <c r="BH61" s="245">
        <v>18.010000000000002</v>
      </c>
      <c r="BI61" s="245">
        <v>0</v>
      </c>
      <c r="BJ61" s="245">
        <v>0</v>
      </c>
      <c r="BK61" s="245">
        <v>0</v>
      </c>
      <c r="BL61" s="245">
        <v>15.260000000000002</v>
      </c>
      <c r="BM61" s="245">
        <v>0</v>
      </c>
      <c r="BN61" s="245">
        <v>30.569999999999993</v>
      </c>
      <c r="BO61" s="245">
        <v>3.62</v>
      </c>
      <c r="BP61" s="245">
        <v>0</v>
      </c>
      <c r="BQ61" s="245">
        <v>0</v>
      </c>
      <c r="BR61" s="245">
        <v>0</v>
      </c>
      <c r="BS61" s="245">
        <v>9.68</v>
      </c>
      <c r="BT61" s="245">
        <v>10.75</v>
      </c>
      <c r="BU61" s="245">
        <v>0</v>
      </c>
      <c r="BV61" s="245">
        <v>0</v>
      </c>
      <c r="BW61" s="245">
        <v>9.76</v>
      </c>
      <c r="BX61" s="245">
        <v>0</v>
      </c>
      <c r="BY61" s="245">
        <v>92.74</v>
      </c>
      <c r="BZ61" s="245">
        <v>0</v>
      </c>
      <c r="CA61" s="245">
        <v>64.42</v>
      </c>
      <c r="CB61" s="245">
        <v>10.049999999999999</v>
      </c>
      <c r="CC61" s="245">
        <v>33.97999999999999</v>
      </c>
      <c r="CD61" s="247" t="s">
        <v>233</v>
      </c>
      <c r="CE61" s="268">
        <f t="shared" ref="CE61:CE69" si="4">SUM(C61:CD61)</f>
        <v>3284.09</v>
      </c>
    </row>
    <row r="62" spans="1:83" x14ac:dyDescent="0.35">
      <c r="A62" s="39" t="s">
        <v>248</v>
      </c>
      <c r="B62" s="20"/>
      <c r="C62" s="213">
        <v>29509859.299999993</v>
      </c>
      <c r="D62" s="213">
        <v>0</v>
      </c>
      <c r="E62" s="213">
        <v>88703705.340000033</v>
      </c>
      <c r="F62" s="213">
        <v>0</v>
      </c>
      <c r="G62" s="213">
        <v>2980216.71</v>
      </c>
      <c r="H62" s="213">
        <v>0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19595966.219999999</v>
      </c>
      <c r="P62" s="214">
        <v>22827579.819999997</v>
      </c>
      <c r="Q62" s="214">
        <v>4674763.8000000007</v>
      </c>
      <c r="R62" s="214">
        <v>886318.79999999993</v>
      </c>
      <c r="S62" s="228">
        <v>3557091.85</v>
      </c>
      <c r="T62" s="228">
        <v>1381224.7600000002</v>
      </c>
      <c r="U62" s="227">
        <v>10817250.979999999</v>
      </c>
      <c r="V62" s="214">
        <v>4389936.08</v>
      </c>
      <c r="W62" s="214">
        <v>1900692.16</v>
      </c>
      <c r="X62" s="214">
        <v>2441423.7300000004</v>
      </c>
      <c r="Y62" s="214">
        <v>14017623.280000001</v>
      </c>
      <c r="Z62" s="214">
        <v>2792138.3400000008</v>
      </c>
      <c r="AA62" s="214">
        <v>925091.4</v>
      </c>
      <c r="AB62" s="240">
        <v>9060099.2599999998</v>
      </c>
      <c r="AC62" s="214">
        <v>5554934.4799999995</v>
      </c>
      <c r="AD62" s="214">
        <v>101785.55</v>
      </c>
      <c r="AE62" s="214">
        <v>6260563.3100000015</v>
      </c>
      <c r="AF62" s="214">
        <v>0</v>
      </c>
      <c r="AG62" s="214">
        <v>19831735.510000002</v>
      </c>
      <c r="AH62" s="214">
        <v>0</v>
      </c>
      <c r="AI62" s="214">
        <v>0</v>
      </c>
      <c r="AJ62" s="214">
        <v>12944830.900000006</v>
      </c>
      <c r="AK62" s="214">
        <v>0</v>
      </c>
      <c r="AL62" s="214">
        <v>0</v>
      </c>
      <c r="AM62" s="214">
        <v>0</v>
      </c>
      <c r="AN62" s="214">
        <v>0</v>
      </c>
      <c r="AO62" s="214">
        <v>1975882.1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980503.38000000012</v>
      </c>
      <c r="AW62" s="228">
        <v>4640271.7300000004</v>
      </c>
      <c r="AX62" s="228">
        <v>41.42</v>
      </c>
      <c r="AY62" s="214">
        <v>5598923.9100000001</v>
      </c>
      <c r="AZ62" s="214">
        <v>1442251.07</v>
      </c>
      <c r="BA62" s="228">
        <v>324351.64999999997</v>
      </c>
      <c r="BB62" s="228">
        <v>5863930.25</v>
      </c>
      <c r="BC62" s="228">
        <v>1372174.83</v>
      </c>
      <c r="BD62" s="228">
        <v>183.42</v>
      </c>
      <c r="BE62" s="214">
        <v>8427646.2599999998</v>
      </c>
      <c r="BF62" s="228">
        <v>6949799.1800000006</v>
      </c>
      <c r="BG62" s="228">
        <v>980096.17999999993</v>
      </c>
      <c r="BH62" s="228">
        <v>1779714.38</v>
      </c>
      <c r="BI62" s="228">
        <v>0</v>
      </c>
      <c r="BJ62" s="228">
        <v>0</v>
      </c>
      <c r="BK62" s="228">
        <v>0</v>
      </c>
      <c r="BL62" s="228">
        <v>913462.94</v>
      </c>
      <c r="BM62" s="228">
        <v>0</v>
      </c>
      <c r="BN62" s="228">
        <v>4691494.63</v>
      </c>
      <c r="BO62" s="228">
        <v>310247.89</v>
      </c>
      <c r="BP62" s="228">
        <v>4665.0999999999995</v>
      </c>
      <c r="BQ62" s="228">
        <v>0</v>
      </c>
      <c r="BR62" s="228">
        <v>0</v>
      </c>
      <c r="BS62" s="228">
        <v>921928.96000000008</v>
      </c>
      <c r="BT62" s="228">
        <v>864165.31</v>
      </c>
      <c r="BU62" s="228">
        <v>0</v>
      </c>
      <c r="BV62" s="228">
        <v>0</v>
      </c>
      <c r="BW62" s="228">
        <v>1986401.82</v>
      </c>
      <c r="BX62" s="228">
        <v>0</v>
      </c>
      <c r="BY62" s="228">
        <v>11751864.079999998</v>
      </c>
      <c r="BZ62" s="228">
        <v>0</v>
      </c>
      <c r="CA62" s="228">
        <v>4781023.8199999994</v>
      </c>
      <c r="CB62" s="228">
        <v>913887.3899999999</v>
      </c>
      <c r="CC62" s="228">
        <v>2542438.1399999997</v>
      </c>
      <c r="CD62" s="29" t="s">
        <v>233</v>
      </c>
      <c r="CE62" s="32">
        <f t="shared" si="4"/>
        <v>335172181.41999996</v>
      </c>
    </row>
    <row r="63" spans="1:83" x14ac:dyDescent="0.35">
      <c r="A63" s="39" t="s">
        <v>9</v>
      </c>
      <c r="B63" s="20"/>
      <c r="C63" s="269">
        <f>ROUND(C48+C49,0)</f>
        <v>2779168</v>
      </c>
      <c r="D63" s="269">
        <f t="shared" ref="D63:BO63" si="5">ROUND(D48+D49,0)</f>
        <v>0</v>
      </c>
      <c r="E63" s="269">
        <f t="shared" si="5"/>
        <v>8353902</v>
      </c>
      <c r="F63" s="269">
        <f t="shared" si="5"/>
        <v>0</v>
      </c>
      <c r="G63" s="269">
        <f t="shared" si="5"/>
        <v>280670</v>
      </c>
      <c r="H63" s="269">
        <f t="shared" si="5"/>
        <v>0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1845501</v>
      </c>
      <c r="P63" s="269">
        <f t="shared" si="5"/>
        <v>2149847</v>
      </c>
      <c r="Q63" s="269">
        <f t="shared" si="5"/>
        <v>440258</v>
      </c>
      <c r="R63" s="269">
        <f t="shared" si="5"/>
        <v>83471</v>
      </c>
      <c r="S63" s="269">
        <f t="shared" si="5"/>
        <v>334998</v>
      </c>
      <c r="T63" s="269">
        <f t="shared" si="5"/>
        <v>130080</v>
      </c>
      <c r="U63" s="269">
        <f t="shared" si="5"/>
        <v>1018743</v>
      </c>
      <c r="V63" s="269">
        <f t="shared" si="5"/>
        <v>413434</v>
      </c>
      <c r="W63" s="269">
        <f t="shared" si="5"/>
        <v>179003</v>
      </c>
      <c r="X63" s="269">
        <f t="shared" si="5"/>
        <v>229927</v>
      </c>
      <c r="Y63" s="269">
        <f t="shared" si="5"/>
        <v>1320146</v>
      </c>
      <c r="Z63" s="269">
        <f t="shared" si="5"/>
        <v>262957</v>
      </c>
      <c r="AA63" s="269">
        <f t="shared" si="5"/>
        <v>87123</v>
      </c>
      <c r="AB63" s="269">
        <f t="shared" si="5"/>
        <v>853258</v>
      </c>
      <c r="AC63" s="269">
        <f t="shared" si="5"/>
        <v>523150</v>
      </c>
      <c r="AD63" s="269">
        <f t="shared" si="5"/>
        <v>9586</v>
      </c>
      <c r="AE63" s="269">
        <f t="shared" si="5"/>
        <v>589605</v>
      </c>
      <c r="AF63" s="269">
        <f t="shared" si="5"/>
        <v>0</v>
      </c>
      <c r="AG63" s="269">
        <f t="shared" si="5"/>
        <v>1867705</v>
      </c>
      <c r="AH63" s="269">
        <f t="shared" si="5"/>
        <v>0</v>
      </c>
      <c r="AI63" s="269">
        <f t="shared" si="5"/>
        <v>0</v>
      </c>
      <c r="AJ63" s="269">
        <f t="shared" si="5"/>
        <v>1219113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186084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92341</v>
      </c>
      <c r="AW63" s="269">
        <f t="shared" si="5"/>
        <v>437010</v>
      </c>
      <c r="AX63" s="269">
        <f t="shared" si="5"/>
        <v>4</v>
      </c>
      <c r="AY63" s="269">
        <f t="shared" si="5"/>
        <v>527293</v>
      </c>
      <c r="AZ63" s="269">
        <f t="shared" si="5"/>
        <v>135828</v>
      </c>
      <c r="BA63" s="269">
        <f t="shared" si="5"/>
        <v>30547</v>
      </c>
      <c r="BB63" s="269">
        <f t="shared" si="5"/>
        <v>552251</v>
      </c>
      <c r="BC63" s="269">
        <f t="shared" si="5"/>
        <v>129228</v>
      </c>
      <c r="BD63" s="269">
        <f t="shared" si="5"/>
        <v>17</v>
      </c>
      <c r="BE63" s="269">
        <f t="shared" si="5"/>
        <v>793695</v>
      </c>
      <c r="BF63" s="269">
        <f t="shared" si="5"/>
        <v>654515</v>
      </c>
      <c r="BG63" s="269">
        <f t="shared" si="5"/>
        <v>92303</v>
      </c>
      <c r="BH63" s="269">
        <f t="shared" si="5"/>
        <v>167609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86028</v>
      </c>
      <c r="BM63" s="269">
        <f t="shared" si="5"/>
        <v>0</v>
      </c>
      <c r="BN63" s="269">
        <f t="shared" si="5"/>
        <v>441834</v>
      </c>
      <c r="BO63" s="269">
        <f t="shared" si="5"/>
        <v>29218</v>
      </c>
      <c r="BP63" s="269">
        <f t="shared" ref="BP63:CC63" si="6">ROUND(BP48+BP49,0)</f>
        <v>439</v>
      </c>
      <c r="BQ63" s="269">
        <f t="shared" si="6"/>
        <v>0</v>
      </c>
      <c r="BR63" s="269">
        <f t="shared" si="6"/>
        <v>0</v>
      </c>
      <c r="BS63" s="269">
        <f t="shared" si="6"/>
        <v>86825</v>
      </c>
      <c r="BT63" s="269">
        <f t="shared" si="6"/>
        <v>81385</v>
      </c>
      <c r="BU63" s="269">
        <f t="shared" si="6"/>
        <v>0</v>
      </c>
      <c r="BV63" s="269">
        <f t="shared" si="6"/>
        <v>0</v>
      </c>
      <c r="BW63" s="269">
        <f t="shared" si="6"/>
        <v>187075</v>
      </c>
      <c r="BX63" s="269">
        <f t="shared" si="6"/>
        <v>0</v>
      </c>
      <c r="BY63" s="269">
        <f t="shared" si="6"/>
        <v>1106762</v>
      </c>
      <c r="BZ63" s="269">
        <f t="shared" si="6"/>
        <v>0</v>
      </c>
      <c r="CA63" s="269">
        <f t="shared" si="6"/>
        <v>450265</v>
      </c>
      <c r="CB63" s="269">
        <f t="shared" si="6"/>
        <v>86068</v>
      </c>
      <c r="CC63" s="269">
        <f t="shared" si="6"/>
        <v>239441</v>
      </c>
      <c r="CD63" s="29" t="s">
        <v>233</v>
      </c>
      <c r="CE63" s="32">
        <f t="shared" si="4"/>
        <v>31565710</v>
      </c>
    </row>
    <row r="64" spans="1:83" x14ac:dyDescent="0.35">
      <c r="A64" s="39" t="s">
        <v>249</v>
      </c>
      <c r="B64" s="20"/>
      <c r="C64" s="213">
        <v>1580495.9100000001</v>
      </c>
      <c r="D64" s="213">
        <v>0</v>
      </c>
      <c r="E64" s="213">
        <v>24104172.539999999</v>
      </c>
      <c r="F64" s="213">
        <v>0</v>
      </c>
      <c r="G64" s="213">
        <v>20664</v>
      </c>
      <c r="H64" s="213">
        <v>0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369886</v>
      </c>
      <c r="P64" s="214">
        <v>37352.6</v>
      </c>
      <c r="Q64" s="214">
        <v>0</v>
      </c>
      <c r="R64" s="214">
        <v>1179082</v>
      </c>
      <c r="S64" s="228">
        <v>7600</v>
      </c>
      <c r="T64" s="228">
        <v>0</v>
      </c>
      <c r="U64" s="227">
        <v>13087.54</v>
      </c>
      <c r="V64" s="214">
        <v>0</v>
      </c>
      <c r="W64" s="214">
        <v>0</v>
      </c>
      <c r="X64" s="214">
        <v>0</v>
      </c>
      <c r="Y64" s="214">
        <v>4890000</v>
      </c>
      <c r="Z64" s="214">
        <v>0</v>
      </c>
      <c r="AA64" s="214">
        <v>0</v>
      </c>
      <c r="AB64" s="240">
        <v>0</v>
      </c>
      <c r="AC64" s="214">
        <v>0</v>
      </c>
      <c r="AD64" s="214">
        <v>0</v>
      </c>
      <c r="AE64" s="214">
        <v>0</v>
      </c>
      <c r="AF64" s="214">
        <v>0</v>
      </c>
      <c r="AG64" s="214">
        <v>400000</v>
      </c>
      <c r="AH64" s="214">
        <v>0</v>
      </c>
      <c r="AI64" s="214">
        <v>0</v>
      </c>
      <c r="AJ64" s="214">
        <v>16566.46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33761.050000000003</v>
      </c>
      <c r="AX64" s="228">
        <v>0</v>
      </c>
      <c r="AY64" s="214">
        <v>0</v>
      </c>
      <c r="AZ64" s="214">
        <v>0</v>
      </c>
      <c r="BA64" s="228">
        <v>0</v>
      </c>
      <c r="BB64" s="228">
        <v>190133.39999999997</v>
      </c>
      <c r="BC64" s="228">
        <v>0</v>
      </c>
      <c r="BD64" s="228">
        <v>0</v>
      </c>
      <c r="BE64" s="214">
        <v>274154.90000000002</v>
      </c>
      <c r="BF64" s="228">
        <v>0</v>
      </c>
      <c r="BG64" s="228">
        <v>0</v>
      </c>
      <c r="BH64" s="228">
        <v>104980.36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776736.27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3038010.3899999997</v>
      </c>
      <c r="BX64" s="228">
        <v>0</v>
      </c>
      <c r="BY64" s="228">
        <v>23901.5</v>
      </c>
      <c r="BZ64" s="228">
        <v>0</v>
      </c>
      <c r="CA64" s="228">
        <v>6186840.5300000012</v>
      </c>
      <c r="CB64" s="228">
        <v>0</v>
      </c>
      <c r="CC64" s="228">
        <v>17775652.909999996</v>
      </c>
      <c r="CD64" s="29" t="s">
        <v>233</v>
      </c>
      <c r="CE64" s="32">
        <f t="shared" si="4"/>
        <v>61023078.359999999</v>
      </c>
    </row>
    <row r="65" spans="1:83" x14ac:dyDescent="0.35">
      <c r="A65" s="39" t="s">
        <v>250</v>
      </c>
      <c r="B65" s="20"/>
      <c r="C65" s="213">
        <v>2775149.1400000006</v>
      </c>
      <c r="D65" s="213">
        <v>0</v>
      </c>
      <c r="E65" s="213">
        <v>5472277.5700000003</v>
      </c>
      <c r="F65" s="213">
        <v>0</v>
      </c>
      <c r="G65" s="213">
        <v>143111.83000000005</v>
      </c>
      <c r="H65" s="213">
        <v>0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2148752.2600000002</v>
      </c>
      <c r="P65" s="214">
        <v>36545054.210000001</v>
      </c>
      <c r="Q65" s="214">
        <v>1173890.8000000003</v>
      </c>
      <c r="R65" s="214">
        <v>1042828.2</v>
      </c>
      <c r="S65" s="228">
        <v>7049319.049999997</v>
      </c>
      <c r="T65" s="228">
        <v>537845.55000000005</v>
      </c>
      <c r="U65" s="227">
        <v>7288915.7100000009</v>
      </c>
      <c r="V65" s="214">
        <v>21447982.480000004</v>
      </c>
      <c r="W65" s="214">
        <v>131162.34000000003</v>
      </c>
      <c r="X65" s="214">
        <v>891559.98999999987</v>
      </c>
      <c r="Y65" s="214">
        <v>3602333.959999999</v>
      </c>
      <c r="Z65" s="214">
        <v>98522.139999999985</v>
      </c>
      <c r="AA65" s="214">
        <v>2584986.0000000005</v>
      </c>
      <c r="AB65" s="240">
        <v>21868392.600000005</v>
      </c>
      <c r="AC65" s="214">
        <v>2143361.48</v>
      </c>
      <c r="AD65" s="214">
        <v>0</v>
      </c>
      <c r="AE65" s="214">
        <v>20991.39</v>
      </c>
      <c r="AF65" s="214">
        <v>0</v>
      </c>
      <c r="AG65" s="214">
        <v>3075352.8899999992</v>
      </c>
      <c r="AH65" s="214">
        <v>0</v>
      </c>
      <c r="AI65" s="214">
        <v>0</v>
      </c>
      <c r="AJ65" s="214">
        <v>906422.08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70641.599999999991</v>
      </c>
      <c r="AS65" s="214">
        <v>0</v>
      </c>
      <c r="AT65" s="214">
        <v>0</v>
      </c>
      <c r="AU65" s="214">
        <v>0</v>
      </c>
      <c r="AV65" s="228">
        <v>4749.17</v>
      </c>
      <c r="AW65" s="228">
        <v>21216.419999999995</v>
      </c>
      <c r="AX65" s="228">
        <v>319.02999999999997</v>
      </c>
      <c r="AY65" s="214">
        <v>1337253.4600000002</v>
      </c>
      <c r="AZ65" s="214">
        <v>844268.47</v>
      </c>
      <c r="BA65" s="228">
        <v>65648.48000000001</v>
      </c>
      <c r="BB65" s="228">
        <v>75601.37</v>
      </c>
      <c r="BC65" s="228">
        <v>65625.36</v>
      </c>
      <c r="BD65" s="228">
        <v>-441980.8600000001</v>
      </c>
      <c r="BE65" s="214">
        <v>1896927.7399999993</v>
      </c>
      <c r="BF65" s="228">
        <v>892383.61</v>
      </c>
      <c r="BG65" s="228">
        <v>1789.7600000000002</v>
      </c>
      <c r="BH65" s="228">
        <v>8474.3000000000011</v>
      </c>
      <c r="BI65" s="228">
        <v>0</v>
      </c>
      <c r="BJ65" s="228">
        <v>0</v>
      </c>
      <c r="BK65" s="228">
        <v>0</v>
      </c>
      <c r="BL65" s="228">
        <v>3883.48</v>
      </c>
      <c r="BM65" s="228">
        <v>0</v>
      </c>
      <c r="BN65" s="228">
        <v>1152635.1600000001</v>
      </c>
      <c r="BO65" s="228">
        <v>0</v>
      </c>
      <c r="BP65" s="228">
        <v>0</v>
      </c>
      <c r="BQ65" s="228">
        <v>0</v>
      </c>
      <c r="BR65" s="228">
        <v>0</v>
      </c>
      <c r="BS65" s="228">
        <v>25864.33</v>
      </c>
      <c r="BT65" s="228">
        <v>14026.88</v>
      </c>
      <c r="BU65" s="228">
        <v>0</v>
      </c>
      <c r="BV65" s="228">
        <v>0</v>
      </c>
      <c r="BW65" s="228">
        <v>90783.87</v>
      </c>
      <c r="BX65" s="228">
        <v>0</v>
      </c>
      <c r="BY65" s="228">
        <v>52447.29</v>
      </c>
      <c r="BZ65" s="228">
        <v>0</v>
      </c>
      <c r="CA65" s="228">
        <v>10938.429999999998</v>
      </c>
      <c r="CB65" s="228">
        <v>2140.21</v>
      </c>
      <c r="CC65" s="228">
        <v>-898450.58000000007</v>
      </c>
      <c r="CD65" s="29" t="s">
        <v>233</v>
      </c>
      <c r="CE65" s="32">
        <f t="shared" si="4"/>
        <v>126245398.65000002</v>
      </c>
    </row>
    <row r="66" spans="1:83" x14ac:dyDescent="0.35">
      <c r="A66" s="39" t="s">
        <v>251</v>
      </c>
      <c r="B66" s="20"/>
      <c r="C66" s="213">
        <v>1255.4099999999999</v>
      </c>
      <c r="D66" s="213">
        <v>0</v>
      </c>
      <c r="E66" s="213">
        <v>1241.21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820.85</v>
      </c>
      <c r="P66" s="214">
        <v>0</v>
      </c>
      <c r="Q66" s="214">
        <v>0</v>
      </c>
      <c r="R66" s="214">
        <v>0</v>
      </c>
      <c r="S66" s="228">
        <v>0</v>
      </c>
      <c r="T66" s="228">
        <v>0</v>
      </c>
      <c r="U66" s="227">
        <v>2573.17</v>
      </c>
      <c r="V66" s="214">
        <v>0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385.24</v>
      </c>
      <c r="AC66" s="214">
        <v>3552.95</v>
      </c>
      <c r="AD66" s="214">
        <v>0</v>
      </c>
      <c r="AE66" s="214">
        <v>1046.04</v>
      </c>
      <c r="AF66" s="214">
        <v>0</v>
      </c>
      <c r="AG66" s="214">
        <v>100</v>
      </c>
      <c r="AH66" s="214">
        <v>0</v>
      </c>
      <c r="AI66" s="214">
        <v>0</v>
      </c>
      <c r="AJ66" s="214">
        <v>19960.89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1565.6700000000003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0</v>
      </c>
      <c r="AZ66" s="214">
        <v>0</v>
      </c>
      <c r="BA66" s="228">
        <v>285.66000000000003</v>
      </c>
      <c r="BB66" s="228">
        <v>0</v>
      </c>
      <c r="BC66" s="228">
        <v>54.9</v>
      </c>
      <c r="BD66" s="228">
        <v>0</v>
      </c>
      <c r="BE66" s="214">
        <v>5648231.2200000007</v>
      </c>
      <c r="BF66" s="228">
        <v>510610.83</v>
      </c>
      <c r="BG66" s="228">
        <v>384.38</v>
      </c>
      <c r="BH66" s="228">
        <v>3292.33</v>
      </c>
      <c r="BI66" s="228">
        <v>0</v>
      </c>
      <c r="BJ66" s="228">
        <v>0</v>
      </c>
      <c r="BK66" s="228">
        <v>0</v>
      </c>
      <c r="BL66" s="228">
        <v>1500</v>
      </c>
      <c r="BM66" s="228">
        <v>0</v>
      </c>
      <c r="BN66" s="228">
        <v>86692.84</v>
      </c>
      <c r="BO66" s="228">
        <v>0</v>
      </c>
      <c r="BP66" s="228">
        <v>0</v>
      </c>
      <c r="BQ66" s="228">
        <v>0</v>
      </c>
      <c r="BR66" s="228">
        <v>0</v>
      </c>
      <c r="BS66" s="228">
        <v>975</v>
      </c>
      <c r="BT66" s="228">
        <v>1153.6199999999999</v>
      </c>
      <c r="BU66" s="228">
        <v>0</v>
      </c>
      <c r="BV66" s="228">
        <v>0</v>
      </c>
      <c r="BW66" s="228">
        <v>4551.6999999999989</v>
      </c>
      <c r="BX66" s="228">
        <v>0</v>
      </c>
      <c r="BY66" s="228">
        <v>13026.62</v>
      </c>
      <c r="BZ66" s="228">
        <v>0</v>
      </c>
      <c r="CA66" s="228">
        <v>170.37</v>
      </c>
      <c r="CB66" s="228">
        <v>0</v>
      </c>
      <c r="CC66" s="228">
        <v>3609.1800000000003</v>
      </c>
      <c r="CD66" s="29" t="s">
        <v>233</v>
      </c>
      <c r="CE66" s="32">
        <f t="shared" si="4"/>
        <v>6307040.080000001</v>
      </c>
    </row>
    <row r="67" spans="1:83" x14ac:dyDescent="0.35">
      <c r="A67" s="39" t="s">
        <v>252</v>
      </c>
      <c r="B67" s="20"/>
      <c r="C67" s="213">
        <v>731067.47999999986</v>
      </c>
      <c r="D67" s="213">
        <v>0</v>
      </c>
      <c r="E67" s="213">
        <v>57656.560000000005</v>
      </c>
      <c r="F67" s="213">
        <v>0</v>
      </c>
      <c r="G67" s="213">
        <v>1442754.8800000001</v>
      </c>
      <c r="H67" s="213">
        <v>0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46895.38</v>
      </c>
      <c r="P67" s="214">
        <v>3135258.34</v>
      </c>
      <c r="Q67" s="214">
        <v>20928.740000000002</v>
      </c>
      <c r="R67" s="214">
        <v>5739.4999999999991</v>
      </c>
      <c r="S67" s="228">
        <v>477682.33999999997</v>
      </c>
      <c r="T67" s="228">
        <v>1404.77</v>
      </c>
      <c r="U67" s="227">
        <v>5373009.0499999998</v>
      </c>
      <c r="V67" s="214">
        <v>207111.28</v>
      </c>
      <c r="W67" s="214">
        <v>54170.930000000008</v>
      </c>
      <c r="X67" s="214">
        <v>366311.03</v>
      </c>
      <c r="Y67" s="214">
        <v>661115.27</v>
      </c>
      <c r="Z67" s="214">
        <v>1833401.08</v>
      </c>
      <c r="AA67" s="214">
        <v>40478.340000000004</v>
      </c>
      <c r="AB67" s="240">
        <v>675642.36000000022</v>
      </c>
      <c r="AC67" s="214">
        <v>62604.42</v>
      </c>
      <c r="AD67" s="214">
        <v>2999360.0300000003</v>
      </c>
      <c r="AE67" s="214">
        <v>2406.33</v>
      </c>
      <c r="AF67" s="214">
        <v>0</v>
      </c>
      <c r="AG67" s="214">
        <v>578509.73</v>
      </c>
      <c r="AH67" s="214">
        <v>0</v>
      </c>
      <c r="AI67" s="214">
        <v>0</v>
      </c>
      <c r="AJ67" s="214">
        <v>231926.86999999994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137.57</v>
      </c>
      <c r="AS67" s="214">
        <v>0</v>
      </c>
      <c r="AT67" s="214">
        <v>0</v>
      </c>
      <c r="AU67" s="214">
        <v>0</v>
      </c>
      <c r="AV67" s="228">
        <v>6134.75</v>
      </c>
      <c r="AW67" s="228">
        <v>517045.35</v>
      </c>
      <c r="AX67" s="228">
        <v>12299.81</v>
      </c>
      <c r="AY67" s="214">
        <v>2413858.0900000003</v>
      </c>
      <c r="AZ67" s="214">
        <v>79894.010000000009</v>
      </c>
      <c r="BA67" s="228">
        <v>2990631.0900000003</v>
      </c>
      <c r="BB67" s="228">
        <v>76272.650000000009</v>
      </c>
      <c r="BC67" s="228">
        <v>4028.11</v>
      </c>
      <c r="BD67" s="228">
        <v>115069.57999999999</v>
      </c>
      <c r="BE67" s="214">
        <v>10638930.409999995</v>
      </c>
      <c r="BF67" s="228">
        <v>2248009.96</v>
      </c>
      <c r="BG67" s="228">
        <v>78196.25</v>
      </c>
      <c r="BH67" s="228">
        <v>77131.69</v>
      </c>
      <c r="BI67" s="228">
        <v>0</v>
      </c>
      <c r="BJ67" s="228">
        <v>0</v>
      </c>
      <c r="BK67" s="228">
        <v>0</v>
      </c>
      <c r="BL67" s="228">
        <v>136.88</v>
      </c>
      <c r="BM67" s="228">
        <v>0</v>
      </c>
      <c r="BN67" s="228">
        <v>1024923.46</v>
      </c>
      <c r="BO67" s="228">
        <v>20.89</v>
      </c>
      <c r="BP67" s="228">
        <v>138265.4</v>
      </c>
      <c r="BQ67" s="228">
        <v>0</v>
      </c>
      <c r="BR67" s="228">
        <v>0</v>
      </c>
      <c r="BS67" s="228">
        <v>5401.2500000000009</v>
      </c>
      <c r="BT67" s="228">
        <v>11397.14</v>
      </c>
      <c r="BU67" s="228">
        <v>0</v>
      </c>
      <c r="BV67" s="228">
        <v>0</v>
      </c>
      <c r="BW67" s="228">
        <v>100855.7</v>
      </c>
      <c r="BX67" s="228">
        <v>0</v>
      </c>
      <c r="BY67" s="228">
        <v>461214.02</v>
      </c>
      <c r="BZ67" s="228">
        <v>0</v>
      </c>
      <c r="CA67" s="228">
        <v>65398.64</v>
      </c>
      <c r="CB67" s="228">
        <v>20301.059999999998</v>
      </c>
      <c r="CC67" s="228">
        <v>2543475.4</v>
      </c>
      <c r="CD67" s="29" t="s">
        <v>233</v>
      </c>
      <c r="CE67" s="32">
        <f t="shared" si="4"/>
        <v>42634463.869999997</v>
      </c>
    </row>
    <row r="68" spans="1:83" x14ac:dyDescent="0.35">
      <c r="A68" s="39" t="s">
        <v>11</v>
      </c>
      <c r="B68" s="20"/>
      <c r="C68" s="32">
        <f t="shared" ref="C68:BN68" si="7">ROUND(C52+C53,0)</f>
        <v>1055579</v>
      </c>
      <c r="D68" s="32">
        <f t="shared" si="7"/>
        <v>0</v>
      </c>
      <c r="E68" s="32">
        <f t="shared" si="7"/>
        <v>4079848</v>
      </c>
      <c r="F68" s="32">
        <f t="shared" si="7"/>
        <v>0</v>
      </c>
      <c r="G68" s="32">
        <f t="shared" si="7"/>
        <v>212702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1200506</v>
      </c>
      <c r="P68" s="32">
        <f t="shared" si="7"/>
        <v>1709367</v>
      </c>
      <c r="Q68" s="32">
        <f t="shared" si="7"/>
        <v>958879</v>
      </c>
      <c r="R68" s="32">
        <f t="shared" si="7"/>
        <v>23627</v>
      </c>
      <c r="S68" s="32">
        <f t="shared" si="7"/>
        <v>1817586</v>
      </c>
      <c r="T68" s="32">
        <f t="shared" si="7"/>
        <v>3565</v>
      </c>
      <c r="U68" s="32">
        <f t="shared" si="7"/>
        <v>553758</v>
      </c>
      <c r="V68" s="32">
        <f t="shared" si="7"/>
        <v>228884</v>
      </c>
      <c r="W68" s="32">
        <f t="shared" si="7"/>
        <v>88956</v>
      </c>
      <c r="X68" s="32">
        <f t="shared" si="7"/>
        <v>137949</v>
      </c>
      <c r="Y68" s="32">
        <f t="shared" si="7"/>
        <v>940362</v>
      </c>
      <c r="Z68" s="32">
        <f t="shared" si="7"/>
        <v>2499</v>
      </c>
      <c r="AA68" s="32">
        <f t="shared" si="7"/>
        <v>146654</v>
      </c>
      <c r="AB68" s="32">
        <f t="shared" si="7"/>
        <v>253814</v>
      </c>
      <c r="AC68" s="32">
        <f t="shared" si="7"/>
        <v>76485</v>
      </c>
      <c r="AD68" s="32">
        <f t="shared" si="7"/>
        <v>0</v>
      </c>
      <c r="AE68" s="32">
        <f t="shared" si="7"/>
        <v>252511</v>
      </c>
      <c r="AF68" s="32">
        <f t="shared" si="7"/>
        <v>0</v>
      </c>
      <c r="AG68" s="32">
        <f t="shared" si="7"/>
        <v>985245</v>
      </c>
      <c r="AH68" s="32">
        <f t="shared" si="7"/>
        <v>0</v>
      </c>
      <c r="AI68" s="32">
        <f t="shared" si="7"/>
        <v>0</v>
      </c>
      <c r="AJ68" s="32">
        <f t="shared" si="7"/>
        <v>541759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272499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399103</v>
      </c>
      <c r="AW68" s="32">
        <f t="shared" si="7"/>
        <v>213181</v>
      </c>
      <c r="AX68" s="32">
        <f t="shared" si="7"/>
        <v>0</v>
      </c>
      <c r="AY68" s="32">
        <f t="shared" si="7"/>
        <v>927985</v>
      </c>
      <c r="AZ68" s="32">
        <f t="shared" si="7"/>
        <v>17985</v>
      </c>
      <c r="BA68" s="32">
        <f t="shared" si="7"/>
        <v>136728</v>
      </c>
      <c r="BB68" s="32">
        <f t="shared" si="7"/>
        <v>101923</v>
      </c>
      <c r="BC68" s="32">
        <f t="shared" si="7"/>
        <v>46936</v>
      </c>
      <c r="BD68" s="32">
        <f t="shared" si="7"/>
        <v>31299</v>
      </c>
      <c r="BE68" s="32">
        <f t="shared" si="7"/>
        <v>6689698</v>
      </c>
      <c r="BF68" s="32">
        <f t="shared" si="7"/>
        <v>767662</v>
      </c>
      <c r="BG68" s="32">
        <f t="shared" si="7"/>
        <v>44930</v>
      </c>
      <c r="BH68" s="32">
        <f t="shared" si="7"/>
        <v>678348</v>
      </c>
      <c r="BI68" s="32">
        <f t="shared" si="7"/>
        <v>0</v>
      </c>
      <c r="BJ68" s="32">
        <f t="shared" si="7"/>
        <v>0</v>
      </c>
      <c r="BK68" s="32">
        <f t="shared" si="7"/>
        <v>36710</v>
      </c>
      <c r="BL68" s="32">
        <f t="shared" si="7"/>
        <v>73818</v>
      </c>
      <c r="BM68" s="32">
        <f t="shared" si="7"/>
        <v>3337</v>
      </c>
      <c r="BN68" s="32">
        <f t="shared" si="7"/>
        <v>799578</v>
      </c>
      <c r="BO68" s="32">
        <f t="shared" ref="BO68:CC68" si="8">ROUND(BO52+BO53,0)</f>
        <v>52676</v>
      </c>
      <c r="BP68" s="32">
        <f t="shared" si="8"/>
        <v>128412</v>
      </c>
      <c r="BQ68" s="32">
        <f t="shared" si="8"/>
        <v>0</v>
      </c>
      <c r="BR68" s="32">
        <f t="shared" si="8"/>
        <v>0</v>
      </c>
      <c r="BS68" s="32">
        <f t="shared" si="8"/>
        <v>283003</v>
      </c>
      <c r="BT68" s="32">
        <f t="shared" si="8"/>
        <v>165401</v>
      </c>
      <c r="BU68" s="32">
        <f t="shared" si="8"/>
        <v>0</v>
      </c>
      <c r="BV68" s="32">
        <f t="shared" si="8"/>
        <v>0</v>
      </c>
      <c r="BW68" s="32">
        <f t="shared" si="8"/>
        <v>475527</v>
      </c>
      <c r="BX68" s="32">
        <f t="shared" si="8"/>
        <v>0</v>
      </c>
      <c r="BY68" s="32">
        <f t="shared" si="8"/>
        <v>786081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221564</v>
      </c>
      <c r="CD68" s="29" t="s">
        <v>233</v>
      </c>
      <c r="CE68" s="32">
        <f t="shared" si="4"/>
        <v>28624919</v>
      </c>
    </row>
    <row r="69" spans="1:83" x14ac:dyDescent="0.35">
      <c r="A69" s="39" t="s">
        <v>253</v>
      </c>
      <c r="B69" s="32"/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4301.3599999999997</v>
      </c>
      <c r="P69" s="214">
        <v>1072229.3999999999</v>
      </c>
      <c r="Q69" s="214">
        <v>0</v>
      </c>
      <c r="R69" s="214">
        <v>0</v>
      </c>
      <c r="S69" s="228">
        <v>458002.86</v>
      </c>
      <c r="T69" s="228">
        <v>0</v>
      </c>
      <c r="U69" s="227">
        <v>-482450.28</v>
      </c>
      <c r="V69" s="214">
        <v>23661.9</v>
      </c>
      <c r="W69" s="214">
        <v>418451.5</v>
      </c>
      <c r="X69" s="214">
        <v>0</v>
      </c>
      <c r="Y69" s="214">
        <v>234797.87999999998</v>
      </c>
      <c r="Z69" s="214">
        <v>2706183.29</v>
      </c>
      <c r="AA69" s="214">
        <v>190221.48</v>
      </c>
      <c r="AB69" s="240">
        <v>869836.65999999992</v>
      </c>
      <c r="AC69" s="214">
        <v>44315.270000000004</v>
      </c>
      <c r="AD69" s="214">
        <v>0</v>
      </c>
      <c r="AE69" s="214">
        <v>0</v>
      </c>
      <c r="AF69" s="214">
        <v>0</v>
      </c>
      <c r="AG69" s="214">
        <v>14763.719999999996</v>
      </c>
      <c r="AH69" s="214">
        <v>0</v>
      </c>
      <c r="AI69" s="214">
        <v>0</v>
      </c>
      <c r="AJ69" s="214">
        <v>243614.25999999995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80209.440000000002</v>
      </c>
      <c r="AX69" s="228">
        <v>454516.08999999997</v>
      </c>
      <c r="AY69" s="214">
        <v>0</v>
      </c>
      <c r="AZ69" s="214">
        <v>33918.39</v>
      </c>
      <c r="BA69" s="228">
        <v>0</v>
      </c>
      <c r="BB69" s="228">
        <v>0</v>
      </c>
      <c r="BC69" s="228">
        <v>0</v>
      </c>
      <c r="BD69" s="228">
        <v>0</v>
      </c>
      <c r="BE69" s="214">
        <v>44195.600000000006</v>
      </c>
      <c r="BF69" s="228">
        <v>0</v>
      </c>
      <c r="BG69" s="228">
        <v>0</v>
      </c>
      <c r="BH69" s="228">
        <v>0</v>
      </c>
      <c r="BI69" s="228">
        <v>0</v>
      </c>
      <c r="BJ69" s="228">
        <v>0</v>
      </c>
      <c r="BK69" s="228">
        <v>0</v>
      </c>
      <c r="BL69" s="228">
        <v>0</v>
      </c>
      <c r="BM69" s="228">
        <v>0</v>
      </c>
      <c r="BN69" s="228">
        <v>-1743732.77</v>
      </c>
      <c r="BO69" s="228">
        <v>0</v>
      </c>
      <c r="BP69" s="228">
        <v>0</v>
      </c>
      <c r="BQ69" s="228">
        <v>0</v>
      </c>
      <c r="BR69" s="228">
        <v>0</v>
      </c>
      <c r="BS69" s="228">
        <v>0</v>
      </c>
      <c r="BT69" s="228">
        <v>0</v>
      </c>
      <c r="BU69" s="228">
        <v>0</v>
      </c>
      <c r="BV69" s="228">
        <v>0</v>
      </c>
      <c r="BW69" s="228">
        <v>70994.399999999994</v>
      </c>
      <c r="BX69" s="228">
        <v>0</v>
      </c>
      <c r="BY69" s="228">
        <v>0</v>
      </c>
      <c r="BZ69" s="228">
        <v>0</v>
      </c>
      <c r="CA69" s="228">
        <v>19013.759999999998</v>
      </c>
      <c r="CB69" s="228">
        <v>57776.399999999987</v>
      </c>
      <c r="CC69" s="228">
        <v>550544.52999999991</v>
      </c>
      <c r="CD69" s="29" t="s">
        <v>233</v>
      </c>
      <c r="CE69" s="32">
        <f t="shared" si="4"/>
        <v>5365365.1399999997</v>
      </c>
    </row>
    <row r="70" spans="1:83" x14ac:dyDescent="0.35">
      <c r="A70" s="39" t="s">
        <v>254</v>
      </c>
      <c r="B70" s="20"/>
      <c r="C70" s="32">
        <f t="shared" ref="C70:BN70" si="9">SUM(C71:C84)</f>
        <v>145451.28</v>
      </c>
      <c r="D70" s="32">
        <f t="shared" si="9"/>
        <v>0</v>
      </c>
      <c r="E70" s="32">
        <f t="shared" si="9"/>
        <v>373196.02</v>
      </c>
      <c r="F70" s="32">
        <f t="shared" si="9"/>
        <v>0</v>
      </c>
      <c r="G70" s="32">
        <f t="shared" si="9"/>
        <v>10348.34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117182.89999999998</v>
      </c>
      <c r="P70" s="32">
        <f t="shared" si="9"/>
        <v>68591.58</v>
      </c>
      <c r="Q70" s="32">
        <f t="shared" si="9"/>
        <v>45906.259999999995</v>
      </c>
      <c r="R70" s="32">
        <f t="shared" si="9"/>
        <v>30024.799999999999</v>
      </c>
      <c r="S70" s="32">
        <f t="shared" si="9"/>
        <v>153312.82</v>
      </c>
      <c r="T70" s="32">
        <f t="shared" si="9"/>
        <v>1488.3</v>
      </c>
      <c r="U70" s="32">
        <f t="shared" si="9"/>
        <v>60069.42</v>
      </c>
      <c r="V70" s="32">
        <f t="shared" si="9"/>
        <v>97033.180000000008</v>
      </c>
      <c r="W70" s="32">
        <f t="shared" si="9"/>
        <v>9867</v>
      </c>
      <c r="X70" s="32">
        <f t="shared" si="9"/>
        <v>453.1</v>
      </c>
      <c r="Y70" s="32">
        <f t="shared" si="9"/>
        <v>84927.62999999999</v>
      </c>
      <c r="Z70" s="32">
        <f t="shared" si="9"/>
        <v>30558.119999999995</v>
      </c>
      <c r="AA70" s="32">
        <f t="shared" si="9"/>
        <v>1180.9000000000001</v>
      </c>
      <c r="AB70" s="32">
        <f t="shared" si="9"/>
        <v>34934.29</v>
      </c>
      <c r="AC70" s="32">
        <f t="shared" si="9"/>
        <v>46343.020000000004</v>
      </c>
      <c r="AD70" s="32">
        <f t="shared" si="9"/>
        <v>0</v>
      </c>
      <c r="AE70" s="32">
        <f t="shared" si="9"/>
        <v>16611.530000000002</v>
      </c>
      <c r="AF70" s="32">
        <f t="shared" si="9"/>
        <v>0</v>
      </c>
      <c r="AG70" s="32">
        <f t="shared" si="9"/>
        <v>207366.03999999998</v>
      </c>
      <c r="AH70" s="32">
        <f t="shared" si="9"/>
        <v>0</v>
      </c>
      <c r="AI70" s="32">
        <f t="shared" si="9"/>
        <v>0</v>
      </c>
      <c r="AJ70" s="32">
        <f t="shared" si="9"/>
        <v>137863.61000000002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38798.07</v>
      </c>
      <c r="AW70" s="32">
        <f t="shared" si="9"/>
        <v>411706.98</v>
      </c>
      <c r="AX70" s="32">
        <f t="shared" si="9"/>
        <v>0</v>
      </c>
      <c r="AY70" s="32">
        <f t="shared" si="9"/>
        <v>77983.680000000008</v>
      </c>
      <c r="AZ70" s="32">
        <f t="shared" si="9"/>
        <v>14183.349999999999</v>
      </c>
      <c r="BA70" s="32">
        <f t="shared" si="9"/>
        <v>906.75</v>
      </c>
      <c r="BB70" s="32">
        <f t="shared" si="9"/>
        <v>16270.09</v>
      </c>
      <c r="BC70" s="32">
        <f t="shared" si="9"/>
        <v>2668.8500000000004</v>
      </c>
      <c r="BD70" s="32">
        <f t="shared" si="9"/>
        <v>0</v>
      </c>
      <c r="BE70" s="32">
        <f t="shared" si="9"/>
        <v>261049.46000000005</v>
      </c>
      <c r="BF70" s="32">
        <f t="shared" si="9"/>
        <v>71347.360000000001</v>
      </c>
      <c r="BG70" s="32">
        <f t="shared" si="9"/>
        <v>1633.41</v>
      </c>
      <c r="BH70" s="32">
        <f t="shared" si="9"/>
        <v>18749.86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4251.5</v>
      </c>
      <c r="BM70" s="32">
        <f t="shared" si="9"/>
        <v>0</v>
      </c>
      <c r="BN70" s="32">
        <f t="shared" si="9"/>
        <v>1741212.95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47334.99</v>
      </c>
      <c r="BT70" s="32">
        <f t="shared" si="10"/>
        <v>12149.679999999998</v>
      </c>
      <c r="BU70" s="32">
        <f t="shared" si="10"/>
        <v>0</v>
      </c>
      <c r="BV70" s="32">
        <f t="shared" si="10"/>
        <v>0</v>
      </c>
      <c r="BW70" s="32">
        <f t="shared" si="10"/>
        <v>12813.98</v>
      </c>
      <c r="BX70" s="32">
        <f t="shared" si="10"/>
        <v>0</v>
      </c>
      <c r="BY70" s="32">
        <f t="shared" si="10"/>
        <v>807934.78</v>
      </c>
      <c r="BZ70" s="32">
        <f t="shared" si="10"/>
        <v>0</v>
      </c>
      <c r="CA70" s="32">
        <f t="shared" si="10"/>
        <v>114523.98999999998</v>
      </c>
      <c r="CB70" s="32">
        <f t="shared" si="10"/>
        <v>30871.79</v>
      </c>
      <c r="CC70" s="32">
        <f t="shared" si="10"/>
        <v>258301648.87872368</v>
      </c>
      <c r="CD70" s="32">
        <f t="shared" si="10"/>
        <v>43703818.539999999</v>
      </c>
      <c r="CE70" s="32">
        <f>SUM(CE71:CE85)</f>
        <v>344898948.71872365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145451.28</v>
      </c>
      <c r="D84" s="24">
        <v>0</v>
      </c>
      <c r="E84" s="30">
        <v>373196.02</v>
      </c>
      <c r="F84" s="30">
        <v>0</v>
      </c>
      <c r="G84" s="24">
        <v>10348.34</v>
      </c>
      <c r="H84" s="24">
        <v>0</v>
      </c>
      <c r="I84" s="30">
        <v>0</v>
      </c>
      <c r="J84" s="30">
        <v>0</v>
      </c>
      <c r="K84" s="30">
        <v>0</v>
      </c>
      <c r="L84" s="30">
        <v>0</v>
      </c>
      <c r="M84" s="24">
        <v>0</v>
      </c>
      <c r="N84" s="24">
        <v>0</v>
      </c>
      <c r="O84" s="24">
        <v>117182.89999999998</v>
      </c>
      <c r="P84" s="30">
        <v>68591.58</v>
      </c>
      <c r="Q84" s="30">
        <v>45906.259999999995</v>
      </c>
      <c r="R84" s="31">
        <v>30024.799999999999</v>
      </c>
      <c r="S84" s="30">
        <v>153312.82</v>
      </c>
      <c r="T84" s="24">
        <v>1488.3</v>
      </c>
      <c r="U84" s="30">
        <v>60069.42</v>
      </c>
      <c r="V84" s="30">
        <v>97033.180000000008</v>
      </c>
      <c r="W84" s="24">
        <v>9867</v>
      </c>
      <c r="X84" s="30">
        <v>453.1</v>
      </c>
      <c r="Y84" s="30">
        <v>84927.62999999999</v>
      </c>
      <c r="Z84" s="30">
        <v>30558.119999999995</v>
      </c>
      <c r="AA84" s="30">
        <v>1180.9000000000001</v>
      </c>
      <c r="AB84" s="30">
        <v>34934.29</v>
      </c>
      <c r="AC84" s="30">
        <v>46343.020000000004</v>
      </c>
      <c r="AD84" s="30">
        <v>0</v>
      </c>
      <c r="AE84" s="30">
        <v>16611.530000000002</v>
      </c>
      <c r="AF84" s="30">
        <v>0</v>
      </c>
      <c r="AG84" s="30">
        <v>207366.03999999998</v>
      </c>
      <c r="AH84" s="30">
        <v>0</v>
      </c>
      <c r="AI84" s="30">
        <v>0</v>
      </c>
      <c r="AJ84" s="30">
        <v>137863.61000000002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38798.07</v>
      </c>
      <c r="AW84" s="30">
        <v>411706.98</v>
      </c>
      <c r="AX84" s="30">
        <v>0</v>
      </c>
      <c r="AY84" s="30">
        <v>77983.680000000008</v>
      </c>
      <c r="AZ84" s="30">
        <v>14183.349999999999</v>
      </c>
      <c r="BA84" s="30">
        <v>906.75</v>
      </c>
      <c r="BB84" s="30">
        <v>16270.09</v>
      </c>
      <c r="BC84" s="30">
        <v>2668.8500000000004</v>
      </c>
      <c r="BD84" s="30">
        <v>0</v>
      </c>
      <c r="BE84" s="30">
        <v>261049.46000000005</v>
      </c>
      <c r="BF84" s="30">
        <v>71347.360000000001</v>
      </c>
      <c r="BG84" s="30">
        <v>1633.41</v>
      </c>
      <c r="BH84" s="31">
        <v>18749.86</v>
      </c>
      <c r="BI84" s="30">
        <v>0</v>
      </c>
      <c r="BJ84" s="30">
        <v>0</v>
      </c>
      <c r="BK84" s="30">
        <v>0</v>
      </c>
      <c r="BL84" s="30">
        <v>4251.5</v>
      </c>
      <c r="BM84" s="30">
        <v>0</v>
      </c>
      <c r="BN84" s="30">
        <v>1741212.95</v>
      </c>
      <c r="BO84" s="30">
        <v>0</v>
      </c>
      <c r="BP84" s="30">
        <v>0</v>
      </c>
      <c r="BQ84" s="30">
        <v>0</v>
      </c>
      <c r="BR84" s="30">
        <v>0</v>
      </c>
      <c r="BS84" s="30">
        <v>47334.99</v>
      </c>
      <c r="BT84" s="30">
        <v>12149.679999999998</v>
      </c>
      <c r="BU84" s="30">
        <v>0</v>
      </c>
      <c r="BV84" s="30">
        <v>0</v>
      </c>
      <c r="BW84" s="30">
        <v>12813.98</v>
      </c>
      <c r="BX84" s="30">
        <v>0</v>
      </c>
      <c r="BY84" s="30">
        <v>807934.78</v>
      </c>
      <c r="BZ84" s="30">
        <v>0</v>
      </c>
      <c r="CA84" s="30">
        <v>114523.98999999998</v>
      </c>
      <c r="CB84" s="30">
        <v>30871.79</v>
      </c>
      <c r="CC84" s="30">
        <v>258301648.87872368</v>
      </c>
      <c r="CD84" s="35">
        <v>43703818.539999999</v>
      </c>
      <c r="CE84" s="32">
        <f t="shared" si="11"/>
        <v>307364569.07872367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410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10692.15</v>
      </c>
      <c r="P85" s="213">
        <v>0</v>
      </c>
      <c r="Q85" s="213">
        <v>0</v>
      </c>
      <c r="R85" s="213">
        <v>0</v>
      </c>
      <c r="S85" s="213">
        <v>-66.099999999999994</v>
      </c>
      <c r="T85" s="213">
        <v>0</v>
      </c>
      <c r="U85" s="213">
        <v>302344.87</v>
      </c>
      <c r="V85" s="213">
        <v>0</v>
      </c>
      <c r="W85" s="213">
        <v>0</v>
      </c>
      <c r="X85" s="213">
        <v>0</v>
      </c>
      <c r="Y85" s="213">
        <v>721051</v>
      </c>
      <c r="Z85" s="213">
        <v>0</v>
      </c>
      <c r="AA85" s="213">
        <v>0</v>
      </c>
      <c r="AB85" s="213">
        <v>749476.09</v>
      </c>
      <c r="AC85" s="213">
        <v>0</v>
      </c>
      <c r="AD85" s="213">
        <v>0</v>
      </c>
      <c r="AE85" s="213">
        <v>25.96</v>
      </c>
      <c r="AF85" s="213">
        <v>0</v>
      </c>
      <c r="AG85" s="213">
        <v>550</v>
      </c>
      <c r="AH85" s="213">
        <v>0</v>
      </c>
      <c r="AI85" s="213">
        <v>0</v>
      </c>
      <c r="AJ85" s="213">
        <v>5863109.0100000007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-146452.28</v>
      </c>
      <c r="AW85" s="213">
        <v>11971850.799999999</v>
      </c>
      <c r="AX85" s="213">
        <v>0</v>
      </c>
      <c r="AY85" s="213">
        <v>2466395.6800000002</v>
      </c>
      <c r="AZ85" s="213">
        <v>1493127.9500000007</v>
      </c>
      <c r="BA85" s="213">
        <v>115900.42</v>
      </c>
      <c r="BB85" s="213">
        <v>0</v>
      </c>
      <c r="BC85" s="213">
        <v>0</v>
      </c>
      <c r="BD85" s="213">
        <v>0</v>
      </c>
      <c r="BE85" s="213">
        <v>2749401.7500000005</v>
      </c>
      <c r="BF85" s="213">
        <v>546089.64</v>
      </c>
      <c r="BG85" s="213">
        <v>431478.51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101150.87</v>
      </c>
      <c r="BO85" s="213">
        <v>0</v>
      </c>
      <c r="BP85" s="213">
        <v>94708</v>
      </c>
      <c r="BQ85" s="213">
        <v>0</v>
      </c>
      <c r="BR85" s="213">
        <v>0</v>
      </c>
      <c r="BS85" s="213">
        <v>4000</v>
      </c>
      <c r="BT85" s="213">
        <v>18582.71</v>
      </c>
      <c r="BU85" s="213">
        <v>0</v>
      </c>
      <c r="BV85" s="213">
        <v>0</v>
      </c>
      <c r="BW85" s="213">
        <v>853343.96000000008</v>
      </c>
      <c r="BX85" s="213">
        <v>0</v>
      </c>
      <c r="BY85" s="213">
        <v>9281.98</v>
      </c>
      <c r="BZ85" s="213">
        <v>0</v>
      </c>
      <c r="CA85" s="213">
        <v>25774.65</v>
      </c>
      <c r="CB85" s="213">
        <v>179157.85</v>
      </c>
      <c r="CC85" s="213">
        <v>8972994.1699999999</v>
      </c>
      <c r="CD85" s="35"/>
      <c r="CE85" s="32">
        <f t="shared" si="11"/>
        <v>37534379.640000008</v>
      </c>
    </row>
    <row r="86" spans="1:84" x14ac:dyDescent="0.35">
      <c r="A86" s="39" t="s">
        <v>270</v>
      </c>
      <c r="B86" s="32"/>
      <c r="C86" s="32">
        <f>SUM(C62:C70)-C85</f>
        <v>38578025.519999988</v>
      </c>
      <c r="D86" s="32">
        <f t="shared" ref="D86:BO86" si="12">SUM(D62:D70)-D85</f>
        <v>0</v>
      </c>
      <c r="E86" s="32">
        <f t="shared" si="12"/>
        <v>131145589.24000001</v>
      </c>
      <c r="F86" s="32">
        <f t="shared" si="12"/>
        <v>0</v>
      </c>
      <c r="G86" s="32">
        <f t="shared" si="12"/>
        <v>5090467.76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25319119.82</v>
      </c>
      <c r="P86" s="32">
        <f t="shared" si="12"/>
        <v>67545279.950000003</v>
      </c>
      <c r="Q86" s="32">
        <f t="shared" si="12"/>
        <v>7314626.6000000015</v>
      </c>
      <c r="R86" s="32">
        <f t="shared" si="12"/>
        <v>3251091.3</v>
      </c>
      <c r="S86" s="32">
        <f t="shared" si="12"/>
        <v>13855659.019999996</v>
      </c>
      <c r="T86" s="32">
        <f t="shared" si="12"/>
        <v>2055608.3800000004</v>
      </c>
      <c r="U86" s="32">
        <f t="shared" si="12"/>
        <v>24342611.719999999</v>
      </c>
      <c r="V86" s="32">
        <f t="shared" si="12"/>
        <v>26808042.920000002</v>
      </c>
      <c r="W86" s="32">
        <f t="shared" si="12"/>
        <v>2782302.93</v>
      </c>
      <c r="X86" s="32">
        <f t="shared" si="12"/>
        <v>4067623.85</v>
      </c>
      <c r="Y86" s="32">
        <f t="shared" si="12"/>
        <v>25030255.02</v>
      </c>
      <c r="Z86" s="32">
        <f t="shared" si="12"/>
        <v>7726258.9700000007</v>
      </c>
      <c r="AA86" s="32">
        <f t="shared" si="12"/>
        <v>3975735.12</v>
      </c>
      <c r="AB86" s="32">
        <f t="shared" si="12"/>
        <v>32866886.320000004</v>
      </c>
      <c r="AC86" s="32">
        <f t="shared" si="12"/>
        <v>8454746.6199999992</v>
      </c>
      <c r="AD86" s="32">
        <f t="shared" si="12"/>
        <v>3110731.58</v>
      </c>
      <c r="AE86" s="32">
        <f t="shared" si="12"/>
        <v>7143708.6400000015</v>
      </c>
      <c r="AF86" s="32">
        <f t="shared" si="12"/>
        <v>0</v>
      </c>
      <c r="AG86" s="32">
        <f t="shared" si="12"/>
        <v>26960227.890000001</v>
      </c>
      <c r="AH86" s="32">
        <f t="shared" si="12"/>
        <v>0</v>
      </c>
      <c r="AI86" s="32">
        <f t="shared" si="12"/>
        <v>0</v>
      </c>
      <c r="AJ86" s="32">
        <f t="shared" si="12"/>
        <v>10398948.060000006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2161966.1</v>
      </c>
      <c r="AP86" s="32">
        <f t="shared" si="12"/>
        <v>0</v>
      </c>
      <c r="AQ86" s="32">
        <f t="shared" si="12"/>
        <v>0</v>
      </c>
      <c r="AR86" s="32">
        <f t="shared" si="12"/>
        <v>344843.83999999997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1668081.6500000001</v>
      </c>
      <c r="AW86" s="32">
        <f t="shared" si="12"/>
        <v>-5617448.8299999982</v>
      </c>
      <c r="AX86" s="32">
        <f t="shared" si="12"/>
        <v>467180.35</v>
      </c>
      <c r="AY86" s="32">
        <f t="shared" si="12"/>
        <v>8416901.4600000009</v>
      </c>
      <c r="AZ86" s="32">
        <f t="shared" si="12"/>
        <v>1075200.3399999994</v>
      </c>
      <c r="BA86" s="32">
        <f t="shared" si="12"/>
        <v>3433198.2100000004</v>
      </c>
      <c r="BB86" s="32">
        <f t="shared" si="12"/>
        <v>6876381.7600000007</v>
      </c>
      <c r="BC86" s="32">
        <f t="shared" si="12"/>
        <v>1620716.0500000003</v>
      </c>
      <c r="BD86" s="32">
        <f t="shared" si="12"/>
        <v>-295411.8600000001</v>
      </c>
      <c r="BE86" s="32">
        <f t="shared" si="12"/>
        <v>31925126.839999996</v>
      </c>
      <c r="BF86" s="32">
        <f t="shared" si="12"/>
        <v>11548238.300000001</v>
      </c>
      <c r="BG86" s="32">
        <f t="shared" si="12"/>
        <v>767854.46999999974</v>
      </c>
      <c r="BH86" s="32">
        <f t="shared" si="12"/>
        <v>2838299.92</v>
      </c>
      <c r="BI86" s="32">
        <f t="shared" si="12"/>
        <v>0</v>
      </c>
      <c r="BJ86" s="32">
        <f t="shared" si="12"/>
        <v>0</v>
      </c>
      <c r="BK86" s="32">
        <f t="shared" si="12"/>
        <v>36710</v>
      </c>
      <c r="BL86" s="32">
        <f t="shared" si="12"/>
        <v>1083080.7999999998</v>
      </c>
      <c r="BM86" s="32">
        <f t="shared" si="12"/>
        <v>3337</v>
      </c>
      <c r="BN86" s="32">
        <f t="shared" si="12"/>
        <v>8870223.6699999999</v>
      </c>
      <c r="BO86" s="32">
        <f t="shared" si="12"/>
        <v>392162.78</v>
      </c>
      <c r="BP86" s="32">
        <f t="shared" ref="BP86:CD86" si="13">SUM(BP62:BP70)-BP85</f>
        <v>177073.5</v>
      </c>
      <c r="BQ86" s="32">
        <f t="shared" si="13"/>
        <v>0</v>
      </c>
      <c r="BR86" s="32">
        <f t="shared" si="13"/>
        <v>0</v>
      </c>
      <c r="BS86" s="32">
        <f t="shared" si="13"/>
        <v>1367332.53</v>
      </c>
      <c r="BT86" s="32">
        <f t="shared" si="13"/>
        <v>1131095.9200000002</v>
      </c>
      <c r="BU86" s="32">
        <f t="shared" si="13"/>
        <v>0</v>
      </c>
      <c r="BV86" s="32">
        <f t="shared" si="13"/>
        <v>0</v>
      </c>
      <c r="BW86" s="32">
        <f t="shared" si="13"/>
        <v>5113669.9000000013</v>
      </c>
      <c r="BX86" s="32">
        <f t="shared" si="13"/>
        <v>0</v>
      </c>
      <c r="BY86" s="32">
        <f t="shared" si="13"/>
        <v>14993949.309999995</v>
      </c>
      <c r="BZ86" s="32">
        <f t="shared" si="13"/>
        <v>0</v>
      </c>
      <c r="CA86" s="32">
        <f t="shared" si="13"/>
        <v>11602399.890000001</v>
      </c>
      <c r="CB86" s="32">
        <f t="shared" si="13"/>
        <v>931886.99999999988</v>
      </c>
      <c r="CC86" s="32">
        <f t="shared" si="13"/>
        <v>272306929.28872365</v>
      </c>
      <c r="CD86" s="32">
        <f t="shared" si="13"/>
        <v>43703818.539999999</v>
      </c>
      <c r="CE86" s="32">
        <f t="shared" si="11"/>
        <v>906768345.95872307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172513394.78999999</v>
      </c>
      <c r="D88" s="213">
        <v>0</v>
      </c>
      <c r="E88" s="213">
        <v>442430338.95999992</v>
      </c>
      <c r="F88" s="213">
        <v>0</v>
      </c>
      <c r="G88" s="213">
        <v>18347585.009999998</v>
      </c>
      <c r="H88" s="213">
        <v>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101657663.30000001</v>
      </c>
      <c r="P88" s="213">
        <v>276550306.06000006</v>
      </c>
      <c r="Q88" s="213">
        <v>12848172.439999999</v>
      </c>
      <c r="R88" s="213">
        <v>29211775.879999999</v>
      </c>
      <c r="S88" s="213">
        <v>0</v>
      </c>
      <c r="T88" s="213">
        <v>11571484.18</v>
      </c>
      <c r="U88" s="213">
        <v>92832888.88000001</v>
      </c>
      <c r="V88" s="213">
        <v>117859777.63999999</v>
      </c>
      <c r="W88" s="213">
        <v>14540984.550000001</v>
      </c>
      <c r="X88" s="213">
        <v>49757316.089999996</v>
      </c>
      <c r="Y88" s="213">
        <v>57629721.630000018</v>
      </c>
      <c r="Z88" s="213">
        <v>1709376</v>
      </c>
      <c r="AA88" s="213">
        <v>2200704.84</v>
      </c>
      <c r="AB88" s="213">
        <v>141742917.63000003</v>
      </c>
      <c r="AC88" s="213">
        <v>72096106.850000009</v>
      </c>
      <c r="AD88" s="213">
        <v>7884541.2000000002</v>
      </c>
      <c r="AE88" s="213">
        <v>19345516.98</v>
      </c>
      <c r="AF88" s="213">
        <v>0</v>
      </c>
      <c r="AG88" s="213">
        <v>124185034.87000002</v>
      </c>
      <c r="AH88" s="213">
        <v>0</v>
      </c>
      <c r="AI88" s="213">
        <v>0</v>
      </c>
      <c r="AJ88" s="213">
        <v>780546.53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1767696154.3099999</v>
      </c>
    </row>
    <row r="89" spans="1:84" x14ac:dyDescent="0.35">
      <c r="A89" s="26" t="s">
        <v>273</v>
      </c>
      <c r="B89" s="20"/>
      <c r="C89" s="213">
        <v>1312606.19</v>
      </c>
      <c r="D89" s="213">
        <v>0</v>
      </c>
      <c r="E89" s="213">
        <v>71649960.589999989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13582715.989999998</v>
      </c>
      <c r="P89" s="213">
        <v>230371592.00000012</v>
      </c>
      <c r="Q89" s="213">
        <v>14011594.620000001</v>
      </c>
      <c r="R89" s="213">
        <v>27569070.120000001</v>
      </c>
      <c r="S89" s="213">
        <v>0</v>
      </c>
      <c r="T89" s="213">
        <v>783830.82000000007</v>
      </c>
      <c r="U89" s="213">
        <v>53554939.329999991</v>
      </c>
      <c r="V89" s="213">
        <v>118261213.41</v>
      </c>
      <c r="W89" s="213">
        <v>25379360.210000005</v>
      </c>
      <c r="X89" s="213">
        <v>70601185.229999989</v>
      </c>
      <c r="Y89" s="213">
        <v>112282545.05</v>
      </c>
      <c r="Z89" s="213">
        <v>51166197</v>
      </c>
      <c r="AA89" s="213">
        <v>15709757.9</v>
      </c>
      <c r="AB89" s="213">
        <v>48967083.259999998</v>
      </c>
      <c r="AC89" s="213">
        <v>4376239.29</v>
      </c>
      <c r="AD89" s="213">
        <v>219528.8</v>
      </c>
      <c r="AE89" s="213">
        <v>3716155.0799999996</v>
      </c>
      <c r="AF89" s="213">
        <v>0</v>
      </c>
      <c r="AG89" s="213">
        <v>195376270.67999998</v>
      </c>
      <c r="AH89" s="213">
        <v>0</v>
      </c>
      <c r="AI89" s="213">
        <v>0</v>
      </c>
      <c r="AJ89" s="213">
        <v>47102304.419999994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1105994149.99</v>
      </c>
    </row>
    <row r="90" spans="1:84" x14ac:dyDescent="0.35">
      <c r="A90" s="26" t="s">
        <v>274</v>
      </c>
      <c r="B90" s="20"/>
      <c r="C90" s="32">
        <f>C88+C89</f>
        <v>173826000.97999999</v>
      </c>
      <c r="D90" s="32">
        <f t="shared" ref="D90:AV90" si="15">D88+D89</f>
        <v>0</v>
      </c>
      <c r="E90" s="32">
        <f t="shared" si="15"/>
        <v>514080299.54999989</v>
      </c>
      <c r="F90" s="32">
        <f t="shared" si="15"/>
        <v>0</v>
      </c>
      <c r="G90" s="32">
        <f t="shared" si="15"/>
        <v>18347585.009999998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115240379.29000001</v>
      </c>
      <c r="P90" s="32">
        <f t="shared" si="15"/>
        <v>506921898.06000018</v>
      </c>
      <c r="Q90" s="32">
        <f t="shared" si="15"/>
        <v>26859767.060000002</v>
      </c>
      <c r="R90" s="32">
        <f t="shared" si="15"/>
        <v>56780846</v>
      </c>
      <c r="S90" s="32">
        <f t="shared" si="15"/>
        <v>0</v>
      </c>
      <c r="T90" s="32">
        <f t="shared" si="15"/>
        <v>12355315</v>
      </c>
      <c r="U90" s="32">
        <f t="shared" si="15"/>
        <v>146387828.21000001</v>
      </c>
      <c r="V90" s="32">
        <f t="shared" si="15"/>
        <v>236120991.04999998</v>
      </c>
      <c r="W90" s="32">
        <f t="shared" si="15"/>
        <v>39920344.760000005</v>
      </c>
      <c r="X90" s="32">
        <f t="shared" si="15"/>
        <v>120358501.31999999</v>
      </c>
      <c r="Y90" s="32">
        <f t="shared" si="15"/>
        <v>169912266.68000001</v>
      </c>
      <c r="Z90" s="32">
        <f t="shared" si="15"/>
        <v>52875573</v>
      </c>
      <c r="AA90" s="32">
        <f t="shared" si="15"/>
        <v>17910462.740000002</v>
      </c>
      <c r="AB90" s="32">
        <f t="shared" si="15"/>
        <v>190710000.89000002</v>
      </c>
      <c r="AC90" s="32">
        <f t="shared" si="15"/>
        <v>76472346.140000015</v>
      </c>
      <c r="AD90" s="32">
        <f t="shared" si="15"/>
        <v>8104070</v>
      </c>
      <c r="AE90" s="32">
        <f t="shared" si="15"/>
        <v>23061672.059999999</v>
      </c>
      <c r="AF90" s="32">
        <f t="shared" si="15"/>
        <v>0</v>
      </c>
      <c r="AG90" s="32">
        <f t="shared" si="15"/>
        <v>319561305.55000001</v>
      </c>
      <c r="AH90" s="32">
        <f t="shared" si="15"/>
        <v>0</v>
      </c>
      <c r="AI90" s="32">
        <f t="shared" si="15"/>
        <v>0</v>
      </c>
      <c r="AJ90" s="32">
        <f t="shared" si="15"/>
        <v>47882850.949999996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2873690304.2999992</v>
      </c>
    </row>
    <row r="91" spans="1:84" x14ac:dyDescent="0.35">
      <c r="A91" s="39" t="s">
        <v>275</v>
      </c>
      <c r="B91" s="32"/>
      <c r="C91" s="213">
        <v>30563.06</v>
      </c>
      <c r="D91" s="213">
        <v>0</v>
      </c>
      <c r="E91" s="213">
        <v>118127.26999999984</v>
      </c>
      <c r="F91" s="213">
        <v>0</v>
      </c>
      <c r="G91" s="213">
        <v>6158.55</v>
      </c>
      <c r="H91" s="213">
        <v>0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34759.250000000007</v>
      </c>
      <c r="P91" s="213">
        <v>49492.73</v>
      </c>
      <c r="Q91" s="213">
        <v>27763.230000000007</v>
      </c>
      <c r="R91" s="213">
        <v>684.07999999999993</v>
      </c>
      <c r="S91" s="213">
        <v>52626.079999999994</v>
      </c>
      <c r="T91" s="213">
        <v>103.21</v>
      </c>
      <c r="U91" s="213">
        <v>16033.41</v>
      </c>
      <c r="V91" s="213">
        <v>6627.0700000000006</v>
      </c>
      <c r="W91" s="213">
        <v>2575.63</v>
      </c>
      <c r="X91" s="213">
        <v>3994.16</v>
      </c>
      <c r="Y91" s="213">
        <v>27227.090000000004</v>
      </c>
      <c r="Z91" s="213">
        <v>72.349999999999994</v>
      </c>
      <c r="AA91" s="213">
        <v>4246.2099999999991</v>
      </c>
      <c r="AB91" s="213">
        <v>7348.8899999999994</v>
      </c>
      <c r="AC91" s="213">
        <v>2214.5300000000002</v>
      </c>
      <c r="AD91" s="213">
        <v>0</v>
      </c>
      <c r="AE91" s="213">
        <v>7311.159999999998</v>
      </c>
      <c r="AF91" s="213">
        <v>0</v>
      </c>
      <c r="AG91" s="213">
        <v>28526.620000000024</v>
      </c>
      <c r="AH91" s="213">
        <v>0</v>
      </c>
      <c r="AI91" s="213">
        <v>0</v>
      </c>
      <c r="AJ91" s="213">
        <v>15686.010000000002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7889.88</v>
      </c>
      <c r="AS91" s="213">
        <v>0</v>
      </c>
      <c r="AT91" s="213">
        <v>0</v>
      </c>
      <c r="AU91" s="213">
        <v>0</v>
      </c>
      <c r="AV91" s="213">
        <v>11555.550000000001</v>
      </c>
      <c r="AW91" s="213">
        <v>6172.4000000000015</v>
      </c>
      <c r="AX91" s="213">
        <v>0</v>
      </c>
      <c r="AY91" s="213">
        <v>26868.73</v>
      </c>
      <c r="AZ91" s="213">
        <v>520.73</v>
      </c>
      <c r="BA91" s="213">
        <v>3958.7899999999995</v>
      </c>
      <c r="BB91" s="213">
        <v>2951.07</v>
      </c>
      <c r="BC91" s="213">
        <v>1358.98</v>
      </c>
      <c r="BD91" s="213">
        <v>906.2399999999999</v>
      </c>
      <c r="BE91" s="213">
        <v>193692.43000000008</v>
      </c>
      <c r="BF91" s="213">
        <v>22226.749999999996</v>
      </c>
      <c r="BG91" s="213">
        <v>1300.9100000000001</v>
      </c>
      <c r="BH91" s="213">
        <v>19640.780000000002</v>
      </c>
      <c r="BI91" s="213">
        <v>0</v>
      </c>
      <c r="BJ91" s="213">
        <v>0</v>
      </c>
      <c r="BK91" s="213">
        <v>1062.9000000000001</v>
      </c>
      <c r="BL91" s="213">
        <v>2137.3000000000002</v>
      </c>
      <c r="BM91" s="213">
        <v>96.63</v>
      </c>
      <c r="BN91" s="213">
        <v>23150.840000000004</v>
      </c>
      <c r="BO91" s="213">
        <v>1525.18</v>
      </c>
      <c r="BP91" s="213">
        <v>3718.01</v>
      </c>
      <c r="BQ91" s="213">
        <v>0</v>
      </c>
      <c r="BR91" s="213">
        <v>0</v>
      </c>
      <c r="BS91" s="213">
        <v>8194.0199999999986</v>
      </c>
      <c r="BT91" s="213">
        <v>4789</v>
      </c>
      <c r="BU91" s="213">
        <v>0</v>
      </c>
      <c r="BV91" s="213">
        <v>0</v>
      </c>
      <c r="BW91" s="213">
        <v>13768.32</v>
      </c>
      <c r="BX91" s="213">
        <v>0</v>
      </c>
      <c r="BY91" s="213">
        <v>22760.06</v>
      </c>
      <c r="BZ91" s="213">
        <v>0</v>
      </c>
      <c r="CA91" s="213">
        <v>0</v>
      </c>
      <c r="CB91" s="213">
        <v>0</v>
      </c>
      <c r="CC91" s="213">
        <v>6415.1400000000012</v>
      </c>
      <c r="CD91" s="233" t="s">
        <v>233</v>
      </c>
      <c r="CE91" s="32">
        <f t="shared" si="14"/>
        <v>828801.23000000021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1024672.6818472715</v>
      </c>
      <c r="F92" s="213">
        <v>0</v>
      </c>
      <c r="G92" s="213">
        <v>36570.685852140821</v>
      </c>
      <c r="H92" s="213">
        <v>0</v>
      </c>
      <c r="I92" s="213">
        <v>0</v>
      </c>
      <c r="J92" s="213"/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1061243.3676994124</v>
      </c>
      <c r="CF92" s="32">
        <f>AY60-CE92</f>
        <v>-257967.3676994124</v>
      </c>
    </row>
    <row r="93" spans="1:84" x14ac:dyDescent="0.35">
      <c r="A93" s="26" t="s">
        <v>277</v>
      </c>
      <c r="B93" s="20"/>
      <c r="C93" s="213">
        <v>396415.25821510161</v>
      </c>
      <c r="D93" s="213">
        <v>0</v>
      </c>
      <c r="E93" s="213">
        <v>1532158.5024305473</v>
      </c>
      <c r="F93" s="213">
        <v>0</v>
      </c>
      <c r="G93" s="213">
        <v>79878.886095849506</v>
      </c>
      <c r="H93" s="213">
        <v>0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450841.54087036027</v>
      </c>
      <c r="P93" s="213">
        <v>641940.73966154922</v>
      </c>
      <c r="Q93" s="213">
        <v>360100.32991903485</v>
      </c>
      <c r="R93" s="213">
        <v>8872.794472797772</v>
      </c>
      <c r="S93" s="213">
        <v>682581.55734565156</v>
      </c>
      <c r="T93" s="213">
        <v>1338.6754729526638</v>
      </c>
      <c r="U93" s="213">
        <v>207959.81702154796</v>
      </c>
      <c r="V93" s="213">
        <v>85955.780123441626</v>
      </c>
      <c r="W93" s="213">
        <v>33406.963553929549</v>
      </c>
      <c r="X93" s="213">
        <v>51805.871786150667</v>
      </c>
      <c r="Y93" s="213">
        <v>353146.37712309608</v>
      </c>
      <c r="Z93" s="213">
        <v>938.40878275482237</v>
      </c>
      <c r="AA93" s="213">
        <v>55075.062300226033</v>
      </c>
      <c r="AB93" s="213">
        <v>95318.077671030915</v>
      </c>
      <c r="AC93" s="213">
        <v>28723.350403234788</v>
      </c>
      <c r="AD93" s="213">
        <v>0</v>
      </c>
      <c r="AE93" s="213">
        <v>94828.704300286729</v>
      </c>
      <c r="AF93" s="213">
        <v>0</v>
      </c>
      <c r="AG93" s="213">
        <v>370001.80719156039</v>
      </c>
      <c r="AH93" s="213">
        <v>0</v>
      </c>
      <c r="AI93" s="213">
        <v>0</v>
      </c>
      <c r="AJ93" s="213">
        <v>203453.89841575635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102334.93692994634</v>
      </c>
      <c r="AS93" s="213">
        <v>0</v>
      </c>
      <c r="AT93" s="213">
        <v>0</v>
      </c>
      <c r="AU93" s="213">
        <v>0</v>
      </c>
      <c r="AV93" s="213">
        <v>149880.16046389064</v>
      </c>
      <c r="AW93" s="213">
        <v>80058.526201463261</v>
      </c>
      <c r="AX93" s="265" t="s">
        <v>233</v>
      </c>
      <c r="AY93" s="265" t="s">
        <v>233</v>
      </c>
      <c r="AZ93" s="229" t="s">
        <v>233</v>
      </c>
      <c r="BA93" s="213">
        <v>51347.108570586905</v>
      </c>
      <c r="BB93" s="213">
        <v>38276.572308559415</v>
      </c>
      <c r="BC93" s="213">
        <v>17626.520630105715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254748.86595929874</v>
      </c>
      <c r="BI93" s="213">
        <v>0</v>
      </c>
      <c r="BJ93" s="229" t="s">
        <v>233</v>
      </c>
      <c r="BK93" s="213">
        <v>13786.243195440233</v>
      </c>
      <c r="BL93" s="213">
        <v>27721.646045361187</v>
      </c>
      <c r="BM93" s="213">
        <v>1253.3302097802141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106279.75582679569</v>
      </c>
      <c r="BT93" s="213">
        <v>62115.268287668885</v>
      </c>
      <c r="BU93" s="213">
        <v>0</v>
      </c>
      <c r="BV93" s="213">
        <v>0</v>
      </c>
      <c r="BW93" s="213">
        <v>178580.68295478751</v>
      </c>
      <c r="BX93" s="213">
        <v>0</v>
      </c>
      <c r="BY93" s="213">
        <v>295207.19004874531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7113959.2107892912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>
        <v>144.52000000000001</v>
      </c>
      <c r="D95" s="243">
        <v>0</v>
      </c>
      <c r="E95" s="243">
        <v>518.27</v>
      </c>
      <c r="F95" s="243">
        <v>0</v>
      </c>
      <c r="G95" s="243">
        <v>14.99</v>
      </c>
      <c r="H95" s="243">
        <v>0</v>
      </c>
      <c r="I95" s="243">
        <v>0</v>
      </c>
      <c r="J95" s="243">
        <v>0</v>
      </c>
      <c r="K95" s="243">
        <v>0</v>
      </c>
      <c r="L95" s="243">
        <v>0</v>
      </c>
      <c r="M95" s="243">
        <v>0</v>
      </c>
      <c r="N95" s="243">
        <v>0</v>
      </c>
      <c r="O95" s="243">
        <v>99.08</v>
      </c>
      <c r="P95" s="244">
        <v>86.160000000000011</v>
      </c>
      <c r="Q95" s="244">
        <v>25.92</v>
      </c>
      <c r="R95" s="244">
        <v>0</v>
      </c>
      <c r="S95" s="245">
        <v>0.02</v>
      </c>
      <c r="T95" s="245">
        <v>9.0500000000000007</v>
      </c>
      <c r="U95" s="246">
        <v>0</v>
      </c>
      <c r="V95" s="244">
        <v>12.16</v>
      </c>
      <c r="W95" s="244">
        <v>0</v>
      </c>
      <c r="X95" s="244">
        <v>0.91</v>
      </c>
      <c r="Y95" s="244">
        <v>6.3</v>
      </c>
      <c r="Z95" s="244">
        <v>2.02</v>
      </c>
      <c r="AA95" s="244">
        <v>0.02</v>
      </c>
      <c r="AB95" s="245">
        <v>0</v>
      </c>
      <c r="AC95" s="244">
        <v>0.18</v>
      </c>
      <c r="AD95" s="244">
        <v>0</v>
      </c>
      <c r="AE95" s="244">
        <v>0</v>
      </c>
      <c r="AF95" s="244">
        <v>0</v>
      </c>
      <c r="AG95" s="244">
        <v>106.07</v>
      </c>
      <c r="AH95" s="244">
        <v>0</v>
      </c>
      <c r="AI95" s="244">
        <v>0</v>
      </c>
      <c r="AJ95" s="244">
        <v>19.630000000000003</v>
      </c>
      <c r="AK95" s="244">
        <v>0</v>
      </c>
      <c r="AL95" s="244">
        <v>0</v>
      </c>
      <c r="AM95" s="244">
        <v>0</v>
      </c>
      <c r="AN95" s="244">
        <v>0</v>
      </c>
      <c r="AO95" s="244">
        <v>11.93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1057.2299999999998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98201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29064</v>
      </c>
      <c r="D128" s="220">
        <v>178843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4215</v>
      </c>
      <c r="D131" s="220">
        <v>5550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64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141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233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>
        <v>13</v>
      </c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46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>
        <v>19</v>
      </c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>
        <v>14</v>
      </c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530</v>
      </c>
    </row>
    <row r="145" spans="1:6" x14ac:dyDescent="0.35">
      <c r="A145" s="20" t="s">
        <v>325</v>
      </c>
      <c r="B145" s="46" t="s">
        <v>284</v>
      </c>
      <c r="C145" s="47">
        <v>595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29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12835</v>
      </c>
      <c r="C155" s="50">
        <v>6412</v>
      </c>
      <c r="D155" s="50">
        <v>9817</v>
      </c>
      <c r="E155" s="32">
        <f>SUM(B155:D155)</f>
        <v>29064</v>
      </c>
    </row>
    <row r="156" spans="1:6" x14ac:dyDescent="0.35">
      <c r="A156" s="20" t="s">
        <v>227</v>
      </c>
      <c r="B156" s="50">
        <v>92181</v>
      </c>
      <c r="C156" s="50">
        <v>39687</v>
      </c>
      <c r="D156" s="50">
        <v>46975.010000000009</v>
      </c>
      <c r="E156" s="32">
        <f>SUM(B156:D156)</f>
        <v>178843.01</v>
      </c>
    </row>
    <row r="157" spans="1:6" x14ac:dyDescent="0.35">
      <c r="A157" s="20" t="s">
        <v>332</v>
      </c>
      <c r="B157" s="50">
        <v>199544.62670445451</v>
      </c>
      <c r="C157" s="50">
        <v>82715.994326624903</v>
      </c>
      <c r="D157" s="50">
        <v>197936.37896892068</v>
      </c>
      <c r="E157" s="32">
        <f>SUM(B157:D157)</f>
        <v>480197.00000000012</v>
      </c>
    </row>
    <row r="158" spans="1:6" x14ac:dyDescent="0.35">
      <c r="A158" s="20" t="s">
        <v>272</v>
      </c>
      <c r="B158" s="50">
        <v>875232663</v>
      </c>
      <c r="C158" s="50">
        <v>336815395.71999997</v>
      </c>
      <c r="D158" s="50">
        <v>555648095.58999979</v>
      </c>
      <c r="E158" s="32">
        <f>SUM(B158:D158)</f>
        <v>1767696154.3099999</v>
      </c>
      <c r="F158" s="18"/>
    </row>
    <row r="159" spans="1:6" x14ac:dyDescent="0.35">
      <c r="A159" s="20" t="s">
        <v>273</v>
      </c>
      <c r="B159" s="50">
        <v>459592591.93000001</v>
      </c>
      <c r="C159" s="50">
        <v>190512061.66</v>
      </c>
      <c r="D159" s="50">
        <v>455889496.39999998</v>
      </c>
      <c r="E159" s="32">
        <f>SUM(B159:D159)</f>
        <v>1105994149.99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22868926.569999997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1512742.53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-413874.31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2589.9499999999998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5727824.1599999992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1867501.9999999984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31565710.899999999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208098.8899999999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5157266.25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5365365.1399999997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245004.96000000002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28408024.489999998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28653029.449999999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-414958.01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15465747.1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15050789.09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23626040.280000001</v>
      </c>
      <c r="C212" s="216"/>
      <c r="D212" s="220"/>
      <c r="E212" s="32">
        <f t="shared" ref="E212:E220" si="16">SUM(B212:C212)-D212</f>
        <v>23626040.280000001</v>
      </c>
    </row>
    <row r="213" spans="1:5" x14ac:dyDescent="0.35">
      <c r="A213" s="20" t="s">
        <v>367</v>
      </c>
      <c r="B213" s="220">
        <v>12032365.23</v>
      </c>
      <c r="C213" s="216"/>
      <c r="D213" s="220"/>
      <c r="E213" s="32">
        <f t="shared" si="16"/>
        <v>12032365.23</v>
      </c>
    </row>
    <row r="214" spans="1:5" x14ac:dyDescent="0.35">
      <c r="A214" s="20" t="s">
        <v>368</v>
      </c>
      <c r="B214" s="220">
        <v>557740008.96000004</v>
      </c>
      <c r="C214" s="216">
        <v>8666456.3300000001</v>
      </c>
      <c r="D214" s="220"/>
      <c r="E214" s="32">
        <f t="shared" si="16"/>
        <v>566406465.29000008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58594313.530000001</v>
      </c>
      <c r="C216" s="216">
        <v>24137.37</v>
      </c>
      <c r="D216" s="220"/>
      <c r="E216" s="32">
        <f t="shared" si="16"/>
        <v>58618450.899999999</v>
      </c>
    </row>
    <row r="217" spans="1:5" x14ac:dyDescent="0.35">
      <c r="A217" s="20" t="s">
        <v>371</v>
      </c>
      <c r="B217" s="220">
        <v>201306009.75</v>
      </c>
      <c r="C217" s="216">
        <v>7826249.4000000004</v>
      </c>
      <c r="D217" s="220"/>
      <c r="E217" s="32">
        <f t="shared" si="16"/>
        <v>209132259.15000001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781019.19999999925</v>
      </c>
      <c r="C219" s="216"/>
      <c r="D219" s="220"/>
      <c r="E219" s="32">
        <f t="shared" si="16"/>
        <v>781019.19999999925</v>
      </c>
    </row>
    <row r="220" spans="1:5" x14ac:dyDescent="0.35">
      <c r="A220" s="20" t="s">
        <v>374</v>
      </c>
      <c r="B220" s="220">
        <v>19592994.760000002</v>
      </c>
      <c r="C220" s="216">
        <v>-16461284.089999996</v>
      </c>
      <c r="D220" s="220">
        <v>-18845369.670000024</v>
      </c>
      <c r="E220" s="32">
        <f t="shared" si="16"/>
        <v>21977080.34000003</v>
      </c>
    </row>
    <row r="221" spans="1:5" x14ac:dyDescent="0.35">
      <c r="A221" s="20" t="s">
        <v>215</v>
      </c>
      <c r="B221" s="32">
        <f>SUM(B212:B220)</f>
        <v>873672751.71000004</v>
      </c>
      <c r="C221" s="266">
        <f>SUM(C212:C220)</f>
        <v>55559.010000003502</v>
      </c>
      <c r="D221" s="32">
        <f>SUM(D212:D220)</f>
        <v>-18845369.670000024</v>
      </c>
      <c r="E221" s="32">
        <f>SUM(E212:E220)</f>
        <v>892573680.3900001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211617111.48000002</v>
      </c>
      <c r="C227" s="216">
        <v>20320361.580000002</v>
      </c>
      <c r="D227" s="220"/>
      <c r="E227" s="32">
        <f t="shared" si="17"/>
        <v>231937473.06000003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47772691.640000001</v>
      </c>
      <c r="C229" s="216">
        <v>672230.48</v>
      </c>
      <c r="D229" s="220"/>
      <c r="E229" s="32">
        <f t="shared" si="17"/>
        <v>48444922.119999997</v>
      </c>
    </row>
    <row r="230" spans="1:5" x14ac:dyDescent="0.35">
      <c r="A230" s="20" t="s">
        <v>371</v>
      </c>
      <c r="B230" s="220">
        <v>179412481.37</v>
      </c>
      <c r="C230" s="216">
        <v>7047512.6799999978</v>
      </c>
      <c r="D230" s="220">
        <v>221397.30999999901</v>
      </c>
      <c r="E230" s="32">
        <f t="shared" si="17"/>
        <v>186238596.74000001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8478455.5700000003</v>
      </c>
      <c r="C232" s="216">
        <v>584813.26</v>
      </c>
      <c r="D232" s="220"/>
      <c r="E232" s="32">
        <f t="shared" si="17"/>
        <v>9063268.8300000001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447280740.06</v>
      </c>
      <c r="C234" s="266">
        <f>SUM(C225:C233)</f>
        <v>28624918.000000004</v>
      </c>
      <c r="D234" s="32">
        <f>SUM(D225:D233)</f>
        <v>221397.30999999901</v>
      </c>
      <c r="E234" s="32">
        <f>SUM(E225:E233)</f>
        <v>475684260.75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13192201.51</v>
      </c>
      <c r="D238" s="40">
        <f>C238</f>
        <v>13192201.51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1039627269.8100001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408549403.87999994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17584330.120000001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76862388.100000009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449201971.75000006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9390995.070000004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2001216358.7299998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1613.73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17480283.550000001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16461734.829999996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33942018.379999995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2048350578.6199999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4449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436609422.28000009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323643137.86000001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16990318.109999999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10302678.909999998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717247.10000000009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140980977.54000008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>
        <v>24267646.549999997</v>
      </c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24267646.549999997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23626040.280000001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12032365.23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566406465.28999996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58618450.899999999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209132259.15000001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781019.19999999925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21977080.34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892573680.38999999</v>
      </c>
      <c r="E292" s="20"/>
    </row>
    <row r="293" spans="1:5" x14ac:dyDescent="0.35">
      <c r="A293" s="20" t="s">
        <v>416</v>
      </c>
      <c r="B293" s="46" t="s">
        <v>284</v>
      </c>
      <c r="C293" s="47">
        <v>475684260.75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416889419.63999999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36703465.619999997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36703465.619999997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618841509.35000002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27583970.809999999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28379597.030000001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40420536.859999999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96384104.700000003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2122683.63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2122683.63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0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2521503.4500000002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385368804.17000002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2051731.63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389942039.25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389942039.25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130392681.77000093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618841509.35000086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618841509.35000002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1767696154.3100002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1105994149.99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2873690304.3000002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13192201.51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2001216358.7299991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33942018.38000001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2048350578.6199992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825339725.68000102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37534379.640000001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37534379.640000001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37534379.640000001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862874105.32000101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335172181.41999942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31565710.899999995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61023078.359999999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126245398.64999984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6307040.0799999991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42634463.87000002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28624918.249999985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5365365.1399999997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28653029.449999999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15050789.089999998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263660750.53872469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263660750.53872469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944302725.74872398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-81428620.428722978</v>
      </c>
      <c r="E418" s="32"/>
    </row>
    <row r="419" spans="1:13" x14ac:dyDescent="0.35">
      <c r="A419" s="32" t="s">
        <v>508</v>
      </c>
      <c r="B419" s="20"/>
      <c r="C419" s="236">
        <v>2501590.5999999996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2501590.5999999996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-78927029.828722984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-78927029.828722984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635108.80000000016</v>
      </c>
      <c r="E613" s="258">
        <f>SUM(C625:D648)+SUM(C669:D714)</f>
        <v>619128817.47006941</v>
      </c>
      <c r="F613" s="258">
        <f>CE65-(AX65+BD65+BE65+BG65+BJ65+BN65+BP65+BQ65+CB65+CC65+CD65)</f>
        <v>124532018.19000003</v>
      </c>
      <c r="G613" s="256">
        <f>CE92-(AX92+AY92+BD92+BE92+BG92+BJ92+BN92+BP92+BQ92+CB92+CC92+CD92)</f>
        <v>1061243.3676994124</v>
      </c>
      <c r="H613" s="261">
        <f>CE61-(AX61+AY61+AZ61+BD61+BE61+BG61+BJ61+BN61+BO61+BP61+BQ61+BR61+CB61+CC61+CD61)</f>
        <v>2944.4</v>
      </c>
      <c r="I613" s="256">
        <f>CE93-(AX93+AY93+AZ93+BD93+BE93+BF93+BG93+BJ93+BN93+BO93+BP93+BQ93+BR93+CB93+CC93+CD93)</f>
        <v>7113959.2107892912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2873690304.2999992</v>
      </c>
      <c r="L613" s="262">
        <f>CE95-(AW95+AX95+AY95+AZ95+BA95+BB95+BC95+BD95+BE95+BF95+BG95+BH95+BI95+BJ95+BK95+BL95+BM95+BN95+BO95+BP95+BQ95+BR95+BS95+BT95+BU95+BV95+BW95+BX95+BY95+BZ95+CA95+CB95+CC95+CD95)</f>
        <v>1057.2299999999998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31925126.839999996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43703818.539999999</v>
      </c>
      <c r="D616" s="256">
        <f>SUM(C615:C616)</f>
        <v>75628945.379999995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467180.35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767854.46999999974</v>
      </c>
      <c r="D619" s="256">
        <f>(D616/D613)*BG91</f>
        <v>154912.75090865657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8870223.6699999999</v>
      </c>
      <c r="D620" s="256">
        <f>(D616/D613)*BN91</f>
        <v>2756808.9339356013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272306929.28872365</v>
      </c>
      <c r="D621" s="256">
        <f>(D616/D613)*CC91</f>
        <v>763916.78506903572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177073.5</v>
      </c>
      <c r="D622" s="256">
        <f>(D616/D613)*BP91</f>
        <v>442741.7400172911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931886.99999999988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287639528.48865426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-295411.8600000001</v>
      </c>
      <c r="D625" s="256">
        <f>(D616/D613)*BD91</f>
        <v>107915.32956427493</v>
      </c>
      <c r="E625" s="258">
        <f>(E624/E613)*SUM(C625:D625)</f>
        <v>-87108.550088443939</v>
      </c>
      <c r="F625" s="258">
        <f>SUM(C625:E625)</f>
        <v>-274605.08052416914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8416901.4600000009</v>
      </c>
      <c r="D626" s="256">
        <f>(D616/D613)*AY91</f>
        <v>3199536.3843170917</v>
      </c>
      <c r="E626" s="258">
        <f>(E624/E613)*SUM(C626:D626)</f>
        <v>5396852.1735279411</v>
      </c>
      <c r="F626" s="258">
        <f>(F625/F613)*AY65</f>
        <v>-2948.7725277547256</v>
      </c>
      <c r="G626" s="256">
        <f>SUM(C626:F626)</f>
        <v>17010341.24531728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392162.78</v>
      </c>
      <c r="D628" s="256">
        <f>(D616/D613)*BO91</f>
        <v>181618.88941653521</v>
      </c>
      <c r="E628" s="258">
        <f>(E624/E613)*SUM(C628:D628)</f>
        <v>266571.80895053997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1075200.3399999994</v>
      </c>
      <c r="D629" s="256">
        <f>(D616/D613)*AZ91</f>
        <v>62008.683752653706</v>
      </c>
      <c r="E629" s="258">
        <f>(E624/E613)*SUM(C629:D629)</f>
        <v>528333.13222586224</v>
      </c>
      <c r="F629" s="258">
        <f>(F625/F613)*AZ65</f>
        <v>-1861.6931979263782</v>
      </c>
      <c r="G629" s="256">
        <f>(G626/G613)*AZ92</f>
        <v>0</v>
      </c>
      <c r="H629" s="258">
        <f>SUM(C627:G629)</f>
        <v>2504033.9411476636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11548238.300000001</v>
      </c>
      <c r="D630" s="256">
        <f>(D616/D613)*BF91</f>
        <v>2646768.0210460229</v>
      </c>
      <c r="E630" s="258">
        <f>(E624/E613)*SUM(C630:D630)</f>
        <v>6594822.9348515701</v>
      </c>
      <c r="F630" s="258">
        <f>(F625/F613)*BF65</f>
        <v>-1967.7917104709429</v>
      </c>
      <c r="G630" s="256">
        <f>(G626/G613)*BF92</f>
        <v>0</v>
      </c>
      <c r="H630" s="258">
        <f>(H629/H613)*BF61</f>
        <v>118517.2429148004</v>
      </c>
      <c r="I630" s="256">
        <f>SUM(C630:H630)</f>
        <v>20906378.707101926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3433198.2100000004</v>
      </c>
      <c r="D631" s="256">
        <f>(D616/D613)*BA91</f>
        <v>471413.89425070176</v>
      </c>
      <c r="E631" s="258">
        <f>(E624/E613)*SUM(C631:D631)</f>
        <v>1814034.0958237809</v>
      </c>
      <c r="F631" s="258">
        <f>(F625/F613)*BA65</f>
        <v>-144.76121401312773</v>
      </c>
      <c r="G631" s="256">
        <f>(G626/G613)*BA92</f>
        <v>0</v>
      </c>
      <c r="H631" s="258">
        <f>(H629/H613)*BA61</f>
        <v>6216.712440493623</v>
      </c>
      <c r="I631" s="256">
        <f>(I630/I613)*BA93</f>
        <v>150897.98317416364</v>
      </c>
      <c r="J631" s="256">
        <f>SUM(C631:I631)</f>
        <v>5875616.1344751269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-5617448.8299999982</v>
      </c>
      <c r="D632" s="256">
        <f>(D616/D613)*AW91</f>
        <v>735011.23345088586</v>
      </c>
      <c r="E632" s="258">
        <f>(E624/E613)*SUM(C632:D632)</f>
        <v>-2268319.6267383518</v>
      </c>
      <c r="F632" s="258">
        <f>(F625/F613)*AW65</f>
        <v>-46.784247193726372</v>
      </c>
      <c r="G632" s="256">
        <f>(G626/G613)*AW92</f>
        <v>0</v>
      </c>
      <c r="H632" s="258">
        <f>(H629/H613)*AW61</f>
        <v>39877.106201743627</v>
      </c>
      <c r="I632" s="256">
        <f>(I630/I613)*AW93</f>
        <v>235274.59434428398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6876381.7600000007</v>
      </c>
      <c r="D633" s="256">
        <f>(D616/D613)*BB91</f>
        <v>351414.29601126065</v>
      </c>
      <c r="E633" s="258">
        <f>(E624/E613)*SUM(C633:D633)</f>
        <v>3357943.9220073768</v>
      </c>
      <c r="F633" s="258">
        <f>(F625/F613)*BB65</f>
        <v>-166.70829396591745</v>
      </c>
      <c r="G633" s="256">
        <f>(G626/G613)*BB92</f>
        <v>0</v>
      </c>
      <c r="H633" s="258">
        <f>(H629/H613)*BB61</f>
        <v>52216.982742313048</v>
      </c>
      <c r="I633" s="256">
        <f>(I630/I613)*BB93</f>
        <v>112486.52017555342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1620716.0500000003</v>
      </c>
      <c r="D634" s="256">
        <f>(D616/D613)*BC91</f>
        <v>161827.74383304463</v>
      </c>
      <c r="E634" s="258">
        <f>(E624/E613)*SUM(C634:D634)</f>
        <v>828147.61952717684</v>
      </c>
      <c r="F634" s="258">
        <f>(F625/F613)*BC65</f>
        <v>-144.71023218890292</v>
      </c>
      <c r="G634" s="256">
        <f>(G626/G613)*BC92</f>
        <v>0</v>
      </c>
      <c r="H634" s="258">
        <f>(H629/H613)*BC61</f>
        <v>25121.981599477647</v>
      </c>
      <c r="I634" s="256">
        <f>(I630/I613)*BC93</f>
        <v>51800.510048278622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36710</v>
      </c>
      <c r="D636" s="256">
        <f>(D616/D613)*BK91</f>
        <v>126570.44910163736</v>
      </c>
      <c r="E636" s="258">
        <f>(E624/E613)*SUM(C636:D636)</f>
        <v>75858.060658404342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40514.769996847164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2838299.92</v>
      </c>
      <c r="D637" s="256">
        <f>(D616/D613)*BH91</f>
        <v>2338829.9419573406</v>
      </c>
      <c r="E637" s="258">
        <f>(E624/E613)*SUM(C637:D637)</f>
        <v>2405229.9786383812</v>
      </c>
      <c r="F637" s="258">
        <f>(F625/F613)*BH65</f>
        <v>-18.686646757266097</v>
      </c>
      <c r="G637" s="256">
        <f>(G626/G613)*BH92</f>
        <v>0</v>
      </c>
      <c r="H637" s="258">
        <f>(H629/H613)*BH61</f>
        <v>15316.414644772934</v>
      </c>
      <c r="I637" s="256">
        <f>(I630/I613)*BH93</f>
        <v>748651.50461819163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1083080.7999999998</v>
      </c>
      <c r="D638" s="256">
        <f>(D616/D613)*BL91</f>
        <v>254510.32163414202</v>
      </c>
      <c r="E638" s="258">
        <f>(E624/E613)*SUM(C638:D638)</f>
        <v>621428.15627549822</v>
      </c>
      <c r="F638" s="258">
        <f>(F625/F613)*BL65</f>
        <v>-8.5634470043434536</v>
      </c>
      <c r="G638" s="256">
        <f>(G626/G613)*BL92</f>
        <v>0</v>
      </c>
      <c r="H638" s="258">
        <f>(H629/H613)*BL61</f>
        <v>12977.706134327316</v>
      </c>
      <c r="I638" s="256">
        <f>(I630/I613)*BL93</f>
        <v>81467.887773319628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3337</v>
      </c>
      <c r="D639" s="256">
        <f>(D616/D613)*BM91</f>
        <v>11506.729228235221</v>
      </c>
      <c r="E639" s="258">
        <f>(E624/E613)*SUM(C639:D639)</f>
        <v>6896.2115084059105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3683.2648647994552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1367332.53</v>
      </c>
      <c r="D640" s="256">
        <f>(D616/D613)*BS91</f>
        <v>975746.34617348609</v>
      </c>
      <c r="E640" s="258">
        <f>(E624/E613)*SUM(C640:D640)</f>
        <v>1088565.2292979383</v>
      </c>
      <c r="F640" s="258">
        <f>(F625/F613)*BS65</f>
        <v>-57.033335888906485</v>
      </c>
      <c r="G640" s="256">
        <f>(G626/G613)*BS92</f>
        <v>0</v>
      </c>
      <c r="H640" s="258">
        <f>(H629/H613)*BS61</f>
        <v>8232.2539567685726</v>
      </c>
      <c r="I640" s="256">
        <f>(I630/I613)*BS93</f>
        <v>312333.08462655515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1131095.9200000002</v>
      </c>
      <c r="D641" s="256">
        <f>(D616/D613)*BT91</f>
        <v>570275.54873246897</v>
      </c>
      <c r="E641" s="258">
        <f>(E624/E613)*SUM(C641:D641)</f>
        <v>790435.96944817516</v>
      </c>
      <c r="F641" s="258">
        <f>(F625/F613)*BT65</f>
        <v>-30.930619834860771</v>
      </c>
      <c r="G641" s="256">
        <f>(G626/G613)*BT92</f>
        <v>0</v>
      </c>
      <c r="H641" s="258">
        <f>(H629/H613)*BT61</f>
        <v>9142.2241771965037</v>
      </c>
      <c r="I641" s="256">
        <f>(I630/I613)*BT93</f>
        <v>182543.26231527049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5113669.9000000013</v>
      </c>
      <c r="D644" s="256">
        <f>(D616/D613)*BW91</f>
        <v>1639535.6531894398</v>
      </c>
      <c r="E644" s="258">
        <f>(E624/E613)*SUM(C644:D644)</f>
        <v>3137455.0922115305</v>
      </c>
      <c r="F644" s="258">
        <f>(F625/F613)*BW65</f>
        <v>-200.18716707545951</v>
      </c>
      <c r="G644" s="256">
        <f>(G626/G613)*BW92</f>
        <v>0</v>
      </c>
      <c r="H644" s="258">
        <f>(H629/H613)*BW61</f>
        <v>8300.2891134360816</v>
      </c>
      <c r="I644" s="256">
        <f>(I630/I613)*BW93</f>
        <v>524809.78271050018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14993949.309999995</v>
      </c>
      <c r="D646" s="256">
        <f>(D616/D613)*BY91</f>
        <v>2710274.7349517476</v>
      </c>
      <c r="E646" s="258">
        <f>(E624/E613)*SUM(C646:D646)</f>
        <v>8225161.7318613976</v>
      </c>
      <c r="F646" s="258">
        <f>(F625/F613)*BY65</f>
        <v>-115.65132006252959</v>
      </c>
      <c r="G646" s="256">
        <f>(G626/G613)*BY92</f>
        <v>0</v>
      </c>
      <c r="H646" s="258">
        <f>(H629/H613)*BY61</f>
        <v>78869.755366809652</v>
      </c>
      <c r="I646" s="256">
        <f>(I630/I613)*BY93</f>
        <v>867549.71870772517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11602399.890000001</v>
      </c>
      <c r="D648" s="256">
        <f>(D616/D613)*CA91</f>
        <v>0</v>
      </c>
      <c r="E648" s="258">
        <f>(E624/E613)*SUM(C648:D648)</f>
        <v>5390330.3149957964</v>
      </c>
      <c r="F648" s="258">
        <f>(F625/F613)*CA65</f>
        <v>-24.120290465180858</v>
      </c>
      <c r="G648" s="256">
        <f>(G626/G613)*CA92</f>
        <v>0</v>
      </c>
      <c r="H648" s="258">
        <f>(H629/H613)*CA61</f>
        <v>54785.309906511517</v>
      </c>
      <c r="I648" s="256">
        <f>(I630/I613)*CA93</f>
        <v>0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424769907.13872355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38578025.519999988</v>
      </c>
      <c r="D669" s="256">
        <f>(D616/D613)*C91</f>
        <v>3639458.3028697795</v>
      </c>
      <c r="E669" s="258">
        <f>(E624/E613)*SUM(C669:D669)</f>
        <v>19613716.561294936</v>
      </c>
      <c r="F669" s="258">
        <f>(F625/F613)*C65</f>
        <v>-6119.4708327426224</v>
      </c>
      <c r="G669" s="256">
        <f>(G626/G613)*C92</f>
        <v>0</v>
      </c>
      <c r="H669" s="258">
        <f>(H629/H613)*C61</f>
        <v>175853.87119634353</v>
      </c>
      <c r="I669" s="256">
        <f>(I630/I613)*C93</f>
        <v>1164978.2164830554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131145589.24000001</v>
      </c>
      <c r="D671" s="256">
        <f>(D616/D613)*E91</f>
        <v>14066630.553250873</v>
      </c>
      <c r="E671" s="258">
        <f>(E624/E613)*SUM(C671:D671)</f>
        <v>67463786.620044932</v>
      </c>
      <c r="F671" s="258">
        <f>(F625/F613)*E65</f>
        <v>-12066.898494070365</v>
      </c>
      <c r="G671" s="256">
        <f>(G626/G613)*E92</f>
        <v>16424161.048715655</v>
      </c>
      <c r="H671" s="258">
        <f>(H629/H613)*E61</f>
        <v>737314.00159496046</v>
      </c>
      <c r="I671" s="256">
        <f>(I630/I613)*E93</f>
        <v>4502680.5667564748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5090467.76</v>
      </c>
      <c r="D673" s="256">
        <f>(D616/D613)*G91</f>
        <v>733361.97131892818</v>
      </c>
      <c r="E673" s="258">
        <f>(E624/E613)*SUM(C673:D673)</f>
        <v>2705678.6740438957</v>
      </c>
      <c r="F673" s="258">
        <f>(F625/F613)*G65</f>
        <v>-315.57535300802635</v>
      </c>
      <c r="G673" s="256">
        <f>(G626/G613)*G92</f>
        <v>586180.19660162507</v>
      </c>
      <c r="H673" s="258">
        <f>(H629/H613)*G61</f>
        <v>24203.506984466283</v>
      </c>
      <c r="I673" s="256">
        <f>(I630/I613)*G93</f>
        <v>234746.67114882215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>
        <f>(G626/G613)*J92</f>
        <v>0</v>
      </c>
      <c r="H676" s="258">
        <f>(H629/H613)*J61</f>
        <v>0</v>
      </c>
      <c r="I676" s="256">
        <f>(I630/I613)*J93</f>
        <v>0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0</v>
      </c>
      <c r="H677" s="258">
        <f>(H629/H613)*K61</f>
        <v>0</v>
      </c>
      <c r="I677" s="256">
        <f>(I630/I613)*K93</f>
        <v>0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25319119.82</v>
      </c>
      <c r="D681" s="256">
        <f>(D616/D613)*O91</f>
        <v>4139141.8599455161</v>
      </c>
      <c r="E681" s="258">
        <f>(E624/E613)*SUM(C681:D681)</f>
        <v>13685941.052363548</v>
      </c>
      <c r="F681" s="258">
        <f>(F625/F613)*O65</f>
        <v>-4738.2054507743642</v>
      </c>
      <c r="G681" s="256">
        <f>(G626/G613)*O92</f>
        <v>0</v>
      </c>
      <c r="H681" s="258">
        <f>(H629/H613)*O61</f>
        <v>140994.35779882871</v>
      </c>
      <c r="I681" s="256">
        <f>(I630/I613)*O93</f>
        <v>1324925.2225166147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67545279.950000003</v>
      </c>
      <c r="D682" s="256">
        <f>(D616/D613)*P91</f>
        <v>5893609.0538772047</v>
      </c>
      <c r="E682" s="258">
        <f>(E624/E613)*SUM(C682:D682)</f>
        <v>34118792.099072419</v>
      </c>
      <c r="F682" s="258">
        <f>(F625/F613)*P65</f>
        <v>-80585.360294940008</v>
      </c>
      <c r="G682" s="256">
        <f>(G626/G613)*P92</f>
        <v>0</v>
      </c>
      <c r="H682" s="258">
        <f>(H629/H613)*P61</f>
        <v>160945.66749157567</v>
      </c>
      <c r="I682" s="256">
        <f>(I630/I613)*P93</f>
        <v>1886524.2002691291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7314626.6000000015</v>
      </c>
      <c r="D683" s="256">
        <f>(D616/D613)*Q91</f>
        <v>3306053.7111788993</v>
      </c>
      <c r="E683" s="258">
        <f>(E624/E613)*SUM(C683:D683)</f>
        <v>4934235.640039348</v>
      </c>
      <c r="F683" s="258">
        <f>(F625/F613)*Q65</f>
        <v>-2588.5421463961043</v>
      </c>
      <c r="G683" s="256">
        <f>(G626/G613)*Q92</f>
        <v>0</v>
      </c>
      <c r="H683" s="258">
        <f>(H629/H613)*Q61</f>
        <v>30998.518256633728</v>
      </c>
      <c r="I683" s="256">
        <f>(I630/I613)*Q93</f>
        <v>1058256.5413675483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3251091.3</v>
      </c>
      <c r="D684" s="256">
        <f>(D616/D613)*R91</f>
        <v>81460.450485885856</v>
      </c>
      <c r="E684" s="258">
        <f>(E624/E613)*SUM(C684:D684)</f>
        <v>1548261.9886614145</v>
      </c>
      <c r="F684" s="258">
        <f>(F625/F613)*R65</f>
        <v>-2299.536504716099</v>
      </c>
      <c r="G684" s="256">
        <f>(G626/G613)*R92</f>
        <v>0</v>
      </c>
      <c r="H684" s="258">
        <f>(H629/H613)*R61</f>
        <v>7824.0430167635186</v>
      </c>
      <c r="I684" s="256">
        <f>(I630/I613)*R93</f>
        <v>26075.212964007151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13855659.019999996</v>
      </c>
      <c r="D685" s="256">
        <f>(D616/D613)*S91</f>
        <v>6266729.3066692017</v>
      </c>
      <c r="E685" s="258">
        <f>(E624/E613)*SUM(C685:D685)</f>
        <v>9348610.7043120116</v>
      </c>
      <c r="F685" s="258">
        <f>(F625/F613)*S65</f>
        <v>-15544.426674370337</v>
      </c>
      <c r="G685" s="256">
        <f>(G626/G613)*S92</f>
        <v>0</v>
      </c>
      <c r="H685" s="258">
        <f>(H629/H613)*S61</f>
        <v>42334.876236357391</v>
      </c>
      <c r="I685" s="256">
        <f>(I630/I613)*S93</f>
        <v>2005958.7233377341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2055608.3800000004</v>
      </c>
      <c r="D686" s="256">
        <f>(D616/D613)*T91</f>
        <v>12290.277591287977</v>
      </c>
      <c r="E686" s="258">
        <f>(E624/E613)*SUM(C686:D686)</f>
        <v>960719.93105156056</v>
      </c>
      <c r="F686" s="258">
        <f>(F625/F613)*T65</f>
        <v>-1186.0011803709451</v>
      </c>
      <c r="G686" s="256">
        <f>(G626/G613)*T92</f>
        <v>0</v>
      </c>
      <c r="H686" s="258">
        <f>(H629/H613)*T61</f>
        <v>8589.4385292729949</v>
      </c>
      <c r="I686" s="256">
        <f>(I630/I613)*T93</f>
        <v>3934.0760291415895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24342611.719999999</v>
      </c>
      <c r="D687" s="256">
        <f>(D616/D613)*U91</f>
        <v>1909263.2461479756</v>
      </c>
      <c r="E687" s="258">
        <f>(E624/E613)*SUM(C687:D687)</f>
        <v>12196293.766556831</v>
      </c>
      <c r="F687" s="258">
        <f>(F625/F613)*U65</f>
        <v>-16072.760359706101</v>
      </c>
      <c r="G687" s="256">
        <f>(G626/G613)*U92</f>
        <v>0</v>
      </c>
      <c r="H687" s="258">
        <f>(H629/H613)*U61</f>
        <v>106492.02897381825</v>
      </c>
      <c r="I687" s="256">
        <f>(I630/I613)*U93</f>
        <v>611148.66724541259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26808042.920000002</v>
      </c>
      <c r="D688" s="256">
        <f>(D616/D613)*V91</f>
        <v>789153.47269544448</v>
      </c>
      <c r="E688" s="258">
        <f>(E624/E613)*SUM(C688:D688)</f>
        <v>12821313.32610351</v>
      </c>
      <c r="F688" s="258">
        <f>(F625/F613)*V65</f>
        <v>-47294.864739245968</v>
      </c>
      <c r="G688" s="256">
        <f>(G626/G613)*V92</f>
        <v>0</v>
      </c>
      <c r="H688" s="258">
        <f>(H629/H613)*V61</f>
        <v>31797.931347476955</v>
      </c>
      <c r="I688" s="256">
        <f>(I630/I613)*V93</f>
        <v>252605.3408627396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2782302.93</v>
      </c>
      <c r="D689" s="256">
        <f>(D616/D613)*W91</f>
        <v>306706.78880388581</v>
      </c>
      <c r="E689" s="258">
        <f>(E624/E613)*SUM(C689:D689)</f>
        <v>1435115.3975425705</v>
      </c>
      <c r="F689" s="258">
        <f>(F625/F613)*W65</f>
        <v>-289.22557797534114</v>
      </c>
      <c r="G689" s="256">
        <f>(G626/G613)*W92</f>
        <v>0</v>
      </c>
      <c r="H689" s="258">
        <f>(H629/H613)*W61</f>
        <v>14534.010343096581</v>
      </c>
      <c r="I689" s="256">
        <f>(I630/I613)*W93</f>
        <v>98175.799272725024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4067623.85</v>
      </c>
      <c r="D690" s="256">
        <f>(D616/D613)*X91</f>
        <v>475625.76440285618</v>
      </c>
      <c r="E690" s="258">
        <f>(E624/E613)*SUM(C690:D690)</f>
        <v>2110737.1196726337</v>
      </c>
      <c r="F690" s="258">
        <f>(F625/F613)*X65</f>
        <v>-1965.9755491358212</v>
      </c>
      <c r="G690" s="256">
        <f>(G626/G613)*X92</f>
        <v>0</v>
      </c>
      <c r="H690" s="258">
        <f>(H629/H613)*X61</f>
        <v>18080.34288439048</v>
      </c>
      <c r="I690" s="256">
        <f>(I630/I613)*X93</f>
        <v>152246.18847549817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25030255.02</v>
      </c>
      <c r="D691" s="256">
        <f>(D616/D613)*Y91</f>
        <v>3242210.0000288831</v>
      </c>
      <c r="E691" s="258">
        <f>(E624/E613)*SUM(C691:D691)</f>
        <v>13135034.710230101</v>
      </c>
      <c r="F691" s="258">
        <f>(F625/F613)*Y65</f>
        <v>-7943.4929389121835</v>
      </c>
      <c r="G691" s="256">
        <f>(G626/G613)*Y92</f>
        <v>0</v>
      </c>
      <c r="H691" s="258">
        <f>(H629/H613)*Y61</f>
        <v>116654.78050102737</v>
      </c>
      <c r="I691" s="256">
        <f>(I630/I613)*Y93</f>
        <v>1037820.3867094341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7726258.9700000007</v>
      </c>
      <c r="D692" s="256">
        <f>(D616/D613)*Z91</f>
        <v>8615.4595846302218</v>
      </c>
      <c r="E692" s="258">
        <f>(E624/E613)*SUM(C692:D692)</f>
        <v>3593526.2114531249</v>
      </c>
      <c r="F692" s="258">
        <f>(F625/F613)*Z65</f>
        <v>-217.25079687406819</v>
      </c>
      <c r="G692" s="256">
        <f>(G626/G613)*Z92</f>
        <v>0</v>
      </c>
      <c r="H692" s="258">
        <f>(H629/H613)*Z61</f>
        <v>22187.965468191323</v>
      </c>
      <c r="I692" s="256">
        <f>(I630/I613)*Z93</f>
        <v>2757.779291816626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3975735.12</v>
      </c>
      <c r="D693" s="256">
        <f>(D616/D613)*AA91</f>
        <v>505639.95359851676</v>
      </c>
      <c r="E693" s="258">
        <f>(E624/E613)*SUM(C693:D693)</f>
        <v>2081990.9795476464</v>
      </c>
      <c r="F693" s="258">
        <f>(F625/F613)*AA65</f>
        <v>-5700.1428146841936</v>
      </c>
      <c r="G693" s="256">
        <f>(G626/G613)*AA92</f>
        <v>0</v>
      </c>
      <c r="H693" s="258">
        <f>(H629/H613)*AA61</f>
        <v>6182.6948621598685</v>
      </c>
      <c r="I693" s="256">
        <f>(I630/I613)*AA93</f>
        <v>161853.62828893811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32866886.320000004</v>
      </c>
      <c r="D694" s="256">
        <f>(D616/D613)*AB91</f>
        <v>875108.01364054158</v>
      </c>
      <c r="E694" s="258">
        <f>(E624/E613)*SUM(C694:D694)</f>
        <v>15676109.828088248</v>
      </c>
      <c r="F694" s="258">
        <f>(F625/F613)*AB65</f>
        <v>-48221.909498768269</v>
      </c>
      <c r="G694" s="256">
        <f>(G626/G613)*AB92</f>
        <v>0</v>
      </c>
      <c r="H694" s="258">
        <f>(H629/H613)*AB61</f>
        <v>64811.99112038561</v>
      </c>
      <c r="I694" s="256">
        <f>(I630/I613)*AB93</f>
        <v>280119.09688788233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8454746.6199999992</v>
      </c>
      <c r="D695" s="256">
        <f>(D616/D613)*AC91</f>
        <v>263706.89307465329</v>
      </c>
      <c r="E695" s="258">
        <f>(E624/E613)*SUM(C695:D695)</f>
        <v>4050484.7890920178</v>
      </c>
      <c r="F695" s="258">
        <f>(F625/F613)*AC65</f>
        <v>-4726.3182622624945</v>
      </c>
      <c r="G695" s="256">
        <f>(G626/G613)*AC92</f>
        <v>0</v>
      </c>
      <c r="H695" s="258">
        <f>(H629/H613)*AC61</f>
        <v>46978.27567891487</v>
      </c>
      <c r="I695" s="256">
        <f>(I630/I613)*AC93</f>
        <v>84411.678992490299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3110731.58</v>
      </c>
      <c r="D696" s="256">
        <f>(D616/D613)*AD91</f>
        <v>0</v>
      </c>
      <c r="E696" s="258">
        <f>(E624/E613)*SUM(C696:D696)</f>
        <v>1445207.1033977068</v>
      </c>
      <c r="F696" s="258">
        <f>(F625/F613)*AD65</f>
        <v>0</v>
      </c>
      <c r="G696" s="256">
        <f>(G626/G613)*AD92</f>
        <v>0</v>
      </c>
      <c r="H696" s="258">
        <f>(H629/H613)*AD61</f>
        <v>51.026367500631643</v>
      </c>
      <c r="I696" s="256">
        <f>(I630/I613)*AD93</f>
        <v>0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7143708.6400000015</v>
      </c>
      <c r="D697" s="256">
        <f>(D616/D613)*AE91</f>
        <v>870615.11398431344</v>
      </c>
      <c r="E697" s="258">
        <f>(E624/E613)*SUM(C697:D697)</f>
        <v>3723354.8830295117</v>
      </c>
      <c r="F697" s="258">
        <f>(F625/F613)*AE65</f>
        <v>-46.288034395054211</v>
      </c>
      <c r="G697" s="256">
        <f>(G626/G613)*AE92</f>
        <v>0</v>
      </c>
      <c r="H697" s="258">
        <f>(H629/H613)*AE61</f>
        <v>48857.746881854808</v>
      </c>
      <c r="I697" s="256">
        <f>(I630/I613)*AE93</f>
        <v>278680.93499872892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26960227.890000001</v>
      </c>
      <c r="D699" s="256">
        <f>(D616/D613)*AG91</f>
        <v>3396958.4201258379</v>
      </c>
      <c r="E699" s="258">
        <f>(E624/E613)*SUM(C699:D699)</f>
        <v>14103570.226577209</v>
      </c>
      <c r="F699" s="258">
        <f>(F625/F613)*AG65</f>
        <v>-6781.4489821421712</v>
      </c>
      <c r="G699" s="256">
        <f>(G626/G613)*AG92</f>
        <v>0</v>
      </c>
      <c r="H699" s="258">
        <f>(H629/H613)*AG61</f>
        <v>139463.56677380973</v>
      </c>
      <c r="I699" s="256">
        <f>(I630/I613)*AG93</f>
        <v>1087354.8293230417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10398948.060000006</v>
      </c>
      <c r="D702" s="256">
        <f>(D616/D613)*AJ91</f>
        <v>1867894.7505059505</v>
      </c>
      <c r="E702" s="258">
        <f>(E624/E613)*SUM(C702:D702)</f>
        <v>5699022.2107194141</v>
      </c>
      <c r="F702" s="258">
        <f>(F625/F613)*AJ65</f>
        <v>-1998.7478873708021</v>
      </c>
      <c r="G702" s="256">
        <f>(G626/G613)*AJ92</f>
        <v>0</v>
      </c>
      <c r="H702" s="258">
        <f>(H629/H613)*AJ61</f>
        <v>109153.90447843455</v>
      </c>
      <c r="I702" s="256">
        <f>(I630/I613)*AJ93</f>
        <v>597906.75258090557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2161966.1</v>
      </c>
      <c r="D707" s="256">
        <f>(D616/D613)*AO91</f>
        <v>0</v>
      </c>
      <c r="E707" s="258">
        <f>(E624/E613)*SUM(C707:D707)</f>
        <v>1004422.4918387323</v>
      </c>
      <c r="F707" s="258">
        <f>(F625/F613)*AO65</f>
        <v>0</v>
      </c>
      <c r="G707" s="256">
        <f>(G626/G613)*AO92</f>
        <v>0</v>
      </c>
      <c r="H707" s="258">
        <f>(H629/H613)*AO61</f>
        <v>11982.691968064997</v>
      </c>
      <c r="I707" s="256">
        <f>(I630/I613)*AO93</f>
        <v>0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344843.83999999997</v>
      </c>
      <c r="D710" s="256">
        <f>(D616/D613)*AR91</f>
        <v>939529.2642374885</v>
      </c>
      <c r="E710" s="258">
        <f>(E624/E613)*SUM(C710:D710)</f>
        <v>596703.72898486524</v>
      </c>
      <c r="F710" s="258">
        <f>(F625/F613)*AR65</f>
        <v>-155.77152396871583</v>
      </c>
      <c r="G710" s="256">
        <f>(G626/G613)*AR92</f>
        <v>0</v>
      </c>
      <c r="H710" s="258">
        <f>(H629/H613)*AR61</f>
        <v>0</v>
      </c>
      <c r="I710" s="256">
        <f>(I630/I613)*AR93</f>
        <v>300740.11995740375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1668081.6500000001</v>
      </c>
      <c r="D714" s="256">
        <f>(D616/D613)*AV91</f>
        <v>1376038.3414398585</v>
      </c>
      <c r="E714" s="258">
        <f>(E624/E613)*SUM(C714:D714)</f>
        <v>1414260.1899530815</v>
      </c>
      <c r="F714" s="258">
        <f>(F625/F613)*AV65</f>
        <v>-10.472376736745858</v>
      </c>
      <c r="G714" s="256">
        <f>(G626/G613)*AV92</f>
        <v>0</v>
      </c>
      <c r="H714" s="258">
        <f>(H629/H613)*AV61</f>
        <v>8172.7231946845013</v>
      </c>
      <c r="I714" s="256">
        <f>(I630/I613)*AV93</f>
        <v>440465.1899868917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906768345.95872355</v>
      </c>
      <c r="D716" s="231">
        <f>SUM(D617:D648)+SUM(D669:D714)</f>
        <v>75628945.37999998</v>
      </c>
      <c r="E716" s="231">
        <f>SUM(E625:E648)+SUM(E669:E714)</f>
        <v>287639528.4886542</v>
      </c>
      <c r="F716" s="231">
        <f>SUM(F626:F649)+SUM(F669:F714)</f>
        <v>-274605.08052416908</v>
      </c>
      <c r="G716" s="231">
        <f>SUM(G627:G648)+SUM(G669:G714)</f>
        <v>17010341.24531728</v>
      </c>
      <c r="H716" s="231">
        <f>SUM(H630:H648)+SUM(H669:H714)</f>
        <v>2504033.9411476641</v>
      </c>
      <c r="I716" s="231">
        <f>SUM(I631:I648)+SUM(I669:I714)</f>
        <v>20906378.707101926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906768345.95872307</v>
      </c>
      <c r="D717" s="231">
        <f>D616</f>
        <v>75628945.379999995</v>
      </c>
      <c r="E717" s="231">
        <f>E624</f>
        <v>287639528.48865426</v>
      </c>
      <c r="F717" s="231">
        <f>F625</f>
        <v>-274605.08052416914</v>
      </c>
      <c r="G717" s="231">
        <f>G626</f>
        <v>17010341.24531728</v>
      </c>
      <c r="H717" s="231">
        <f>H629</f>
        <v>2504033.9411476636</v>
      </c>
      <c r="I717" s="231">
        <f>I630</f>
        <v>20906378.707101926</v>
      </c>
      <c r="J717" s="231">
        <f>J631</f>
        <v>5875616.1344751269</v>
      </c>
      <c r="K717" s="231" t="e">
        <f>K645</f>
        <v>#DIV/0!</v>
      </c>
      <c r="L717" s="231" t="e">
        <f>L648</f>
        <v>#DIV/0!</v>
      </c>
      <c r="M717" s="231">
        <f>C649</f>
        <v>424769907.13872355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084</v>
      </c>
      <c r="C2" s="12" t="str">
        <f>SUBSTITUTE(LEFT(data!C98,49),",","")</f>
        <v>Providence Regional Medical Center Everett</v>
      </c>
      <c r="D2" s="12" t="str">
        <f>LEFT(data!C99,49)</f>
        <v>1321 Colby Avenue</v>
      </c>
      <c r="E2" s="12" t="str">
        <f>RIGHT(data!C100,100)</f>
        <v>Everett</v>
      </c>
      <c r="F2" s="12" t="str">
        <f>RIGHT(data!C101,100)</f>
        <v>WA</v>
      </c>
      <c r="G2" s="12" t="str">
        <f>RIGHT(data!C102,100)</f>
        <v>98201</v>
      </c>
      <c r="H2" s="12" t="str">
        <f>RIGHT(data!C103,100)</f>
        <v>Snohomish</v>
      </c>
      <c r="I2" s="12" t="str">
        <f>LEFT(data!C104,49)</f>
        <v>Kim Williams</v>
      </c>
      <c r="J2" s="12" t="str">
        <f>LEFT(data!C105,49)</f>
        <v>Helen Andrus</v>
      </c>
      <c r="K2" s="12" t="str">
        <f>LEFT(data!C107,49)</f>
        <v>425-261-4050</v>
      </c>
      <c r="L2" s="12" t="str">
        <f>LEFT(data!C107,49)</f>
        <v>425-261-4050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084</v>
      </c>
      <c r="B2" s="224" t="str">
        <f>RIGHT(data!C96,4)</f>
        <v>2022</v>
      </c>
      <c r="C2" s="16" t="s">
        <v>1123</v>
      </c>
      <c r="D2" s="223">
        <f>ROUND(data!C181,0)</f>
        <v>21191427</v>
      </c>
      <c r="E2" s="223">
        <f>ROUND(data!C182,0)</f>
        <v>0</v>
      </c>
      <c r="F2" s="223">
        <f>ROUND(data!C183,0)</f>
        <v>-213648</v>
      </c>
      <c r="G2" s="223">
        <f>ROUND(data!C184,0)</f>
        <v>11301</v>
      </c>
      <c r="H2" s="223">
        <f>ROUND(data!C185,0)</f>
        <v>0</v>
      </c>
      <c r="I2" s="223">
        <f>ROUND(data!C186,0)</f>
        <v>5338793</v>
      </c>
      <c r="J2" s="223">
        <f>ROUND(data!C187+data!C188,0)</f>
        <v>3742779</v>
      </c>
      <c r="K2" s="223">
        <f>ROUND(data!C191,0)</f>
        <v>2011122</v>
      </c>
      <c r="L2" s="223">
        <f>ROUND(data!C192,0)</f>
        <v>3792445</v>
      </c>
      <c r="M2" s="223">
        <f>ROUND(data!C195,0)</f>
        <v>0</v>
      </c>
      <c r="N2" s="223">
        <f>ROUND(data!C196,0)</f>
        <v>3750</v>
      </c>
      <c r="O2" s="223">
        <f>ROUND(data!C199,0)</f>
        <v>0</v>
      </c>
      <c r="P2" s="223">
        <f>ROUND(data!C200,0)</f>
        <v>6706681</v>
      </c>
      <c r="Q2" s="223">
        <f>ROUND(data!C201,0)</f>
        <v>19110777</v>
      </c>
      <c r="R2" s="223">
        <f>ROUND(data!C204,0)</f>
        <v>-152629</v>
      </c>
      <c r="S2" s="223">
        <f>ROUND(data!C205,0)</f>
        <v>15210279</v>
      </c>
      <c r="T2" s="223">
        <f>ROUND(data!B211,0)</f>
        <v>23626040</v>
      </c>
      <c r="U2" s="223">
        <f>ROUND(data!C211,0)</f>
        <v>0</v>
      </c>
      <c r="V2" s="223">
        <f>ROUND(data!D211,0)</f>
        <v>0</v>
      </c>
      <c r="W2" s="223">
        <f>ROUND(data!B212,0)</f>
        <v>12813384</v>
      </c>
      <c r="X2" s="223">
        <f>ROUND(data!C212,0)</f>
        <v>0</v>
      </c>
      <c r="Y2" s="223">
        <f>ROUND(data!D212,0)</f>
        <v>0</v>
      </c>
      <c r="Z2" s="223">
        <f>ROUND(data!B213,0)</f>
        <v>566406465</v>
      </c>
      <c r="AA2" s="223">
        <f>ROUND(data!C213,0)</f>
        <v>10373997</v>
      </c>
      <c r="AB2" s="223">
        <f>ROUND(data!D213,0)</f>
        <v>65848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58618451</v>
      </c>
      <c r="AG2" s="223">
        <f>ROUND(data!C215,0)</f>
        <v>0</v>
      </c>
      <c r="AH2" s="223">
        <f>ROUND(data!D215,0)</f>
        <v>0</v>
      </c>
      <c r="AI2" s="223">
        <f>ROUND(data!B216,0)</f>
        <v>209132259</v>
      </c>
      <c r="AJ2" s="223">
        <f>ROUND(data!C216,0)</f>
        <v>2533346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21977080</v>
      </c>
      <c r="AS2" s="223">
        <f>ROUND(data!C219,0)</f>
        <v>-4934113</v>
      </c>
      <c r="AT2" s="223">
        <f>ROUND(data!D219,0)</f>
        <v>-60681</v>
      </c>
      <c r="AU2" s="223">
        <v>0</v>
      </c>
      <c r="AV2" s="223">
        <v>0</v>
      </c>
      <c r="AW2" s="223">
        <v>0</v>
      </c>
      <c r="AX2" s="223">
        <f>ROUND(data!B225,0)</f>
        <v>9063269</v>
      </c>
      <c r="AY2" s="223">
        <f>ROUND(data!C225,0)</f>
        <v>585334</v>
      </c>
      <c r="AZ2" s="223">
        <f>ROUND(data!D225,0)</f>
        <v>0</v>
      </c>
      <c r="BA2" s="223">
        <f>ROUND(data!B226,0)</f>
        <v>231937473</v>
      </c>
      <c r="BB2" s="223">
        <f>ROUND(data!C226,0)</f>
        <v>20514318</v>
      </c>
      <c r="BC2" s="223">
        <f>ROUND(data!D226,0)</f>
        <v>65974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48444922</v>
      </c>
      <c r="BH2" s="223">
        <f>ROUND(data!C228,0)</f>
        <v>653387</v>
      </c>
      <c r="BI2" s="223">
        <f>ROUND(data!D228,0)</f>
        <v>0</v>
      </c>
      <c r="BJ2" s="223">
        <f>ROUND(data!B229,0)</f>
        <v>186238597</v>
      </c>
      <c r="BK2" s="223">
        <f>ROUND(data!C229,0)</f>
        <v>5713491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1149340769</v>
      </c>
      <c r="BW2" s="223">
        <f>ROUND(data!C240,0)</f>
        <v>476104693</v>
      </c>
      <c r="BX2" s="223">
        <f>ROUND(data!C241,0)</f>
        <v>15524692</v>
      </c>
      <c r="BY2" s="223">
        <f>ROUND(data!C242,0)</f>
        <v>82251018</v>
      </c>
      <c r="BZ2" s="223">
        <f>ROUND(data!C243,0)</f>
        <v>419429477</v>
      </c>
      <c r="CA2" s="223">
        <f>ROUND(data!C244,0)</f>
        <v>26551372</v>
      </c>
      <c r="CB2" s="223">
        <f>ROUND(data!C247,0)</f>
        <v>2485</v>
      </c>
      <c r="CC2" s="223">
        <f>ROUND(data!C249,0)</f>
        <v>25013427</v>
      </c>
      <c r="CD2" s="223">
        <f>ROUND(data!C250,0)</f>
        <v>29113796</v>
      </c>
      <c r="CE2" s="223">
        <f>ROUND(data!C254+data!C255,0)</f>
        <v>0</v>
      </c>
      <c r="CF2" s="223">
        <f>data!D237</f>
        <v>-12925779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084</v>
      </c>
      <c r="B2" s="16" t="str">
        <f>RIGHT(data!C96,4)</f>
        <v>2022</v>
      </c>
      <c r="C2" s="16" t="s">
        <v>1123</v>
      </c>
      <c r="D2" s="222">
        <f>ROUND(data!C127,0)</f>
        <v>27065</v>
      </c>
      <c r="E2" s="222">
        <f>ROUND(data!C128,0)</f>
        <v>0</v>
      </c>
      <c r="F2" s="222">
        <f>ROUND(data!C129,0)</f>
        <v>0</v>
      </c>
      <c r="G2" s="222">
        <f>ROUND(data!C130,0)</f>
        <v>2926</v>
      </c>
      <c r="H2" s="222">
        <f>ROUND(data!D127,0)</f>
        <v>186686</v>
      </c>
      <c r="I2" s="222">
        <f>ROUND(data!D128,0)</f>
        <v>0</v>
      </c>
      <c r="J2" s="222">
        <f>ROUND(data!D129,0)</f>
        <v>0</v>
      </c>
      <c r="K2" s="222">
        <f>ROUND(data!D130,0)</f>
        <v>5901</v>
      </c>
      <c r="L2" s="222">
        <f>ROUND(data!C132,0)</f>
        <v>64</v>
      </c>
      <c r="M2" s="222">
        <f>ROUND(data!C133,0)</f>
        <v>141</v>
      </c>
      <c r="N2" s="222">
        <f>ROUND(data!C134,0)</f>
        <v>233</v>
      </c>
      <c r="O2" s="222">
        <f>ROUND(data!C135,0)</f>
        <v>13</v>
      </c>
      <c r="P2" s="222">
        <f>ROUND(data!C136,0)</f>
        <v>46</v>
      </c>
      <c r="Q2" s="222">
        <f>ROUND(data!C137,0)</f>
        <v>19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14</v>
      </c>
      <c r="V2" s="222">
        <f>ROUND(data!C142,0)</f>
        <v>0</v>
      </c>
      <c r="W2" s="222">
        <f>ROUND(data!C144,0)</f>
        <v>595</v>
      </c>
      <c r="X2" s="222">
        <f>ROUND(data!C145,0)</f>
        <v>29</v>
      </c>
      <c r="Y2" s="222">
        <f>ROUND(data!B154,0)</f>
        <v>13124</v>
      </c>
      <c r="Z2" s="222">
        <f>ROUND(data!B155,0)</f>
        <v>90524</v>
      </c>
      <c r="AA2" s="222">
        <f>ROUND(data!B156,0)</f>
        <v>218480</v>
      </c>
      <c r="AB2" s="222">
        <f>ROUND(data!B157,0)</f>
        <v>990163967</v>
      </c>
      <c r="AC2" s="222">
        <f>ROUND(data!B158,0)</f>
        <v>481938348</v>
      </c>
      <c r="AD2" s="222">
        <f>ROUND(data!C154,0)</f>
        <v>5287</v>
      </c>
      <c r="AE2" s="222">
        <f>ROUND(data!C155,0)</f>
        <v>36468</v>
      </c>
      <c r="AF2" s="222">
        <f>ROUND(data!C156,0)</f>
        <v>88015</v>
      </c>
      <c r="AG2" s="222">
        <f>ROUND(data!C157,0)</f>
        <v>389112532</v>
      </c>
      <c r="AH2" s="222">
        <f>ROUND(data!C158,0)</f>
        <v>203927003</v>
      </c>
      <c r="AI2" s="222">
        <f>ROUND(data!D154,0)</f>
        <v>8654</v>
      </c>
      <c r="AJ2" s="222">
        <f>ROUND(data!D155,0)</f>
        <v>59695</v>
      </c>
      <c r="AK2" s="222">
        <f>ROUND(data!D156,0)</f>
        <v>144073</v>
      </c>
      <c r="AL2" s="222">
        <f>ROUND(data!D157,0)</f>
        <v>520106540</v>
      </c>
      <c r="AM2" s="222">
        <f>ROUND(data!D158,0)</f>
        <v>450649631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084</v>
      </c>
      <c r="B2" s="224" t="str">
        <f>RIGHT(data!C96,4)</f>
        <v>2022</v>
      </c>
      <c r="C2" s="16" t="s">
        <v>1123</v>
      </c>
      <c r="D2" s="222">
        <f>ROUND(data!C266,0)</f>
        <v>51779763</v>
      </c>
      <c r="E2" s="222">
        <f>ROUND(data!C267,0)</f>
        <v>0</v>
      </c>
      <c r="F2" s="222">
        <f>ROUND(data!C268,0)</f>
        <v>499020200</v>
      </c>
      <c r="G2" s="222">
        <f>ROUND(data!C269,0)</f>
        <v>365579227</v>
      </c>
      <c r="H2" s="222">
        <f>ROUND(data!C270,0)</f>
        <v>0</v>
      </c>
      <c r="I2" s="222">
        <f>ROUND(data!C271,0)</f>
        <v>22943055</v>
      </c>
      <c r="J2" s="222">
        <f>ROUND(data!C272,0)</f>
        <v>0</v>
      </c>
      <c r="K2" s="222">
        <f>ROUND(data!C273,0)</f>
        <v>11754256</v>
      </c>
      <c r="L2" s="222">
        <f>ROUND(data!C274,0)</f>
        <v>4080623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21278206</v>
      </c>
      <c r="Q2" s="222">
        <f>ROUND(data!C283,0)</f>
        <v>23626040</v>
      </c>
      <c r="R2" s="222">
        <f>ROUND(data!C284,0)</f>
        <v>12813384</v>
      </c>
      <c r="S2" s="222">
        <f>ROUND(data!C285,0)</f>
        <v>576714615</v>
      </c>
      <c r="T2" s="222">
        <f>ROUND(data!C286,0)</f>
        <v>0</v>
      </c>
      <c r="U2" s="222">
        <f>ROUND(data!C287,0)</f>
        <v>58618451</v>
      </c>
      <c r="V2" s="222">
        <f>ROUND(data!C288,0)</f>
        <v>211665605</v>
      </c>
      <c r="W2" s="222">
        <f>ROUND(data!C289,0)</f>
        <v>0</v>
      </c>
      <c r="X2" s="222">
        <f>ROUND(data!C290,0)</f>
        <v>17103648</v>
      </c>
      <c r="Y2" s="222">
        <f>ROUND(data!C291,0)</f>
        <v>0</v>
      </c>
      <c r="Z2" s="222">
        <f>ROUND(data!C292,0)</f>
        <v>503084816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36054295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52157001</v>
      </c>
      <c r="AK2" s="222">
        <f>ROUND(data!C316,0)</f>
        <v>26842476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4501824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-59960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386811908</v>
      </c>
      <c r="BA2" s="222">
        <f>ROUND(data!C336,0)</f>
        <v>0</v>
      </c>
      <c r="BB2" s="222">
        <f>ROUND(data!C337,0)</f>
        <v>0</v>
      </c>
      <c r="BC2" s="222">
        <f>ROUND(data!C338,0)</f>
        <v>2702050</v>
      </c>
      <c r="BD2" s="222">
        <f>ROUND(data!C339,0)</f>
        <v>0</v>
      </c>
      <c r="BE2" s="222">
        <f>ROUND(data!C343,0)</f>
        <v>205832799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3446.06</v>
      </c>
      <c r="BL2" s="222">
        <f>ROUND(data!C358,0)</f>
        <v>1899383039</v>
      </c>
      <c r="BM2" s="222">
        <f>ROUND(data!C359,0)</f>
        <v>1136514982</v>
      </c>
      <c r="BN2" s="222">
        <f>ROUND(data!C363,0)</f>
        <v>2169202021</v>
      </c>
      <c r="BO2" s="222">
        <f>ROUND(data!C364,0)</f>
        <v>54127223</v>
      </c>
      <c r="BP2" s="222">
        <f>ROUND(data!C365,0)</f>
        <v>0</v>
      </c>
      <c r="BQ2" s="222">
        <f>ROUND(data!D381,0)</f>
        <v>24733052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24733052</v>
      </c>
      <c r="CC2" s="222">
        <f>ROUND(data!C382,0)</f>
        <v>0</v>
      </c>
      <c r="CD2" s="222">
        <f>ROUND(data!C389,0)</f>
        <v>382339748</v>
      </c>
      <c r="CE2" s="222">
        <f>ROUND(data!C390,0)</f>
        <v>30070652</v>
      </c>
      <c r="CF2" s="222">
        <f>ROUND(data!C391,0)</f>
        <v>72896231</v>
      </c>
      <c r="CG2" s="222">
        <f>ROUND(data!C392,0)</f>
        <v>122415908</v>
      </c>
      <c r="CH2" s="222">
        <f>ROUND(data!C393,0)</f>
        <v>6147088</v>
      </c>
      <c r="CI2" s="222">
        <f>ROUND(data!C394,0)</f>
        <v>37183730</v>
      </c>
      <c r="CJ2" s="222">
        <f>ROUND(data!C395,0)</f>
        <v>27466529</v>
      </c>
      <c r="CK2" s="222">
        <f>ROUND(data!C396,0)</f>
        <v>5803567</v>
      </c>
      <c r="CL2" s="222">
        <f>ROUND(data!C397,0)</f>
        <v>3750</v>
      </c>
      <c r="CM2" s="222">
        <f>ROUND(data!C398,0)</f>
        <v>25817458</v>
      </c>
      <c r="CN2" s="222">
        <f>ROUND(data!C399,0)</f>
        <v>15057650</v>
      </c>
      <c r="CO2" s="222">
        <f>ROUND(data!C362,0)</f>
        <v>-12925779</v>
      </c>
      <c r="CP2" s="222">
        <f>ROUND(data!D415,0)</f>
        <v>262157438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262157438</v>
      </c>
      <c r="DE2" s="65">
        <f>ROUND(data!C419,0)</f>
        <v>0</v>
      </c>
      <c r="DF2" s="222">
        <f>ROUND(data!D420,0)</f>
        <v>-2923631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084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15364</v>
      </c>
      <c r="F2" s="212">
        <f>ROUND(data!C60,2)</f>
        <v>224.45</v>
      </c>
      <c r="G2" s="222">
        <f>ROUND(data!C61,0)</f>
        <v>25970646</v>
      </c>
      <c r="H2" s="222">
        <f>ROUND(data!C62,0)</f>
        <v>1167920</v>
      </c>
      <c r="I2" s="222">
        <f>ROUND(data!C63,0)</f>
        <v>0</v>
      </c>
      <c r="J2" s="222">
        <f>ROUND(data!C64,0)</f>
        <v>1880390</v>
      </c>
      <c r="K2" s="222">
        <f>ROUND(data!C65,0)</f>
        <v>1112</v>
      </c>
      <c r="L2" s="222">
        <f>ROUND(data!C66,0)</f>
        <v>13584</v>
      </c>
      <c r="M2" s="66">
        <f>ROUND(data!C67,0)</f>
        <v>110169</v>
      </c>
      <c r="N2" s="222">
        <f>ROUND(data!C68,0)</f>
        <v>0</v>
      </c>
      <c r="O2" s="222">
        <f>ROUND(data!C69,0)</f>
        <v>17451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17451</v>
      </c>
      <c r="AD2" s="222">
        <f>ROUND(data!C84,0)</f>
        <v>0</v>
      </c>
      <c r="AE2" s="222">
        <f>ROUND(data!C89,0)</f>
        <v>113961621</v>
      </c>
      <c r="AF2" s="222">
        <f>ROUND(data!C87,0)</f>
        <v>113492124</v>
      </c>
      <c r="AG2" s="222">
        <f>IF(data!C90&gt;0,ROUND(data!C90,0),0)</f>
        <v>30824</v>
      </c>
      <c r="AH2" s="222">
        <f>IF(data!C91&gt;0,ROUND(data!C91,0),0)</f>
        <v>0</v>
      </c>
      <c r="AI2" s="222">
        <f>IF(data!C92&gt;0,ROUND(data!C92,0),0)</f>
        <v>8018</v>
      </c>
      <c r="AJ2" s="222">
        <f>IF(data!C93&gt;0,ROUND(data!C93,0),0)</f>
        <v>0</v>
      </c>
      <c r="AK2" s="212">
        <f>IF(data!C94&gt;0,ROUND(data!C94,2),0)</f>
        <v>148.93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084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084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157837</v>
      </c>
      <c r="F4" s="212">
        <f>ROUND(data!E60,2)</f>
        <v>797.49</v>
      </c>
      <c r="G4" s="222">
        <f>ROUND(data!E61,0)</f>
        <v>88982378</v>
      </c>
      <c r="H4" s="222">
        <f>ROUND(data!E62,0)</f>
        <v>5729074</v>
      </c>
      <c r="I4" s="222">
        <f>ROUND(data!E63,0)</f>
        <v>9211</v>
      </c>
      <c r="J4" s="222">
        <f>ROUND(data!E64,0)</f>
        <v>5221457</v>
      </c>
      <c r="K4" s="222">
        <f>ROUND(data!E65,0)</f>
        <v>1921</v>
      </c>
      <c r="L4" s="222">
        <f>ROUND(data!E66,0)</f>
        <v>104891</v>
      </c>
      <c r="M4" s="66">
        <f>ROUND(data!E67,0)</f>
        <v>357478</v>
      </c>
      <c r="N4" s="222">
        <f>ROUND(data!E68,0)</f>
        <v>0</v>
      </c>
      <c r="O4" s="222">
        <f>ROUND(data!E69,0)</f>
        <v>50627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50627</v>
      </c>
      <c r="AD4" s="222">
        <f>ROUND(data!E84,0)</f>
        <v>0</v>
      </c>
      <c r="AE4" s="222">
        <f>ROUND(data!E89,0)</f>
        <v>507096372</v>
      </c>
      <c r="AF4" s="222">
        <f>ROUND(data!E87,0)</f>
        <v>443642242</v>
      </c>
      <c r="AG4" s="222">
        <f>IF(data!E90&gt;0,ROUND(data!E90,0),0)</f>
        <v>190945</v>
      </c>
      <c r="AH4" s="222">
        <f>IF(data!E91&gt;0,ROUND(data!E91,0),0)</f>
        <v>0</v>
      </c>
      <c r="AI4" s="222">
        <f>IF(data!E92&gt;0,ROUND(data!E92,0),0)</f>
        <v>49670</v>
      </c>
      <c r="AJ4" s="222">
        <f>IF(data!E93&gt;0,ROUND(data!E93,0),0)</f>
        <v>0</v>
      </c>
      <c r="AK4" s="212">
        <f>IF(data!E94&gt;0,ROUND(data!E94,2),0)</f>
        <v>464.77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084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084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5447</v>
      </c>
      <c r="F6" s="212">
        <f>ROUND(data!G60,2)</f>
        <v>36.11</v>
      </c>
      <c r="G6" s="222">
        <f>ROUND(data!G61,0)</f>
        <v>3317949</v>
      </c>
      <c r="H6" s="222">
        <f>ROUND(data!G62,0)</f>
        <v>322948</v>
      </c>
      <c r="I6" s="222">
        <f>ROUND(data!G63,0)</f>
        <v>333071</v>
      </c>
      <c r="J6" s="222">
        <f>ROUND(data!G64,0)</f>
        <v>135548</v>
      </c>
      <c r="K6" s="222">
        <f>ROUND(data!G65,0)</f>
        <v>0</v>
      </c>
      <c r="L6" s="222">
        <f>ROUND(data!G66,0)</f>
        <v>1229998</v>
      </c>
      <c r="M6" s="66">
        <f>ROUND(data!G67,0)</f>
        <v>25319</v>
      </c>
      <c r="N6" s="222">
        <f>ROUND(data!G68,0)</f>
        <v>0</v>
      </c>
      <c r="O6" s="222">
        <f>ROUND(data!G69,0)</f>
        <v>2798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2798</v>
      </c>
      <c r="AD6" s="222">
        <f>ROUND(data!G84,0)</f>
        <v>0</v>
      </c>
      <c r="AE6" s="222">
        <f>ROUND(data!G89,0)</f>
        <v>19537300</v>
      </c>
      <c r="AF6" s="222">
        <f>ROUND(data!G87,0)</f>
        <v>19537300</v>
      </c>
      <c r="AG6" s="222">
        <f>IF(data!G90&gt;0,ROUND(data!G90,0),0)</f>
        <v>7447</v>
      </c>
      <c r="AH6" s="222">
        <f>IF(data!G91&gt;0,ROUND(data!G91,0),0)</f>
        <v>0</v>
      </c>
      <c r="AI6" s="222">
        <f>IF(data!G92&gt;0,ROUND(data!G92,0),0)</f>
        <v>1937</v>
      </c>
      <c r="AJ6" s="222">
        <f>IF(data!G93&gt;0,ROUND(data!G93,0),0)</f>
        <v>0</v>
      </c>
      <c r="AK6" s="212">
        <f>IF(data!G94&gt;0,ROUND(data!G94,2),0)</f>
        <v>20.49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084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8039</v>
      </c>
      <c r="F7" s="212">
        <f>ROUND(data!H60,2)</f>
        <v>59.57</v>
      </c>
      <c r="G7" s="222">
        <f>ROUND(data!H61,0)</f>
        <v>5846537</v>
      </c>
      <c r="H7" s="222">
        <f>ROUND(data!H62,0)</f>
        <v>478293</v>
      </c>
      <c r="I7" s="222">
        <f>ROUND(data!H63,0)</f>
        <v>0</v>
      </c>
      <c r="J7" s="222">
        <f>ROUND(data!H64,0)</f>
        <v>49557</v>
      </c>
      <c r="K7" s="222">
        <f>ROUND(data!H65,0)</f>
        <v>0</v>
      </c>
      <c r="L7" s="222">
        <f>ROUND(data!H66,0)</f>
        <v>5366</v>
      </c>
      <c r="M7" s="66">
        <f>ROUND(data!H67,0)</f>
        <v>0</v>
      </c>
      <c r="N7" s="222">
        <f>ROUND(data!H68,0)</f>
        <v>0</v>
      </c>
      <c r="O7" s="222">
        <f>ROUND(data!H69,0)</f>
        <v>2898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2898</v>
      </c>
      <c r="AD7" s="222">
        <f>ROUND(data!H84,0)</f>
        <v>529896</v>
      </c>
      <c r="AE7" s="222">
        <f>ROUND(data!H89,0)</f>
        <v>32185972</v>
      </c>
      <c r="AF7" s="222">
        <f>ROUND(data!H87,0)</f>
        <v>32185972</v>
      </c>
      <c r="AG7" s="222">
        <f>IF(data!H90&gt;0,ROUND(data!H90,0),0)</f>
        <v>13969</v>
      </c>
      <c r="AH7" s="222">
        <f>IF(data!H91&gt;0,ROUND(data!H91,0),0)</f>
        <v>0</v>
      </c>
      <c r="AI7" s="222">
        <f>IF(data!H92&gt;0,ROUND(data!H92,0),0)</f>
        <v>3634</v>
      </c>
      <c r="AJ7" s="222">
        <f>IF(data!H93&gt;0,ROUND(data!H93,0),0)</f>
        <v>0</v>
      </c>
      <c r="AK7" s="212">
        <f>IF(data!H94&gt;0,ROUND(data!H94,2),0)</f>
        <v>25.94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084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3712</v>
      </c>
      <c r="F8" s="212">
        <f>ROUND(data!I60,2)</f>
        <v>23.65</v>
      </c>
      <c r="G8" s="222">
        <f>ROUND(data!I61,0)</f>
        <v>2812907</v>
      </c>
      <c r="H8" s="222">
        <f>ROUND(data!I62,0)</f>
        <v>235305</v>
      </c>
      <c r="I8" s="222">
        <f>ROUND(data!I63,0)</f>
        <v>0</v>
      </c>
      <c r="J8" s="222">
        <f>ROUND(data!I64,0)</f>
        <v>57382</v>
      </c>
      <c r="K8" s="222">
        <f>ROUND(data!I65,0)</f>
        <v>0</v>
      </c>
      <c r="L8" s="222">
        <f>ROUND(data!I66,0)</f>
        <v>14476</v>
      </c>
      <c r="M8" s="66">
        <f>ROUND(data!I67,0)</f>
        <v>564</v>
      </c>
      <c r="N8" s="222">
        <f>ROUND(data!I68,0)</f>
        <v>0</v>
      </c>
      <c r="O8" s="222">
        <f>ROUND(data!I69,0)</f>
        <v>6735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6735</v>
      </c>
      <c r="AD8" s="222">
        <f>ROUND(data!I84,0)</f>
        <v>0</v>
      </c>
      <c r="AE8" s="222">
        <f>ROUND(data!I89,0)</f>
        <v>8700357</v>
      </c>
      <c r="AF8" s="222">
        <f>ROUND(data!I87,0)</f>
        <v>7583455</v>
      </c>
      <c r="AG8" s="222">
        <f>IF(data!I90&gt;0,ROUND(data!I90,0),0)</f>
        <v>6199</v>
      </c>
      <c r="AH8" s="222">
        <f>IF(data!I91&gt;0,ROUND(data!I91,0),0)</f>
        <v>0</v>
      </c>
      <c r="AI8" s="222">
        <f>IF(data!I92&gt;0,ROUND(data!I92,0),0)</f>
        <v>1612</v>
      </c>
      <c r="AJ8" s="222">
        <f>IF(data!I93&gt;0,ROUND(data!I93,0),0)</f>
        <v>0</v>
      </c>
      <c r="AK8" s="212">
        <f>IF(data!I94&gt;0,ROUND(data!I94,2),0)</f>
        <v>12.12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084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5901</v>
      </c>
      <c r="F9" s="212">
        <f>ROUND(data!J60,2)</f>
        <v>0</v>
      </c>
      <c r="G9" s="222">
        <f>ROUND(data!J61,0)</f>
        <v>7404129</v>
      </c>
      <c r="H9" s="222">
        <f>ROUND(data!J62,0)</f>
        <v>594906</v>
      </c>
      <c r="I9" s="222">
        <f>ROUND(data!J63,0)</f>
        <v>1612089</v>
      </c>
      <c r="J9" s="222">
        <f>ROUND(data!J64,0)</f>
        <v>805391</v>
      </c>
      <c r="K9" s="222">
        <f>ROUND(data!J65,0)</f>
        <v>588</v>
      </c>
      <c r="L9" s="222">
        <f>ROUND(data!J66,0)</f>
        <v>103875</v>
      </c>
      <c r="M9" s="66">
        <f>ROUND(data!J67,0)</f>
        <v>108576</v>
      </c>
      <c r="N9" s="222">
        <f>ROUND(data!J68,0)</f>
        <v>0</v>
      </c>
      <c r="O9" s="222">
        <f>ROUND(data!J69,0)</f>
        <v>6234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6234</v>
      </c>
      <c r="AD9" s="222">
        <f>ROUND(data!J84,0)</f>
        <v>4859</v>
      </c>
      <c r="AE9" s="222">
        <f>ROUND(data!J89,0)</f>
        <v>64228288</v>
      </c>
      <c r="AF9" s="222">
        <f>ROUND(data!J87,0)</f>
        <v>63484087</v>
      </c>
      <c r="AG9" s="222">
        <f>IF(data!J90&gt;0,ROUND(data!J90,0),0)</f>
        <v>16752</v>
      </c>
      <c r="AH9" s="222">
        <f>IF(data!J91&gt;0,ROUND(data!J91,0),0)</f>
        <v>0</v>
      </c>
      <c r="AI9" s="222">
        <f>IF(data!J92&gt;0,ROUND(data!J92,0),0)</f>
        <v>4358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084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084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084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110745</v>
      </c>
      <c r="K12" s="222">
        <f>ROUND(data!M65,0)</f>
        <v>0</v>
      </c>
      <c r="L12" s="222">
        <f>ROUND(data!M66,0)</f>
        <v>49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12194</v>
      </c>
      <c r="AH12" s="222">
        <f>IF(data!M91&gt;0,ROUND(data!M91,0),0)</f>
        <v>0</v>
      </c>
      <c r="AI12" s="222">
        <f>IF(data!M92&gt;0,ROUND(data!M92,0),0)</f>
        <v>3172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084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084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2926</v>
      </c>
      <c r="F14" s="212">
        <f>ROUND(data!O60,2)</f>
        <v>181.02</v>
      </c>
      <c r="G14" s="222">
        <f>ROUND(data!O61,0)</f>
        <v>22286528</v>
      </c>
      <c r="H14" s="222">
        <f>ROUND(data!O62,0)</f>
        <v>1409078</v>
      </c>
      <c r="I14" s="222">
        <f>ROUND(data!O63,0)</f>
        <v>393711</v>
      </c>
      <c r="J14" s="222">
        <f>ROUND(data!O64,0)</f>
        <v>2174941</v>
      </c>
      <c r="K14" s="222">
        <f>ROUND(data!O65,0)</f>
        <v>1152</v>
      </c>
      <c r="L14" s="222">
        <f>ROUND(data!O66,0)</f>
        <v>115298</v>
      </c>
      <c r="M14" s="66">
        <f>ROUND(data!O67,0)</f>
        <v>244251</v>
      </c>
      <c r="N14" s="222">
        <f>ROUND(data!O68,0)</f>
        <v>0</v>
      </c>
      <c r="O14" s="222">
        <f>ROUND(data!O69,0)</f>
        <v>126835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126835</v>
      </c>
      <c r="AD14" s="222">
        <f>ROUND(data!O84,0)</f>
        <v>16800</v>
      </c>
      <c r="AE14" s="222">
        <f>ROUND(data!O89,0)</f>
        <v>127376274</v>
      </c>
      <c r="AF14" s="222">
        <f>ROUND(data!O87,0)</f>
        <v>112905419</v>
      </c>
      <c r="AG14" s="222">
        <f>IF(data!O90&gt;0,ROUND(data!O90,0),0)</f>
        <v>50404</v>
      </c>
      <c r="AH14" s="222">
        <f>IF(data!O91&gt;0,ROUND(data!O91,0),0)</f>
        <v>0</v>
      </c>
      <c r="AI14" s="222">
        <f>IF(data!O92&gt;0,ROUND(data!O92,0),0)</f>
        <v>13111</v>
      </c>
      <c r="AJ14" s="222">
        <f>IF(data!O93&gt;0,ROUND(data!O93,0),0)</f>
        <v>0</v>
      </c>
      <c r="AK14" s="212">
        <f>IF(data!O94&gt;0,ROUND(data!O94,2),0)</f>
        <v>100.45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084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289.27</v>
      </c>
      <c r="G15" s="222">
        <f>ROUND(data!P61,0)</f>
        <v>36903689</v>
      </c>
      <c r="H15" s="222">
        <f>ROUND(data!P62,0)</f>
        <v>1939151</v>
      </c>
      <c r="I15" s="222">
        <f>ROUND(data!P63,0)</f>
        <v>72472</v>
      </c>
      <c r="J15" s="222">
        <f>ROUND(data!P64,0)</f>
        <v>41564935</v>
      </c>
      <c r="K15" s="222">
        <f>ROUND(data!P65,0)</f>
        <v>1593</v>
      </c>
      <c r="L15" s="222">
        <f>ROUND(data!P66,0)</f>
        <v>2962557</v>
      </c>
      <c r="M15" s="66">
        <f>ROUND(data!P67,0)</f>
        <v>2198344</v>
      </c>
      <c r="N15" s="222">
        <f>ROUND(data!P68,0)</f>
        <v>750334</v>
      </c>
      <c r="O15" s="222">
        <f>ROUND(data!P69,0)</f>
        <v>92531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92531</v>
      </c>
      <c r="AD15" s="222">
        <f>ROUND(data!P84,0)</f>
        <v>-129062</v>
      </c>
      <c r="AE15" s="222">
        <f>ROUND(data!P89,0)</f>
        <v>561468501</v>
      </c>
      <c r="AF15" s="222">
        <f>ROUND(data!P87,0)</f>
        <v>311174114</v>
      </c>
      <c r="AG15" s="222">
        <f>IF(data!P90&gt;0,ROUND(data!P90,0),0)</f>
        <v>83062</v>
      </c>
      <c r="AH15" s="222">
        <f>IF(data!P91&gt;0,ROUND(data!P91,0),0)</f>
        <v>0</v>
      </c>
      <c r="AI15" s="222">
        <f>IF(data!P92&gt;0,ROUND(data!P92,0),0)</f>
        <v>21607</v>
      </c>
      <c r="AJ15" s="222">
        <f>IF(data!P93&gt;0,ROUND(data!P93,0),0)</f>
        <v>0</v>
      </c>
      <c r="AK15" s="212">
        <f>IF(data!P94&gt;0,ROUND(data!P94,2),0)</f>
        <v>105.04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084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36.200000000000003</v>
      </c>
      <c r="G16" s="222">
        <f>ROUND(data!Q61,0)</f>
        <v>4714362</v>
      </c>
      <c r="H16" s="222">
        <f>ROUND(data!Q62,0)</f>
        <v>324940</v>
      </c>
      <c r="I16" s="222">
        <f>ROUND(data!Q63,0)</f>
        <v>40000</v>
      </c>
      <c r="J16" s="222">
        <f>ROUND(data!Q64,0)</f>
        <v>1301078</v>
      </c>
      <c r="K16" s="222">
        <f>ROUND(data!Q65,0)</f>
        <v>0</v>
      </c>
      <c r="L16" s="222">
        <f>ROUND(data!Q66,0)</f>
        <v>10349</v>
      </c>
      <c r="M16" s="66">
        <f>ROUND(data!Q67,0)</f>
        <v>20270</v>
      </c>
      <c r="N16" s="222">
        <f>ROUND(data!Q68,0)</f>
        <v>0</v>
      </c>
      <c r="O16" s="222">
        <f>ROUND(data!Q69,0)</f>
        <v>2598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2598</v>
      </c>
      <c r="AD16" s="222">
        <f>ROUND(data!Q84,0)</f>
        <v>0</v>
      </c>
      <c r="AE16" s="222">
        <f>ROUND(data!Q89,0)</f>
        <v>29164197</v>
      </c>
      <c r="AF16" s="222">
        <f>ROUND(data!Q87,0)</f>
        <v>15078262</v>
      </c>
      <c r="AG16" s="222">
        <f>IF(data!Q90&gt;0,ROUND(data!Q90,0),0)</f>
        <v>33679</v>
      </c>
      <c r="AH16" s="222">
        <f>IF(data!Q91&gt;0,ROUND(data!Q91,0),0)</f>
        <v>0</v>
      </c>
      <c r="AI16" s="222">
        <f>IF(data!Q92&gt;0,ROUND(data!Q92,0),0)</f>
        <v>8761</v>
      </c>
      <c r="AJ16" s="222">
        <f>IF(data!Q93&gt;0,ROUND(data!Q93,0),0)</f>
        <v>0</v>
      </c>
      <c r="AK16" s="212">
        <f>IF(data!Q94&gt;0,ROUND(data!Q94,2),0)</f>
        <v>25.32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084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13.29</v>
      </c>
      <c r="G17" s="222">
        <f>ROUND(data!R61,0)</f>
        <v>1299199</v>
      </c>
      <c r="H17" s="222">
        <f>ROUND(data!R62,0)</f>
        <v>63917</v>
      </c>
      <c r="I17" s="222">
        <f>ROUND(data!R63,0)</f>
        <v>12183747</v>
      </c>
      <c r="J17" s="222">
        <f>ROUND(data!R64,0)</f>
        <v>956309</v>
      </c>
      <c r="K17" s="222">
        <f>ROUND(data!R65,0)</f>
        <v>0</v>
      </c>
      <c r="L17" s="222">
        <f>ROUND(data!R66,0)</f>
        <v>3302</v>
      </c>
      <c r="M17" s="66">
        <f>ROUND(data!R67,0)</f>
        <v>35882</v>
      </c>
      <c r="N17" s="222">
        <f>ROUND(data!R68,0)</f>
        <v>9982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8170449</v>
      </c>
      <c r="AF17" s="222">
        <f>ROUND(data!R87,0)</f>
        <v>3235173</v>
      </c>
      <c r="AG17" s="222">
        <f>IF(data!R90&gt;0,ROUND(data!R90,0),0)</f>
        <v>684</v>
      </c>
      <c r="AH17" s="222">
        <f>IF(data!R91&gt;0,ROUND(data!R91,0),0)</f>
        <v>0</v>
      </c>
      <c r="AI17" s="222">
        <f>IF(data!R92&gt;0,ROUND(data!R92,0),0)</f>
        <v>178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084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0.4</v>
      </c>
      <c r="G18" s="222">
        <f>ROUND(data!S61,0)</f>
        <v>468795</v>
      </c>
      <c r="H18" s="222">
        <f>ROUND(data!S62,0)</f>
        <v>22786</v>
      </c>
      <c r="I18" s="222">
        <f>ROUND(data!S63,0)</f>
        <v>0</v>
      </c>
      <c r="J18" s="222">
        <f>ROUND(data!S64,0)</f>
        <v>-992724</v>
      </c>
      <c r="K18" s="222">
        <f>ROUND(data!S65,0)</f>
        <v>0</v>
      </c>
      <c r="L18" s="222">
        <f>ROUND(data!S66,0)</f>
        <v>144291</v>
      </c>
      <c r="M18" s="66">
        <f>ROUND(data!S67,0)</f>
        <v>3528</v>
      </c>
      <c r="N18" s="222">
        <f>ROUND(data!S68,0)</f>
        <v>562602</v>
      </c>
      <c r="O18" s="222">
        <f>ROUND(data!S69,0)</f>
        <v>3896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3896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37918</v>
      </c>
      <c r="AH18" s="222">
        <f>IF(data!S91&gt;0,ROUND(data!S91,0),0)</f>
        <v>0</v>
      </c>
      <c r="AI18" s="222">
        <f>IF(data!S92&gt;0,ROUND(data!S92,0),0)</f>
        <v>9863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084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13.25</v>
      </c>
      <c r="G19" s="222">
        <f>ROUND(data!T61,0)</f>
        <v>1563750</v>
      </c>
      <c r="H19" s="222">
        <f>ROUND(data!T62,0)</f>
        <v>143534</v>
      </c>
      <c r="I19" s="222">
        <f>ROUND(data!T63,0)</f>
        <v>0</v>
      </c>
      <c r="J19" s="222">
        <f>ROUND(data!T64,0)</f>
        <v>464305</v>
      </c>
      <c r="K19" s="222">
        <f>ROUND(data!T65,0)</f>
        <v>0</v>
      </c>
      <c r="L19" s="222">
        <f>ROUND(data!T66,0)</f>
        <v>237</v>
      </c>
      <c r="M19" s="66">
        <f>ROUND(data!T67,0)</f>
        <v>15374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12446191</v>
      </c>
      <c r="AF19" s="222">
        <f>ROUND(data!T87,0)</f>
        <v>11686429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11.74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084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124.56</v>
      </c>
      <c r="G20" s="222">
        <f>ROUND(data!U61,0)</f>
        <v>11439761</v>
      </c>
      <c r="H20" s="222">
        <f>ROUND(data!U62,0)</f>
        <v>925116</v>
      </c>
      <c r="I20" s="222">
        <f>ROUND(data!U63,0)</f>
        <v>6600</v>
      </c>
      <c r="J20" s="222">
        <f>ROUND(data!U64,0)</f>
        <v>9427758</v>
      </c>
      <c r="K20" s="222">
        <f>ROUND(data!U65,0)</f>
        <v>2821</v>
      </c>
      <c r="L20" s="222">
        <f>ROUND(data!U66,0)</f>
        <v>5140464</v>
      </c>
      <c r="M20" s="66">
        <f>ROUND(data!U67,0)</f>
        <v>191006</v>
      </c>
      <c r="N20" s="222">
        <f>ROUND(data!U68,0)</f>
        <v>49910</v>
      </c>
      <c r="O20" s="222">
        <f>ROUND(data!U69,0)</f>
        <v>116016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116016</v>
      </c>
      <c r="AD20" s="222">
        <f>ROUND(data!U84,0)</f>
        <v>233540</v>
      </c>
      <c r="AE20" s="222">
        <f>ROUND(data!U89,0)</f>
        <v>168685318</v>
      </c>
      <c r="AF20" s="222">
        <f>ROUND(data!U87,0)</f>
        <v>115308266</v>
      </c>
      <c r="AG20" s="222">
        <f>IF(data!U90&gt;0,ROUND(data!U90,0),0)</f>
        <v>16510</v>
      </c>
      <c r="AH20" s="222">
        <f>IF(data!U91&gt;0,ROUND(data!U91,0),0)</f>
        <v>0</v>
      </c>
      <c r="AI20" s="222">
        <f>IF(data!U92&gt;0,ROUND(data!U92,0),0)</f>
        <v>4295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084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54.68</v>
      </c>
      <c r="G21" s="222">
        <f>ROUND(data!V61,0)</f>
        <v>7370341</v>
      </c>
      <c r="H21" s="222">
        <f>ROUND(data!V62,0)</f>
        <v>380972</v>
      </c>
      <c r="I21" s="222">
        <f>ROUND(data!V63,0)</f>
        <v>12775</v>
      </c>
      <c r="J21" s="222">
        <f>ROUND(data!V64,0)</f>
        <v>21963266</v>
      </c>
      <c r="K21" s="222">
        <f>ROUND(data!V65,0)</f>
        <v>0</v>
      </c>
      <c r="L21" s="222">
        <f>ROUND(data!V66,0)</f>
        <v>395922</v>
      </c>
      <c r="M21" s="66">
        <f>ROUND(data!V67,0)</f>
        <v>252271</v>
      </c>
      <c r="N21" s="222">
        <f>ROUND(data!V68,0)</f>
        <v>71005</v>
      </c>
      <c r="O21" s="222">
        <f>ROUND(data!V69,0)</f>
        <v>7353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7353</v>
      </c>
      <c r="AD21" s="222">
        <f>ROUND(data!V84,0)</f>
        <v>-5081</v>
      </c>
      <c r="AE21" s="222">
        <f>ROUND(data!V89,0)</f>
        <v>266289957</v>
      </c>
      <c r="AF21" s="222">
        <f>ROUND(data!V87,0)</f>
        <v>133375689</v>
      </c>
      <c r="AG21" s="222">
        <f>IF(data!V90&gt;0,ROUND(data!V90,0),0)</f>
        <v>15635</v>
      </c>
      <c r="AH21" s="222">
        <f>IF(data!V91&gt;0,ROUND(data!V91,0),0)</f>
        <v>0</v>
      </c>
      <c r="AI21" s="222">
        <f>IF(data!V92&gt;0,ROUND(data!V92,0),0)</f>
        <v>4067</v>
      </c>
      <c r="AJ21" s="222">
        <f>IF(data!V93&gt;0,ROUND(data!V93,0),0)</f>
        <v>0</v>
      </c>
      <c r="AK21" s="212">
        <f>IF(data!V94&gt;0,ROUND(data!V94,2),0)</f>
        <v>13.87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084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18.809999999999999</v>
      </c>
      <c r="G22" s="222">
        <f>ROUND(data!W61,0)</f>
        <v>2102612</v>
      </c>
      <c r="H22" s="222">
        <f>ROUND(data!W62,0)</f>
        <v>166512</v>
      </c>
      <c r="I22" s="222">
        <f>ROUND(data!W63,0)</f>
        <v>0</v>
      </c>
      <c r="J22" s="222">
        <f>ROUND(data!W64,0)</f>
        <v>365668</v>
      </c>
      <c r="K22" s="222">
        <f>ROUND(data!W65,0)</f>
        <v>54</v>
      </c>
      <c r="L22" s="222">
        <f>ROUND(data!W66,0)</f>
        <v>51565</v>
      </c>
      <c r="M22" s="66">
        <f>ROUND(data!W67,0)</f>
        <v>698</v>
      </c>
      <c r="N22" s="222">
        <f>ROUND(data!W68,0)</f>
        <v>585143</v>
      </c>
      <c r="O22" s="222">
        <f>ROUND(data!W69,0)</f>
        <v>27314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27314</v>
      </c>
      <c r="AD22" s="222">
        <f>ROUND(data!W84,0)</f>
        <v>146021</v>
      </c>
      <c r="AE22" s="222">
        <f>ROUND(data!W89,0)</f>
        <v>39161113</v>
      </c>
      <c r="AF22" s="222">
        <f>ROUND(data!W87,0)</f>
        <v>13501224</v>
      </c>
      <c r="AG22" s="222">
        <f>IF(data!W90&gt;0,ROUND(data!W90,0),0)</f>
        <v>2953</v>
      </c>
      <c r="AH22" s="222">
        <f>IF(data!W91&gt;0,ROUND(data!W91,0),0)</f>
        <v>0</v>
      </c>
      <c r="AI22" s="222">
        <f>IF(data!W92&gt;0,ROUND(data!W92,0),0)</f>
        <v>768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084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25.1</v>
      </c>
      <c r="G23" s="222">
        <f>ROUND(data!X61,0)</f>
        <v>3667022</v>
      </c>
      <c r="H23" s="222">
        <f>ROUND(data!X62,0)</f>
        <v>185050</v>
      </c>
      <c r="I23" s="222">
        <f>ROUND(data!X63,0)</f>
        <v>0</v>
      </c>
      <c r="J23" s="222">
        <f>ROUND(data!X64,0)</f>
        <v>14853</v>
      </c>
      <c r="K23" s="222">
        <f>ROUND(data!X65,0)</f>
        <v>0</v>
      </c>
      <c r="L23" s="222">
        <f>ROUND(data!X66,0)</f>
        <v>304243</v>
      </c>
      <c r="M23" s="66">
        <f>ROUND(data!X67,0)</f>
        <v>199812</v>
      </c>
      <c r="N23" s="222">
        <f>ROUND(data!X68,0)</f>
        <v>0</v>
      </c>
      <c r="O23" s="222">
        <f>ROUND(data!X69,0)</f>
        <v>3555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3555</v>
      </c>
      <c r="AD23" s="222">
        <f>ROUND(data!X84,0)</f>
        <v>264300</v>
      </c>
      <c r="AE23" s="222">
        <f>ROUND(data!X89,0)</f>
        <v>117686489</v>
      </c>
      <c r="AF23" s="222">
        <f>ROUND(data!X87,0)</f>
        <v>51323632</v>
      </c>
      <c r="AG23" s="222">
        <f>IF(data!X90&gt;0,ROUND(data!X90,0),0)</f>
        <v>3929</v>
      </c>
      <c r="AH23" s="222">
        <f>IF(data!X91&gt;0,ROUND(data!X91,0),0)</f>
        <v>0</v>
      </c>
      <c r="AI23" s="222">
        <f>IF(data!X92&gt;0,ROUND(data!X92,0),0)</f>
        <v>1022</v>
      </c>
      <c r="AJ23" s="222">
        <f>IF(data!X93&gt;0,ROUND(data!X93,0),0)</f>
        <v>0</v>
      </c>
      <c r="AK23" s="212">
        <f>IF(data!X94&gt;0,ROUND(data!X94,2),0)</f>
        <v>0.95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084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143.06</v>
      </c>
      <c r="G24" s="222">
        <f>ROUND(data!Y61,0)</f>
        <v>15514436</v>
      </c>
      <c r="H24" s="222">
        <f>ROUND(data!Y62,0)</f>
        <v>1199584</v>
      </c>
      <c r="I24" s="222">
        <f>ROUND(data!Y63,0)</f>
        <v>3596438</v>
      </c>
      <c r="J24" s="222">
        <f>ROUND(data!Y64,0)</f>
        <v>3726438</v>
      </c>
      <c r="K24" s="222">
        <f>ROUND(data!Y65,0)</f>
        <v>146</v>
      </c>
      <c r="L24" s="222">
        <f>ROUND(data!Y66,0)</f>
        <v>878576</v>
      </c>
      <c r="M24" s="66">
        <f>ROUND(data!Y67,0)</f>
        <v>1036745</v>
      </c>
      <c r="N24" s="222">
        <f>ROUND(data!Y68,0)</f>
        <v>211345</v>
      </c>
      <c r="O24" s="222">
        <f>ROUND(data!Y69,0)</f>
        <v>97498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97498</v>
      </c>
      <c r="AD24" s="222">
        <f>ROUND(data!Y84,0)</f>
        <v>692335</v>
      </c>
      <c r="AE24" s="222">
        <f>ROUND(data!Y89,0)</f>
        <v>182064505</v>
      </c>
      <c r="AF24" s="222">
        <f>ROUND(data!Y87,0)</f>
        <v>61636969</v>
      </c>
      <c r="AG24" s="222">
        <f>IF(data!Y90&gt;0,ROUND(data!Y90,0),0)</f>
        <v>36327</v>
      </c>
      <c r="AH24" s="222">
        <f>IF(data!Y91&gt;0,ROUND(data!Y91,0),0)</f>
        <v>0</v>
      </c>
      <c r="AI24" s="222">
        <f>IF(data!Y92&gt;0,ROUND(data!Y92,0),0)</f>
        <v>9449</v>
      </c>
      <c r="AJ24" s="222">
        <f>IF(data!Y93&gt;0,ROUND(data!Y93,0),0)</f>
        <v>0</v>
      </c>
      <c r="AK24" s="212">
        <f>IF(data!Y94&gt;0,ROUND(data!Y94,2),0)</f>
        <v>6.12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084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28.71</v>
      </c>
      <c r="G25" s="222">
        <f>ROUND(data!Z61,0)</f>
        <v>3211833</v>
      </c>
      <c r="H25" s="222">
        <f>ROUND(data!Z62,0)</f>
        <v>268236</v>
      </c>
      <c r="I25" s="222">
        <f>ROUND(data!Z63,0)</f>
        <v>0</v>
      </c>
      <c r="J25" s="222">
        <f>ROUND(data!Z64,0)</f>
        <v>100007</v>
      </c>
      <c r="K25" s="222">
        <f>ROUND(data!Z65,0)</f>
        <v>0</v>
      </c>
      <c r="L25" s="222">
        <f>ROUND(data!Z66,0)</f>
        <v>2079146</v>
      </c>
      <c r="M25" s="66">
        <f>ROUND(data!Z67,0)</f>
        <v>124220</v>
      </c>
      <c r="N25" s="222">
        <f>ROUND(data!Z68,0)</f>
        <v>2573325</v>
      </c>
      <c r="O25" s="222">
        <f>ROUND(data!Z69,0)</f>
        <v>151795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151795</v>
      </c>
      <c r="AD25" s="222">
        <f>ROUND(data!Z84,0)</f>
        <v>0</v>
      </c>
      <c r="AE25" s="222">
        <f>ROUND(data!Z89,0)</f>
        <v>47338709</v>
      </c>
      <c r="AF25" s="222">
        <f>ROUND(data!Z87,0)</f>
        <v>1488684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2.35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084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6.94</v>
      </c>
      <c r="G26" s="222">
        <f>ROUND(data!AA61,0)</f>
        <v>1030952</v>
      </c>
      <c r="H26" s="222">
        <f>ROUND(data!AA62,0)</f>
        <v>82130</v>
      </c>
      <c r="I26" s="222">
        <f>ROUND(data!AA63,0)</f>
        <v>0</v>
      </c>
      <c r="J26" s="222">
        <f>ROUND(data!AA64,0)</f>
        <v>3265681</v>
      </c>
      <c r="K26" s="222">
        <f>ROUND(data!AA65,0)</f>
        <v>0</v>
      </c>
      <c r="L26" s="222">
        <f>ROUND(data!AA66,0)</f>
        <v>48872</v>
      </c>
      <c r="M26" s="66">
        <f>ROUND(data!AA67,0)</f>
        <v>216944</v>
      </c>
      <c r="N26" s="222">
        <f>ROUND(data!AA68,0)</f>
        <v>218485</v>
      </c>
      <c r="O26" s="222">
        <f>ROUND(data!AA69,0)</f>
        <v>29946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29946</v>
      </c>
      <c r="AD26" s="222">
        <f>ROUND(data!AA84,0)</f>
        <v>1644</v>
      </c>
      <c r="AE26" s="222">
        <f>ROUND(data!AA89,0)</f>
        <v>20678256</v>
      </c>
      <c r="AF26" s="222">
        <f>ROUND(data!AA87,0)</f>
        <v>2013639</v>
      </c>
      <c r="AG26" s="222">
        <f>IF(data!AA90&gt;0,ROUND(data!AA90,0),0)</f>
        <v>4246</v>
      </c>
      <c r="AH26" s="222">
        <f>IF(data!AA91&gt;0,ROUND(data!AA91,0),0)</f>
        <v>0</v>
      </c>
      <c r="AI26" s="222">
        <f>IF(data!AA92&gt;0,ROUND(data!AA92,0),0)</f>
        <v>1105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084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96.49</v>
      </c>
      <c r="G27" s="222">
        <f>ROUND(data!AB61,0)</f>
        <v>11250153</v>
      </c>
      <c r="H27" s="222">
        <f>ROUND(data!AB62,0)</f>
        <v>928820</v>
      </c>
      <c r="I27" s="222">
        <f>ROUND(data!AB63,0)</f>
        <v>0</v>
      </c>
      <c r="J27" s="222">
        <f>ROUND(data!AB64,0)</f>
        <v>16911142</v>
      </c>
      <c r="K27" s="222">
        <f>ROUND(data!AB65,0)</f>
        <v>1239</v>
      </c>
      <c r="L27" s="222">
        <f>ROUND(data!AB66,0)</f>
        <v>729279</v>
      </c>
      <c r="M27" s="66">
        <f>ROUND(data!AB67,0)</f>
        <v>231142</v>
      </c>
      <c r="N27" s="222">
        <f>ROUND(data!AB68,0)</f>
        <v>623031</v>
      </c>
      <c r="O27" s="222">
        <f>ROUND(data!AB69,0)</f>
        <v>35977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35977</v>
      </c>
      <c r="AD27" s="222">
        <f>ROUND(data!AB84,0)</f>
        <v>912991</v>
      </c>
      <c r="AE27" s="222">
        <f>ROUND(data!AB89,0)</f>
        <v>181388845</v>
      </c>
      <c r="AF27" s="222">
        <f>ROUND(data!AB87,0)</f>
        <v>133390548</v>
      </c>
      <c r="AG27" s="222">
        <f>IF(data!AB90&gt;0,ROUND(data!AB90,0),0)</f>
        <v>10102</v>
      </c>
      <c r="AH27" s="222">
        <f>IF(data!AB91&gt;0,ROUND(data!AB91,0),0)</f>
        <v>0</v>
      </c>
      <c r="AI27" s="222">
        <f>IF(data!AB92&gt;0,ROUND(data!AB92,0),0)</f>
        <v>2628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084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58.31</v>
      </c>
      <c r="G28" s="222">
        <f>ROUND(data!AC61,0)</f>
        <v>7731950</v>
      </c>
      <c r="H28" s="222">
        <f>ROUND(data!AC62,0)</f>
        <v>459084</v>
      </c>
      <c r="I28" s="222">
        <f>ROUND(data!AC63,0)</f>
        <v>0</v>
      </c>
      <c r="J28" s="222">
        <f>ROUND(data!AC64,0)</f>
        <v>2033972</v>
      </c>
      <c r="K28" s="222">
        <f>ROUND(data!AC65,0)</f>
        <v>3362</v>
      </c>
      <c r="L28" s="222">
        <f>ROUND(data!AC66,0)</f>
        <v>22092</v>
      </c>
      <c r="M28" s="66">
        <f>ROUND(data!AC67,0)</f>
        <v>78633</v>
      </c>
      <c r="N28" s="222">
        <f>ROUND(data!AC68,0)</f>
        <v>140785</v>
      </c>
      <c r="O28" s="222">
        <f>ROUND(data!AC69,0)</f>
        <v>4255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4255</v>
      </c>
      <c r="AD28" s="222">
        <f>ROUND(data!AC84,0)</f>
        <v>0</v>
      </c>
      <c r="AE28" s="222">
        <f>ROUND(data!AC89,0)</f>
        <v>84813782</v>
      </c>
      <c r="AF28" s="222">
        <f>ROUND(data!AC87,0)</f>
        <v>80072004</v>
      </c>
      <c r="AG28" s="222">
        <f>IF(data!AC90&gt;0,ROUND(data!AC90,0),0)</f>
        <v>2062</v>
      </c>
      <c r="AH28" s="222">
        <f>IF(data!AC91&gt;0,ROUND(data!AC91,0),0)</f>
        <v>0</v>
      </c>
      <c r="AI28" s="222">
        <f>IF(data!AC92&gt;0,ROUND(data!AC92,0),0)</f>
        <v>536</v>
      </c>
      <c r="AJ28" s="222">
        <f>IF(data!AC93&gt;0,ROUND(data!AC93,0),0)</f>
        <v>0</v>
      </c>
      <c r="AK28" s="212">
        <f>IF(data!AC94&gt;0,ROUND(data!AC94,2),0)</f>
        <v>0.17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084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2961828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8338800</v>
      </c>
      <c r="AF29" s="222">
        <f>ROUND(data!AD87,0)</f>
        <v>8034721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084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63.62</v>
      </c>
      <c r="G30" s="222">
        <f>ROUND(data!AE61,0)</f>
        <v>7196225</v>
      </c>
      <c r="H30" s="222">
        <f>ROUND(data!AE62,0)</f>
        <v>576842</v>
      </c>
      <c r="I30" s="222">
        <f>ROUND(data!AE63,0)</f>
        <v>0</v>
      </c>
      <c r="J30" s="222">
        <f>ROUND(data!AE64,0)</f>
        <v>26327</v>
      </c>
      <c r="K30" s="222">
        <f>ROUND(data!AE65,0)</f>
        <v>890</v>
      </c>
      <c r="L30" s="222">
        <f>ROUND(data!AE66,0)</f>
        <v>1278</v>
      </c>
      <c r="M30" s="66">
        <f>ROUND(data!AE67,0)</f>
        <v>10440</v>
      </c>
      <c r="N30" s="222">
        <f>ROUND(data!AE68,0)</f>
        <v>0</v>
      </c>
      <c r="O30" s="222">
        <f>ROUND(data!AE69,0)</f>
        <v>33327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33327</v>
      </c>
      <c r="AD30" s="222">
        <f>ROUND(data!AE84,0)</f>
        <v>0</v>
      </c>
      <c r="AE30" s="222">
        <f>ROUND(data!AE89,0)</f>
        <v>19925412</v>
      </c>
      <c r="AF30" s="222">
        <f>ROUND(data!AE87,0)</f>
        <v>16895011</v>
      </c>
      <c r="AG30" s="222">
        <f>IF(data!AE90&gt;0,ROUND(data!AE90,0),0)</f>
        <v>9595</v>
      </c>
      <c r="AH30" s="222">
        <f>IF(data!AE91&gt;0,ROUND(data!AE91,0),0)</f>
        <v>0</v>
      </c>
      <c r="AI30" s="222">
        <f>IF(data!AE92&gt;0,ROUND(data!AE92,0),0)</f>
        <v>2496</v>
      </c>
      <c r="AJ30" s="222">
        <f>IF(data!AE93&gt;0,ROUND(data!AE93,0),0)</f>
        <v>0</v>
      </c>
      <c r="AK30" s="212">
        <f>IF(data!AE94&gt;0,ROUND(data!AE94,2),0)</f>
        <v>0.01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084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084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167.12</v>
      </c>
      <c r="G32" s="222">
        <f>ROUND(data!AG61,0)</f>
        <v>24657573</v>
      </c>
      <c r="H32" s="222">
        <f>ROUND(data!AG62,0)</f>
        <v>1222431</v>
      </c>
      <c r="I32" s="222">
        <f>ROUND(data!AG63,0)</f>
        <v>311109</v>
      </c>
      <c r="J32" s="222">
        <f>ROUND(data!AG64,0)</f>
        <v>3956510</v>
      </c>
      <c r="K32" s="222">
        <f>ROUND(data!AG65,0)</f>
        <v>686</v>
      </c>
      <c r="L32" s="222">
        <f>ROUND(data!AG66,0)</f>
        <v>579615</v>
      </c>
      <c r="M32" s="66">
        <f>ROUND(data!AG67,0)</f>
        <v>74813</v>
      </c>
      <c r="N32" s="222">
        <f>ROUND(data!AG68,0)</f>
        <v>15144</v>
      </c>
      <c r="O32" s="222">
        <f>ROUND(data!AG69,0)</f>
        <v>23547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23547</v>
      </c>
      <c r="AD32" s="222">
        <f>ROUND(data!AG84,0)</f>
        <v>0</v>
      </c>
      <c r="AE32" s="222">
        <f>ROUND(data!AG89,0)</f>
        <v>351404346</v>
      </c>
      <c r="AF32" s="222">
        <f>ROUND(data!AG87,0)</f>
        <v>131712849</v>
      </c>
      <c r="AG32" s="222">
        <f>IF(data!AG90&gt;0,ROUND(data!AG90,0),0)</f>
        <v>50920</v>
      </c>
      <c r="AH32" s="222">
        <f>IF(data!AG91&gt;0,ROUND(data!AG91,0),0)</f>
        <v>0</v>
      </c>
      <c r="AI32" s="222">
        <f>IF(data!AG92&gt;0,ROUND(data!AG92,0),0)</f>
        <v>13246</v>
      </c>
      <c r="AJ32" s="222">
        <f>IF(data!AG93&gt;0,ROUND(data!AG93,0),0)</f>
        <v>0</v>
      </c>
      <c r="AK32" s="212">
        <f>IF(data!AG94&gt;0,ROUND(data!AG94,2),0)</f>
        <v>87.26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084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084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084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101.21</v>
      </c>
      <c r="G35" s="222">
        <f>ROUND(data!AJ61,0)</f>
        <v>9964073</v>
      </c>
      <c r="H35" s="222">
        <f>ROUND(data!AJ62,0)</f>
        <v>830049</v>
      </c>
      <c r="I35" s="222">
        <f>ROUND(data!AJ63,0)</f>
        <v>16746</v>
      </c>
      <c r="J35" s="222">
        <f>ROUND(data!AJ64,0)</f>
        <v>659917</v>
      </c>
      <c r="K35" s="222">
        <f>ROUND(data!AJ65,0)</f>
        <v>22408</v>
      </c>
      <c r="L35" s="222">
        <f>ROUND(data!AJ66,0)</f>
        <v>470894</v>
      </c>
      <c r="M35" s="66">
        <f>ROUND(data!AJ67,0)</f>
        <v>301938</v>
      </c>
      <c r="N35" s="222">
        <f>ROUND(data!AJ68,0)</f>
        <v>129654</v>
      </c>
      <c r="O35" s="222">
        <f>ROUND(data!AJ69,0)</f>
        <v>257332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257332</v>
      </c>
      <c r="AD35" s="222">
        <f>ROUND(data!AJ84,0)</f>
        <v>2560182</v>
      </c>
      <c r="AE35" s="222">
        <f>ROUND(data!AJ89,0)</f>
        <v>30925700</v>
      </c>
      <c r="AF35" s="222">
        <f>ROUND(data!AJ87,0)</f>
        <v>492415</v>
      </c>
      <c r="AG35" s="222">
        <f>IF(data!AJ90&gt;0,ROUND(data!AJ90,0),0)</f>
        <v>25327</v>
      </c>
      <c r="AH35" s="222">
        <f>IF(data!AJ91&gt;0,ROUND(data!AJ91,0),0)</f>
        <v>0</v>
      </c>
      <c r="AI35" s="222">
        <f>IF(data!AJ92&gt;0,ROUND(data!AJ92,0),0)</f>
        <v>6588</v>
      </c>
      <c r="AJ35" s="222">
        <f>IF(data!AJ93&gt;0,ROUND(data!AJ93,0),0)</f>
        <v>0</v>
      </c>
      <c r="AK35" s="212">
        <f>IF(data!AJ94&gt;0,ROUND(data!AJ94,2),0)</f>
        <v>19.329999999999998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084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084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157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084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084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084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38.340000000000003</v>
      </c>
      <c r="G40" s="222">
        <f>ROUND(data!AO61,0)</f>
        <v>4229315</v>
      </c>
      <c r="H40" s="222">
        <f>ROUND(data!AO62,0)</f>
        <v>274151</v>
      </c>
      <c r="I40" s="222">
        <f>ROUND(data!AO63,0)</f>
        <v>1428648</v>
      </c>
      <c r="J40" s="222">
        <f>ROUND(data!AO64,0)</f>
        <v>266542</v>
      </c>
      <c r="K40" s="222">
        <f>ROUND(data!AO65,0)</f>
        <v>0</v>
      </c>
      <c r="L40" s="222">
        <f>ROUND(data!AO66,0)</f>
        <v>2990</v>
      </c>
      <c r="M40" s="66">
        <f>ROUND(data!AO67,0)</f>
        <v>18247</v>
      </c>
      <c r="N40" s="222">
        <f>ROUND(data!AO68,0)</f>
        <v>0</v>
      </c>
      <c r="O40" s="222">
        <f>ROUND(data!AO69,0)</f>
        <v>2820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2820</v>
      </c>
      <c r="AD40" s="222">
        <f>ROUND(data!AO84,0)</f>
        <v>0</v>
      </c>
      <c r="AE40" s="222">
        <f>ROUND(data!AO89,0)</f>
        <v>24391426</v>
      </c>
      <c r="AF40" s="222">
        <f>ROUND(data!AO87,0)</f>
        <v>15948752</v>
      </c>
      <c r="AG40" s="222">
        <f>IF(data!AO90&gt;0,ROUND(data!AO90,0),0)</f>
        <v>10425</v>
      </c>
      <c r="AH40" s="222">
        <f>IF(data!AO91&gt;0,ROUND(data!AO91,0),0)</f>
        <v>0</v>
      </c>
      <c r="AI40" s="222">
        <f>IF(data!AO92&gt;0,ROUND(data!AO92,0),0)</f>
        <v>2712</v>
      </c>
      <c r="AJ40" s="222">
        <f>IF(data!AO93&gt;0,ROUND(data!AO93,0),0)</f>
        <v>0</v>
      </c>
      <c r="AK40" s="212">
        <f>IF(data!AO94&gt;0,ROUND(data!AO94,2),0)</f>
        <v>22.54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084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084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084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084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084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084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3.25</v>
      </c>
      <c r="G46" s="222">
        <f>ROUND(data!AU61,0)</f>
        <v>365773</v>
      </c>
      <c r="H46" s="222">
        <f>ROUND(data!AU62,0)</f>
        <v>28483</v>
      </c>
      <c r="I46" s="222">
        <f>ROUND(data!AU63,0)</f>
        <v>0</v>
      </c>
      <c r="J46" s="222">
        <f>ROUND(data!AU64,0)</f>
        <v>-89</v>
      </c>
      <c r="K46" s="222">
        <f>ROUND(data!AU65,0)</f>
        <v>0</v>
      </c>
      <c r="L46" s="222">
        <f>ROUND(data!AU66,0)</f>
        <v>6477</v>
      </c>
      <c r="M46" s="66">
        <f>ROUND(data!AU67,0)</f>
        <v>0</v>
      </c>
      <c r="N46" s="222">
        <f>ROUND(data!AU68,0)</f>
        <v>0</v>
      </c>
      <c r="O46" s="222">
        <f>ROUND(data!AU69,0)</f>
        <v>299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299</v>
      </c>
      <c r="AD46" s="222">
        <f>ROUND(data!AU84,0)</f>
        <v>0</v>
      </c>
      <c r="AE46" s="222">
        <f>ROUND(data!AU89,0)</f>
        <v>1527962</v>
      </c>
      <c r="AF46" s="222">
        <f>ROUND(data!AU87,0)</f>
        <v>169894</v>
      </c>
      <c r="AG46" s="222">
        <f>IF(data!AU90&gt;0,ROUND(data!AU90,0),0)</f>
        <v>1054</v>
      </c>
      <c r="AH46" s="222">
        <f>IF(data!AU91&gt;0,ROUND(data!AU91,0),0)</f>
        <v>0</v>
      </c>
      <c r="AI46" s="222">
        <f>IF(data!AU92&gt;0,ROUND(data!AU92,0),0)</f>
        <v>274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084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17.16</v>
      </c>
      <c r="G47" s="222">
        <f>ROUND(data!AV61,0)</f>
        <v>2363024</v>
      </c>
      <c r="H47" s="222">
        <f>ROUND(data!AV62,0)</f>
        <v>253729</v>
      </c>
      <c r="I47" s="222">
        <f>ROUND(data!AV63,0)</f>
        <v>0</v>
      </c>
      <c r="J47" s="222">
        <f>ROUND(data!AV64,0)</f>
        <v>261368</v>
      </c>
      <c r="K47" s="222">
        <f>ROUND(data!AV65,0)</f>
        <v>250</v>
      </c>
      <c r="L47" s="222">
        <f>ROUND(data!AV66,0)</f>
        <v>649663</v>
      </c>
      <c r="M47" s="66">
        <f>ROUND(data!AV67,0)</f>
        <v>1039</v>
      </c>
      <c r="N47" s="222">
        <f>ROUND(data!AV68,0)</f>
        <v>62820</v>
      </c>
      <c r="O47" s="222">
        <f>ROUND(data!AV69,0)</f>
        <v>6997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6997</v>
      </c>
      <c r="AD47" s="222">
        <f>ROUND(data!AV84,0)</f>
        <v>-153001</v>
      </c>
      <c r="AE47" s="222">
        <f>ROUND(data!AV89,0)</f>
        <v>6941880</v>
      </c>
      <c r="AF47" s="222">
        <f>ROUND(data!AV87,0)</f>
        <v>14167</v>
      </c>
      <c r="AG47" s="222">
        <f>IF(data!AV90&gt;0,ROUND(data!AV90,0),0)</f>
        <v>41899</v>
      </c>
      <c r="AH47" s="222">
        <f>IF(data!AV91&gt;0,ROUND(data!AV91,0),0)</f>
        <v>0</v>
      </c>
      <c r="AI47" s="222">
        <f>IF(data!AV92&gt;0,ROUND(data!AV92,0),0)</f>
        <v>10899</v>
      </c>
      <c r="AJ47" s="222">
        <f>IF(data!AV93&gt;0,ROUND(data!AV93,0),0)</f>
        <v>0</v>
      </c>
      <c r="AK47" s="212">
        <f>IF(data!AV94&gt;0,ROUND(data!AV94,2),0)</f>
        <v>1.94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084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0.11</v>
      </c>
      <c r="G48" s="222">
        <f>ROUND(data!AW61,0)</f>
        <v>16443</v>
      </c>
      <c r="H48" s="222">
        <f>ROUND(data!AW62,0)</f>
        <v>480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142376</v>
      </c>
      <c r="M48" s="66">
        <f>ROUND(data!AW67,0)</f>
        <v>0</v>
      </c>
      <c r="N48" s="222">
        <f>ROUND(data!AW68,0)</f>
        <v>0</v>
      </c>
      <c r="O48" s="222">
        <f>ROUND(data!AW69,0)</f>
        <v>-1000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-1000</v>
      </c>
      <c r="AD48" s="222">
        <f>ROUND(data!AW84,0)</f>
        <v>1567771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084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335</v>
      </c>
      <c r="H49" s="222">
        <f>ROUND(data!AX62,0)</f>
        <v>0</v>
      </c>
      <c r="I49" s="222">
        <f>ROUND(data!AX63,0)</f>
        <v>0</v>
      </c>
      <c r="J49" s="222">
        <f>ROUND(data!AX64,0)</f>
        <v>29</v>
      </c>
      <c r="K49" s="222">
        <f>ROUND(data!AX65,0)</f>
        <v>0</v>
      </c>
      <c r="L49" s="222">
        <f>ROUND(data!AX66,0)</f>
        <v>100109</v>
      </c>
      <c r="M49" s="66">
        <f>ROUND(data!AX67,0)</f>
        <v>0</v>
      </c>
      <c r="N49" s="222">
        <f>ROUND(data!AX68,0)</f>
        <v>-453372</v>
      </c>
      <c r="O49" s="222">
        <f>ROUND(data!AX69,0)</f>
        <v>22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22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084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 t="e">
        <f>ROUND(data!AY59,0)</f>
        <v>#VALUE!</v>
      </c>
      <c r="F50" s="212">
        <f>ROUND(data!AY60,2)</f>
        <v>108.04</v>
      </c>
      <c r="G50" s="222">
        <f>ROUND(data!AY61,0)</f>
        <v>6789117</v>
      </c>
      <c r="H50" s="222">
        <f>ROUND(data!AY62,0)</f>
        <v>501519</v>
      </c>
      <c r="I50" s="222">
        <f>ROUND(data!AY63,0)</f>
        <v>4154</v>
      </c>
      <c r="J50" s="222">
        <f>ROUND(data!AY64,0)</f>
        <v>1166858</v>
      </c>
      <c r="K50" s="222">
        <f>ROUND(data!AY65,0)</f>
        <v>0</v>
      </c>
      <c r="L50" s="222">
        <f>ROUND(data!AY66,0)</f>
        <v>5190883</v>
      </c>
      <c r="M50" s="66">
        <f>ROUND(data!AY67,0)</f>
        <v>20432</v>
      </c>
      <c r="N50" s="222">
        <f>ROUND(data!AY68,0)</f>
        <v>16065</v>
      </c>
      <c r="O50" s="222">
        <f>ROUND(data!AY69,0)</f>
        <v>9739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9739</v>
      </c>
      <c r="AD50" s="222">
        <f>ROUND(data!AY84,0)</f>
        <v>3683836</v>
      </c>
      <c r="AE50" s="222"/>
      <c r="AF50" s="222"/>
      <c r="AG50" s="222">
        <f>IF(data!AY90&gt;0,ROUND(data!AY90,0),0)</f>
        <v>27211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084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 t="e">
        <f>ROUND(data!AZ59,0)</f>
        <v>#VALUE!</v>
      </c>
      <c r="F51" s="212">
        <f>ROUND(data!AZ60,2)</f>
        <v>29.26</v>
      </c>
      <c r="G51" s="222">
        <f>ROUND(data!AZ61,0)</f>
        <v>1491084</v>
      </c>
      <c r="H51" s="222">
        <f>ROUND(data!AZ62,0)</f>
        <v>142270</v>
      </c>
      <c r="I51" s="222">
        <f>ROUND(data!AZ63,0)</f>
        <v>0</v>
      </c>
      <c r="J51" s="222">
        <f>ROUND(data!AZ64,0)</f>
        <v>38050</v>
      </c>
      <c r="K51" s="222">
        <f>ROUND(data!AZ65,0)</f>
        <v>0</v>
      </c>
      <c r="L51" s="222">
        <f>ROUND(data!AZ66,0)</f>
        <v>98933</v>
      </c>
      <c r="M51" s="66">
        <f>ROUND(data!AZ67,0)</f>
        <v>7149</v>
      </c>
      <c r="N51" s="222">
        <f>ROUND(data!AZ68,0)</f>
        <v>42621</v>
      </c>
      <c r="O51" s="222">
        <f>ROUND(data!AZ69,0)</f>
        <v>3579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3579</v>
      </c>
      <c r="AD51" s="222">
        <f>ROUND(data!AZ84,0)</f>
        <v>17532</v>
      </c>
      <c r="AE51" s="222"/>
      <c r="AF51" s="222"/>
      <c r="AG51" s="222">
        <f>IF(data!AZ90&gt;0,ROUND(data!AZ90,0),0)</f>
        <v>925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084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7.7</v>
      </c>
      <c r="G52" s="222">
        <f>ROUND(data!BA61,0)</f>
        <v>359488</v>
      </c>
      <c r="H52" s="222">
        <f>ROUND(data!BA62,0)</f>
        <v>30820</v>
      </c>
      <c r="I52" s="222">
        <f>ROUND(data!BA63,0)</f>
        <v>0</v>
      </c>
      <c r="J52" s="222">
        <f>ROUND(data!BA64,0)</f>
        <v>169501</v>
      </c>
      <c r="K52" s="222">
        <f>ROUND(data!BA65,0)</f>
        <v>0</v>
      </c>
      <c r="L52" s="222">
        <f>ROUND(data!BA66,0)</f>
        <v>3412070</v>
      </c>
      <c r="M52" s="66">
        <f>ROUND(data!BA67,0)</f>
        <v>2304</v>
      </c>
      <c r="N52" s="222">
        <f>ROUND(data!BA68,0)</f>
        <v>0</v>
      </c>
      <c r="O52" s="222">
        <f>ROUND(data!BA69,0)</f>
        <v>1329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1329</v>
      </c>
      <c r="AD52" s="222">
        <f>ROUND(data!BA84,0)</f>
        <v>937940</v>
      </c>
      <c r="AE52" s="222"/>
      <c r="AF52" s="222"/>
      <c r="AG52" s="222">
        <f>IF(data!BA90&gt;0,ROUND(data!BA90,0),0)</f>
        <v>3818</v>
      </c>
      <c r="AH52" s="222">
        <f>IFERROR(IF(data!BA$91&gt;0,ROUND(data!BA$91,0),0),0)</f>
        <v>0</v>
      </c>
      <c r="AI52" s="222">
        <f>IFERROR(IF(data!BA$92&gt;0,ROUND(data!BA$92,0),0),0)</f>
        <v>993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084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62.56</v>
      </c>
      <c r="G53" s="222">
        <f>ROUND(data!BB61,0)</f>
        <v>6433930</v>
      </c>
      <c r="H53" s="222">
        <f>ROUND(data!BB62,0)</f>
        <v>510081</v>
      </c>
      <c r="I53" s="222">
        <f>ROUND(data!BB63,0)</f>
        <v>138542</v>
      </c>
      <c r="J53" s="222">
        <f>ROUND(data!BB64,0)</f>
        <v>75225</v>
      </c>
      <c r="K53" s="222">
        <f>ROUND(data!BB65,0)</f>
        <v>263</v>
      </c>
      <c r="L53" s="222">
        <f>ROUND(data!BB66,0)</f>
        <v>28246</v>
      </c>
      <c r="M53" s="66">
        <f>ROUND(data!BB67,0)</f>
        <v>0</v>
      </c>
      <c r="N53" s="222">
        <f>ROUND(data!BB68,0)</f>
        <v>0</v>
      </c>
      <c r="O53" s="222">
        <f>ROUND(data!BB69,0)</f>
        <v>2317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2317</v>
      </c>
      <c r="AD53" s="222">
        <f>ROUND(data!BB84,0)</f>
        <v>0</v>
      </c>
      <c r="AE53" s="222"/>
      <c r="AF53" s="222"/>
      <c r="AG53" s="222">
        <f>IF(data!BB90&gt;0,ROUND(data!BB90,0),0)</f>
        <v>1524</v>
      </c>
      <c r="AH53" s="222">
        <f>IFERROR(IF(data!BB$91&gt;0,ROUND(data!BB$91,0),0),0)</f>
        <v>0</v>
      </c>
      <c r="AI53" s="222">
        <f>IFERROR(IF(data!BB$92&gt;0,ROUND(data!BB$92,0),0),0)</f>
        <v>396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084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29.64</v>
      </c>
      <c r="G54" s="222">
        <f>ROUND(data!BC61,0)</f>
        <v>1412943</v>
      </c>
      <c r="H54" s="222">
        <f>ROUND(data!BC62,0)</f>
        <v>125919</v>
      </c>
      <c r="I54" s="222">
        <f>ROUND(data!BC63,0)</f>
        <v>0</v>
      </c>
      <c r="J54" s="222">
        <f>ROUND(data!BC64,0)</f>
        <v>4771</v>
      </c>
      <c r="K54" s="222">
        <f>ROUND(data!BC65,0)</f>
        <v>0</v>
      </c>
      <c r="L54" s="222">
        <f>ROUND(data!BC66,0)</f>
        <v>17031</v>
      </c>
      <c r="M54" s="66">
        <f>ROUND(data!BC67,0)</f>
        <v>2397</v>
      </c>
      <c r="N54" s="222">
        <f>ROUND(data!BC68,0)</f>
        <v>0</v>
      </c>
      <c r="O54" s="222">
        <f>ROUND(data!BC69,0)</f>
        <v>39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39</v>
      </c>
      <c r="AD54" s="222">
        <f>ROUND(data!BC84,0)</f>
        <v>0</v>
      </c>
      <c r="AE54" s="222"/>
      <c r="AF54" s="222"/>
      <c r="AG54" s="222">
        <f>IF(data!BC90&gt;0,ROUND(data!BC90,0),0)</f>
        <v>590</v>
      </c>
      <c r="AH54" s="222">
        <f>IFERROR(IF(data!BC$91&gt;0,ROUND(data!BC$91,0),0),0)</f>
        <v>0</v>
      </c>
      <c r="AI54" s="222">
        <f>IFERROR(IF(data!BC$92&gt;0,ROUND(data!BC$92,0),0),0)</f>
        <v>154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084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0</v>
      </c>
      <c r="I55" s="222">
        <f>ROUND(data!BD63,0)</f>
        <v>0</v>
      </c>
      <c r="J55" s="222">
        <f>ROUND(data!BD64,0)</f>
        <v>-68654</v>
      </c>
      <c r="K55" s="222">
        <f>ROUND(data!BD65,0)</f>
        <v>0</v>
      </c>
      <c r="L55" s="222">
        <f>ROUND(data!BD66,0)</f>
        <v>29166</v>
      </c>
      <c r="M55" s="66">
        <f>ROUND(data!BD67,0)</f>
        <v>0</v>
      </c>
      <c r="N55" s="222">
        <f>ROUND(data!BD68,0)</f>
        <v>0</v>
      </c>
      <c r="O55" s="222">
        <f>ROUND(data!BD69,0)</f>
        <v>1323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1323</v>
      </c>
      <c r="AD55" s="222">
        <f>ROUND(data!BD84,0)</f>
        <v>0</v>
      </c>
      <c r="AE55" s="222"/>
      <c r="AF55" s="222"/>
      <c r="AG55" s="222">
        <f>IF(data!BD90&gt;0,ROUND(data!BD90,0),0)</f>
        <v>110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084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1112828</v>
      </c>
      <c r="F56" s="212">
        <f>ROUND(data!BE60,2)</f>
        <v>232.09</v>
      </c>
      <c r="G56" s="222">
        <f>ROUND(data!BE61,0)</f>
        <v>14326972</v>
      </c>
      <c r="H56" s="222">
        <f>ROUND(data!BE62,0)</f>
        <v>1303081</v>
      </c>
      <c r="I56" s="222">
        <f>ROUND(data!BE63,0)</f>
        <v>180038</v>
      </c>
      <c r="J56" s="222">
        <f>ROUND(data!BE64,0)</f>
        <v>2935495</v>
      </c>
      <c r="K56" s="222">
        <f>ROUND(data!BE65,0)</f>
        <v>6000350</v>
      </c>
      <c r="L56" s="222">
        <f>ROUND(data!BE66,0)</f>
        <v>6110585</v>
      </c>
      <c r="M56" s="66">
        <f>ROUND(data!BE67,0)</f>
        <v>2239022</v>
      </c>
      <c r="N56" s="222">
        <f>ROUND(data!BE68,0)</f>
        <v>38653</v>
      </c>
      <c r="O56" s="222">
        <f>ROUND(data!BE69,0)</f>
        <v>168843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168843</v>
      </c>
      <c r="AD56" s="222">
        <f>ROUND(data!BE84,0)</f>
        <v>3098529</v>
      </c>
      <c r="AE56" s="222"/>
      <c r="AF56" s="222"/>
      <c r="AG56" s="222">
        <f>IF(data!BE90&gt;0,ROUND(data!BE90,0),0)</f>
        <v>258343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084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084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19.21</v>
      </c>
      <c r="G58" s="222">
        <f>ROUND(data!BG61,0)</f>
        <v>1072813</v>
      </c>
      <c r="H58" s="222">
        <f>ROUND(data!BG62,0)</f>
        <v>95261</v>
      </c>
      <c r="I58" s="222">
        <f>ROUND(data!BG63,0)</f>
        <v>0</v>
      </c>
      <c r="J58" s="222">
        <f>ROUND(data!BG64,0)</f>
        <v>17443</v>
      </c>
      <c r="K58" s="222">
        <f>ROUND(data!BG65,0)</f>
        <v>160</v>
      </c>
      <c r="L58" s="222">
        <f>ROUND(data!BG66,0)</f>
        <v>44940</v>
      </c>
      <c r="M58" s="66">
        <f>ROUND(data!BG67,0)</f>
        <v>0</v>
      </c>
      <c r="N58" s="222">
        <f>ROUND(data!BG68,0)</f>
        <v>6040</v>
      </c>
      <c r="O58" s="222">
        <f>ROUND(data!BG69,0)</f>
        <v>138057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138057</v>
      </c>
      <c r="AD58" s="222">
        <f>ROUND(data!BG84,0)</f>
        <v>295963</v>
      </c>
      <c r="AE58" s="222"/>
      <c r="AF58" s="222"/>
      <c r="AG58" s="222">
        <f>IF(data!BG90&gt;0,ROUND(data!BG90,0),0)</f>
        <v>1349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084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1191</v>
      </c>
      <c r="K59" s="222">
        <f>ROUND(data!BH65,0)</f>
        <v>0</v>
      </c>
      <c r="L59" s="222">
        <f>ROUND(data!BH66,0)</f>
        <v>2707</v>
      </c>
      <c r="M59" s="66">
        <f>ROUND(data!BH67,0)</f>
        <v>19942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15275</v>
      </c>
      <c r="AH59" s="222">
        <f>IFERROR(IF(data!BH$91&gt;0,ROUND(data!BH$91,0),0),0)</f>
        <v>0</v>
      </c>
      <c r="AI59" s="222">
        <f>IFERROR(IF(data!BH$92&gt;0,ROUND(data!BH$92,0),0),0)</f>
        <v>3973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084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084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861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084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291948</v>
      </c>
      <c r="M62" s="66">
        <f>ROUND(data!BK67,0)</f>
        <v>0</v>
      </c>
      <c r="N62" s="222">
        <f>ROUND(data!BK68,0)</f>
        <v>0</v>
      </c>
      <c r="O62" s="222">
        <f>ROUND(data!BK69,0)</f>
        <v>20370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20370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084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24.62</v>
      </c>
      <c r="G63" s="222">
        <f>ROUND(data!BL61,0)</f>
        <v>1605312</v>
      </c>
      <c r="H63" s="222">
        <f>ROUND(data!BL62,0)</f>
        <v>149645</v>
      </c>
      <c r="I63" s="222">
        <f>ROUND(data!BL63,0)</f>
        <v>0</v>
      </c>
      <c r="J63" s="222">
        <f>ROUND(data!BL64,0)</f>
        <v>25012</v>
      </c>
      <c r="K63" s="222">
        <f>ROUND(data!BL65,0)</f>
        <v>1875</v>
      </c>
      <c r="L63" s="222">
        <f>ROUND(data!BL66,0)</f>
        <v>29515</v>
      </c>
      <c r="M63" s="66">
        <f>ROUND(data!BL67,0)</f>
        <v>6032</v>
      </c>
      <c r="N63" s="222">
        <f>ROUND(data!BL68,0)</f>
        <v>0</v>
      </c>
      <c r="O63" s="222">
        <f>ROUND(data!BL69,0)</f>
        <v>5833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5833</v>
      </c>
      <c r="AD63" s="222">
        <f>ROUND(data!BL84,0)</f>
        <v>0</v>
      </c>
      <c r="AE63" s="222"/>
      <c r="AF63" s="222"/>
      <c r="AG63" s="222">
        <f>IF(data!BL90&gt;0,ROUND(data!BL90,0),0)</f>
        <v>3174</v>
      </c>
      <c r="AH63" s="222">
        <f>IFERROR(IF(data!BL$91&gt;0,ROUND(data!BL$91,0),0),0)</f>
        <v>0</v>
      </c>
      <c r="AI63" s="222">
        <f>IFERROR(IF(data!BL$92&gt;0,ROUND(data!BL$92,0),0),0)</f>
        <v>826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084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084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51.04</v>
      </c>
      <c r="G65" s="222">
        <f>ROUND(data!BN61,0)</f>
        <v>4911925</v>
      </c>
      <c r="H65" s="222">
        <f>ROUND(data!BN62,0)</f>
        <v>323918</v>
      </c>
      <c r="I65" s="222">
        <f>ROUND(data!BN63,0)</f>
        <v>1021480</v>
      </c>
      <c r="J65" s="222">
        <f>ROUND(data!BN64,0)</f>
        <v>979569</v>
      </c>
      <c r="K65" s="222">
        <f>ROUND(data!BN65,0)</f>
        <v>80225</v>
      </c>
      <c r="L65" s="222">
        <f>ROUND(data!BN66,0)</f>
        <v>503680</v>
      </c>
      <c r="M65" s="66">
        <f>ROUND(data!BN67,0)</f>
        <v>19269461</v>
      </c>
      <c r="N65" s="222">
        <f>ROUND(data!BN68,0)</f>
        <v>-85803</v>
      </c>
      <c r="O65" s="222">
        <f>ROUND(data!BN69,0)</f>
        <v>22911589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22911589</v>
      </c>
      <c r="AD65" s="222">
        <f>ROUND(data!BN84,0)</f>
        <v>4613462</v>
      </c>
      <c r="AE65" s="222"/>
      <c r="AF65" s="222"/>
      <c r="AG65" s="222">
        <f>IF(data!BN90&gt;0,ROUND(data!BN90,0),0)</f>
        <v>20734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084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3.61</v>
      </c>
      <c r="G66" s="222">
        <f>ROUND(data!BO61,0)</f>
        <v>363137</v>
      </c>
      <c r="H66" s="222">
        <f>ROUND(data!BO62,0)</f>
        <v>3808622</v>
      </c>
      <c r="I66" s="222">
        <f>ROUND(data!BO63,0)</f>
        <v>3600</v>
      </c>
      <c r="J66" s="222">
        <f>ROUND(data!BO64,0)</f>
        <v>17189</v>
      </c>
      <c r="K66" s="222">
        <f>ROUND(data!BO65,0)</f>
        <v>0</v>
      </c>
      <c r="L66" s="222">
        <f>ROUND(data!BO66,0)</f>
        <v>25315</v>
      </c>
      <c r="M66" s="66">
        <f>ROUND(data!BO67,0)</f>
        <v>0</v>
      </c>
      <c r="N66" s="222">
        <f>ROUND(data!BO68,0)</f>
        <v>0</v>
      </c>
      <c r="O66" s="222">
        <f>ROUND(data!BO69,0)</f>
        <v>789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789</v>
      </c>
      <c r="AD66" s="222">
        <f>ROUND(data!BO84,0)</f>
        <v>0</v>
      </c>
      <c r="AE66" s="222"/>
      <c r="AF66" s="222"/>
      <c r="AG66" s="222">
        <f>IF(data!BO90&gt;0,ROUND(data!BO90,0),0)</f>
        <v>1870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084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0.05</v>
      </c>
      <c r="G67" s="222">
        <f>ROUND(data!BP61,0)</f>
        <v>7712</v>
      </c>
      <c r="H67" s="222">
        <f>ROUND(data!BP62,0)</f>
        <v>650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99219</v>
      </c>
      <c r="M67" s="66">
        <f>ROUND(data!BP67,0)</f>
        <v>0</v>
      </c>
      <c r="N67" s="222">
        <f>ROUND(data!BP68,0)</f>
        <v>0</v>
      </c>
      <c r="O67" s="222">
        <f>ROUND(data!BP69,0)</f>
        <v>106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106</v>
      </c>
      <c r="AD67" s="222">
        <f>ROUND(data!BP84,0)</f>
        <v>0</v>
      </c>
      <c r="AE67" s="222"/>
      <c r="AF67" s="222"/>
      <c r="AG67" s="222">
        <f>IF(data!BP90&gt;0,ROUND(data!BP90,0),0)</f>
        <v>2636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084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084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3323</v>
      </c>
      <c r="H69" s="222">
        <f>ROUND(data!BR62,0)</f>
        <v>254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084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10.46</v>
      </c>
      <c r="G70" s="222">
        <f>ROUND(data!BS61,0)</f>
        <v>1032138</v>
      </c>
      <c r="H70" s="222">
        <f>ROUND(data!BS62,0)</f>
        <v>79146</v>
      </c>
      <c r="I70" s="222">
        <f>ROUND(data!BS63,0)</f>
        <v>688</v>
      </c>
      <c r="J70" s="222">
        <f>ROUND(data!BS64,0)</f>
        <v>21332</v>
      </c>
      <c r="K70" s="222">
        <f>ROUND(data!BS65,0)</f>
        <v>0</v>
      </c>
      <c r="L70" s="222">
        <f>ROUND(data!BS66,0)</f>
        <v>10410</v>
      </c>
      <c r="M70" s="66">
        <f>ROUND(data!BS67,0)</f>
        <v>0</v>
      </c>
      <c r="N70" s="222">
        <f>ROUND(data!BS68,0)</f>
        <v>0</v>
      </c>
      <c r="O70" s="222">
        <f>ROUND(data!BS69,0)</f>
        <v>34321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34321</v>
      </c>
      <c r="AD70" s="222">
        <f>ROUND(data!BS84,0)</f>
        <v>0</v>
      </c>
      <c r="AE70" s="222"/>
      <c r="AF70" s="222"/>
      <c r="AG70" s="222">
        <f>IF(data!BS90&gt;0,ROUND(data!BS90,0),0)</f>
        <v>8300</v>
      </c>
      <c r="AH70" s="222">
        <f>IFERROR(IF(data!BS$91&gt;0,ROUND(data!BS$91,0),0),0)</f>
        <v>0</v>
      </c>
      <c r="AI70" s="222">
        <f>IFERROR(IF(data!BS$92&gt;0,ROUND(data!BS$92,0),0),0)</f>
        <v>2159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084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11.03</v>
      </c>
      <c r="G71" s="222">
        <f>ROUND(data!BT61,0)</f>
        <v>994747</v>
      </c>
      <c r="H71" s="222">
        <f>ROUND(data!BT62,0)</f>
        <v>99313</v>
      </c>
      <c r="I71" s="222">
        <f>ROUND(data!BT63,0)</f>
        <v>0</v>
      </c>
      <c r="J71" s="222">
        <f>ROUND(data!BT64,0)</f>
        <v>17196</v>
      </c>
      <c r="K71" s="222">
        <f>ROUND(data!BT65,0)</f>
        <v>214</v>
      </c>
      <c r="L71" s="222">
        <f>ROUND(data!BT66,0)</f>
        <v>9006</v>
      </c>
      <c r="M71" s="66">
        <f>ROUND(data!BT67,0)</f>
        <v>0</v>
      </c>
      <c r="N71" s="222">
        <f>ROUND(data!BT68,0)</f>
        <v>0</v>
      </c>
      <c r="O71" s="222">
        <f>ROUND(data!BT69,0)</f>
        <v>22770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22770</v>
      </c>
      <c r="AD71" s="222">
        <f>ROUND(data!BT84,0)</f>
        <v>0</v>
      </c>
      <c r="AE71" s="222"/>
      <c r="AF71" s="222"/>
      <c r="AG71" s="222">
        <f>IF(data!BT90&gt;0,ROUND(data!BT90,0),0)</f>
        <v>4588</v>
      </c>
      <c r="AH71" s="222">
        <f>IFERROR(IF(data!BT$91&gt;0,ROUND(data!BT$91,0),0),0)</f>
        <v>0</v>
      </c>
      <c r="AI71" s="222">
        <f>IFERROR(IF(data!BT$92&gt;0,ROUND(data!BT$92,0),0),0)</f>
        <v>1193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084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68</v>
      </c>
      <c r="K72" s="222">
        <f>ROUND(data!BU65,0)</f>
        <v>0</v>
      </c>
      <c r="L72" s="222">
        <f>ROUND(data!BU66,0)</f>
        <v>106335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084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3953</v>
      </c>
      <c r="AH73" s="222">
        <f>IF(data!BV91&gt;0,ROUND(data!BV91,0),0)</f>
        <v>0</v>
      </c>
      <c r="AI73" s="222">
        <f>IF(data!BV92&gt;0,ROUND(data!BV92,0),0)</f>
        <v>1028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084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50259</v>
      </c>
      <c r="H74" s="222">
        <f>ROUND(data!BW62,0)</f>
        <v>1336</v>
      </c>
      <c r="I74" s="222">
        <f>ROUND(data!BW63,0)</f>
        <v>39691656</v>
      </c>
      <c r="J74" s="222">
        <f>ROUND(data!BW64,0)</f>
        <v>14838</v>
      </c>
      <c r="K74" s="222">
        <f>ROUND(data!BW65,0)</f>
        <v>0</v>
      </c>
      <c r="L74" s="222">
        <f>ROUND(data!BW66,0)</f>
        <v>177891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172</v>
      </c>
      <c r="AE74" s="222"/>
      <c r="AF74" s="222"/>
      <c r="AG74" s="222">
        <f>IF(data!BW90&gt;0,ROUND(data!BW90,0),0)</f>
        <v>2224</v>
      </c>
      <c r="AH74" s="222">
        <f>IF(data!BW91&gt;0,ROUND(data!BW91,0),0)</f>
        <v>0</v>
      </c>
      <c r="AI74" s="222">
        <f>IF(data!BW92&gt;0,ROUND(data!BW92,0),0)</f>
        <v>578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084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37135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37135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084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80.02</v>
      </c>
      <c r="G76" s="222">
        <f>ROUND(data!BY61,0)</f>
        <v>8845116</v>
      </c>
      <c r="H76" s="222">
        <f>ROUND(data!BY62,0)</f>
        <v>705911</v>
      </c>
      <c r="I76" s="222">
        <f>ROUND(data!BY63,0)</f>
        <v>2233889</v>
      </c>
      <c r="J76" s="222">
        <f>ROUND(data!BY64,0)</f>
        <v>107016</v>
      </c>
      <c r="K76" s="222">
        <f>ROUND(data!BY65,0)</f>
        <v>14712</v>
      </c>
      <c r="L76" s="222">
        <f>ROUND(data!BY66,0)</f>
        <v>1094624</v>
      </c>
      <c r="M76" s="66">
        <f>ROUND(data!BY67,0)</f>
        <v>6840</v>
      </c>
      <c r="N76" s="222">
        <f>ROUND(data!BY68,0)</f>
        <v>1097</v>
      </c>
      <c r="O76" s="222">
        <f>ROUND(data!BY69,0)</f>
        <v>272059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272059</v>
      </c>
      <c r="AD76" s="222">
        <f>ROUND(data!BY84,0)</f>
        <v>24245</v>
      </c>
      <c r="AE76" s="222"/>
      <c r="AF76" s="222"/>
      <c r="AG76" s="222">
        <f>IF(data!BY90&gt;0,ROUND(data!BY90,0),0)</f>
        <v>23737</v>
      </c>
      <c r="AH76" s="222">
        <f>IF(data!BY91&gt;0,ROUND(data!BY91,0),0)</f>
        <v>0</v>
      </c>
      <c r="AI76" s="222">
        <f>IF(data!BY92&gt;0,ROUND(data!BY92,0),0)</f>
        <v>6175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084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39.69</v>
      </c>
      <c r="G77" s="222">
        <f>ROUND(data!BZ61,0)</f>
        <v>7061306</v>
      </c>
      <c r="H77" s="222">
        <f>ROUND(data!BZ62,0)</f>
        <v>445306</v>
      </c>
      <c r="I77" s="222">
        <f>ROUND(data!BZ63,0)</f>
        <v>0</v>
      </c>
      <c r="J77" s="222">
        <f>ROUND(data!BZ64,0)</f>
        <v>210</v>
      </c>
      <c r="K77" s="222">
        <f>ROUND(data!BZ65,0)</f>
        <v>252</v>
      </c>
      <c r="L77" s="222">
        <f>ROUND(data!BZ66,0)</f>
        <v>819</v>
      </c>
      <c r="M77" s="66">
        <f>ROUND(data!BZ67,0)</f>
        <v>2634</v>
      </c>
      <c r="N77" s="222">
        <f>ROUND(data!BZ68,0)</f>
        <v>0</v>
      </c>
      <c r="O77" s="222">
        <f>ROUND(data!BZ69,0)</f>
        <v>2494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2494</v>
      </c>
      <c r="AD77" s="222">
        <f>ROUND(data!BZ84,0)</f>
        <v>0</v>
      </c>
      <c r="AE77" s="222"/>
      <c r="AF77" s="222"/>
      <c r="AG77" s="222">
        <f>IF(data!BZ90&gt;0,ROUND(data!BZ90,0),0)</f>
        <v>1310</v>
      </c>
      <c r="AH77" s="222">
        <f>IF(data!BZ91&gt;0,ROUND(data!BZ91,0),0)</f>
        <v>0</v>
      </c>
      <c r="AI77" s="222">
        <f>IF(data!BZ92&gt;0,ROUND(data!BZ92,0),0)</f>
        <v>341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084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39.61</v>
      </c>
      <c r="G78" s="222">
        <f>ROUND(data!CA61,0)</f>
        <v>4274158</v>
      </c>
      <c r="H78" s="222">
        <f>ROUND(data!CA62,0)</f>
        <v>204599</v>
      </c>
      <c r="I78" s="222">
        <f>ROUND(data!CA63,0)</f>
        <v>9300875</v>
      </c>
      <c r="J78" s="222">
        <f>ROUND(data!CA64,0)</f>
        <v>7700</v>
      </c>
      <c r="K78" s="222">
        <f>ROUND(data!CA65,0)</f>
        <v>550</v>
      </c>
      <c r="L78" s="222">
        <f>ROUND(data!CA66,0)</f>
        <v>115465</v>
      </c>
      <c r="M78" s="66">
        <f>ROUND(data!CA67,0)</f>
        <v>0</v>
      </c>
      <c r="N78" s="222">
        <f>ROUND(data!CA68,0)</f>
        <v>19489</v>
      </c>
      <c r="O78" s="222">
        <f>ROUND(data!CA69,0)</f>
        <v>508094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508094</v>
      </c>
      <c r="AD78" s="222">
        <f>ROUND(data!CA84,0)</f>
        <v>464668</v>
      </c>
      <c r="AE78" s="222"/>
      <c r="AF78" s="222"/>
      <c r="AG78" s="222">
        <f>IF(data!CA90&gt;0,ROUND(data!CA90,0),0)</f>
        <v>2048</v>
      </c>
      <c r="AH78" s="222">
        <f>IF(data!CA91&gt;0,ROUND(data!CA91,0),0)</f>
        <v>0</v>
      </c>
      <c r="AI78" s="222">
        <f>IF(data!CA92&gt;0,ROUND(data!CA92,0),0)</f>
        <v>533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084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26.9</v>
      </c>
      <c r="G79" s="222">
        <f>ROUND(data!CB61,0)</f>
        <v>2547271</v>
      </c>
      <c r="H79" s="222">
        <f>ROUND(data!CB62,0)</f>
        <v>228469</v>
      </c>
      <c r="I79" s="222">
        <f>ROUND(data!CB63,0)</f>
        <v>303493</v>
      </c>
      <c r="J79" s="222">
        <f>ROUND(data!CB64,0)</f>
        <v>21044</v>
      </c>
      <c r="K79" s="222">
        <f>ROUND(data!CB65,0)</f>
        <v>2794</v>
      </c>
      <c r="L79" s="222">
        <f>ROUND(data!CB66,0)</f>
        <v>34710</v>
      </c>
      <c r="M79" s="66">
        <f>ROUND(data!CB67,0)</f>
        <v>5007</v>
      </c>
      <c r="N79" s="222">
        <f>ROUND(data!CB68,0)</f>
        <v>45608</v>
      </c>
      <c r="O79" s="222">
        <f>ROUND(data!CB69,0)</f>
        <v>113322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113322</v>
      </c>
      <c r="AD79" s="222">
        <f>ROUND(data!CB84,0)</f>
        <v>1204887</v>
      </c>
      <c r="AE79" s="222"/>
      <c r="AF79" s="222"/>
      <c r="AG79" s="222">
        <f>IF(data!CB90&gt;0,ROUND(data!CB90,0),0)</f>
        <v>2682</v>
      </c>
      <c r="AH79" s="222">
        <f>IF(data!CB91&gt;0,ROUND(data!CB91,0),0)</f>
        <v>0</v>
      </c>
      <c r="AI79" s="222">
        <f>IF(data!CB92&gt;0,ROUND(data!CB92,0),0)</f>
        <v>698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084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48.35</v>
      </c>
      <c r="G80" s="222">
        <f>ROUND(data!CC61,0)</f>
        <v>5074307</v>
      </c>
      <c r="H80" s="222">
        <f>ROUND(data!CC62,0)</f>
        <v>1101013</v>
      </c>
      <c r="I80" s="222">
        <f>ROUND(data!CC63,0)</f>
        <v>1200</v>
      </c>
      <c r="J80" s="222">
        <f>ROUND(data!CC64,0)</f>
        <v>156146</v>
      </c>
      <c r="K80" s="222">
        <f>ROUND(data!CC65,0)</f>
        <v>7470</v>
      </c>
      <c r="L80" s="222">
        <f>ROUND(data!CC66,0)</f>
        <v>476415</v>
      </c>
      <c r="M80" s="66">
        <f>ROUND(data!CC67,0)</f>
        <v>27606</v>
      </c>
      <c r="N80" s="222">
        <f>ROUND(data!CC68,0)</f>
        <v>169605</v>
      </c>
      <c r="O80" s="222">
        <f>ROUND(data!CC69,0)</f>
        <v>236793676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236793676</v>
      </c>
      <c r="AD80" s="222">
        <f>ROUND(data!CC84,0)</f>
        <v>3748622</v>
      </c>
      <c r="AE80" s="222"/>
      <c r="AF80" s="222"/>
      <c r="AG80" s="222">
        <f>IF(data!CC90&gt;0,ROUND(data!CC90,0),0)</f>
        <v>10509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Providence Regional Medical Center Everett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H-084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1321 Colby Avenue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Everett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F7" sqref="F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084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38578025.519999988</v>
      </c>
      <c r="C15" s="275">
        <f>data!C85</f>
        <v>29161272.09</v>
      </c>
      <c r="D15" s="275">
        <f>'Prior Year'!C60</f>
        <v>44019.269715596107</v>
      </c>
      <c r="E15" s="1">
        <f>data!C59</f>
        <v>15364</v>
      </c>
      <c r="F15" s="238">
        <f t="shared" ref="F15:F59" si="0">IF(B15=0,"",IF(D15=0,"",B15/D15))</f>
        <v>876.38949417490505</v>
      </c>
      <c r="G15" s="238">
        <f t="shared" ref="G15:G29" si="1">IF(C15=0,"",IF(E15=0,"",C15/E15))</f>
        <v>1898.0260407445978</v>
      </c>
      <c r="H15" s="6">
        <f t="shared" ref="H15:H59" si="2">IF(B15=0,"",IF(C15=0,"",IF(D15=0,"",IF(E15=0,"",IF(G15/F15-1&lt;-0.25,G15/F15-1,IF(G15/F15-1&gt;0.25,G15/F15-1,""))))))</f>
        <v>1.1657334476967156</v>
      </c>
      <c r="I15" s="275" t="s">
        <v>1376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131145589.24000001</v>
      </c>
      <c r="C17" s="275">
        <f>data!E85</f>
        <v>100457037.05000003</v>
      </c>
      <c r="D17" s="275">
        <f>'Prior Year'!E60</f>
        <v>130177.44261852857</v>
      </c>
      <c r="E17" s="1">
        <f>data!E59</f>
        <v>157837</v>
      </c>
      <c r="F17" s="238">
        <f t="shared" si="0"/>
        <v>1007.4371304428563</v>
      </c>
      <c r="G17" s="238">
        <f t="shared" si="1"/>
        <v>636.46063375507663</v>
      </c>
      <c r="H17" s="6">
        <f t="shared" si="2"/>
        <v>-0.36823786366172861</v>
      </c>
      <c r="I17" s="275" t="s">
        <v>1376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5090467.76</v>
      </c>
      <c r="C19" s="275">
        <f>data!G85</f>
        <v>5367629.7299999995</v>
      </c>
      <c r="D19" s="275">
        <f>'Prior Year'!G60</f>
        <v>4646.2973814713941</v>
      </c>
      <c r="E19" s="1">
        <f>data!G59</f>
        <v>5447</v>
      </c>
      <c r="F19" s="238">
        <f t="shared" si="0"/>
        <v>1095.5966314812044</v>
      </c>
      <c r="G19" s="238">
        <f t="shared" si="1"/>
        <v>985.42862676702759</v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5852754.2100000009</v>
      </c>
      <c r="D20" s="275">
        <f>'Prior Year'!H60</f>
        <v>0</v>
      </c>
      <c r="E20" s="1">
        <f>data!H59</f>
        <v>8039</v>
      </c>
      <c r="F20" s="238" t="str">
        <f t="shared" si="0"/>
        <v/>
      </c>
      <c r="G20" s="238">
        <f t="shared" si="1"/>
        <v>728.04505659907954</v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3127370.04</v>
      </c>
      <c r="D21" s="275">
        <f>'Prior Year'!I60</f>
        <v>0</v>
      </c>
      <c r="E21" s="1">
        <f>data!I59</f>
        <v>3712</v>
      </c>
      <c r="F21" s="238" t="str">
        <f t="shared" si="0"/>
        <v/>
      </c>
      <c r="G21" s="238">
        <f t="shared" si="1"/>
        <v>842.50270474137938</v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10630929.25</v>
      </c>
      <c r="D22" s="275">
        <f>'Prior Year'!J60</f>
        <v>5550</v>
      </c>
      <c r="E22" s="1">
        <f>data!J59</f>
        <v>5901</v>
      </c>
      <c r="F22" s="238" t="str">
        <f t="shared" si="0"/>
        <v/>
      </c>
      <c r="G22" s="238">
        <f t="shared" si="1"/>
        <v>1801.5470682935095</v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110794.01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25319119.82</v>
      </c>
      <c r="C27" s="275">
        <f>data!O85</f>
        <v>26734993.609999996</v>
      </c>
      <c r="D27" s="275">
        <f>'Prior Year'!O60</f>
        <v>4215</v>
      </c>
      <c r="E27" s="1">
        <f>data!O59</f>
        <v>2926</v>
      </c>
      <c r="F27" s="238">
        <f t="shared" si="0"/>
        <v>6006.9086168446029</v>
      </c>
      <c r="G27" s="238">
        <f t="shared" si="1"/>
        <v>9137.0449794941887</v>
      </c>
      <c r="H27" s="6">
        <f t="shared" si="2"/>
        <v>0.52108939261570275</v>
      </c>
      <c r="I27" s="275" t="s">
        <v>1376</v>
      </c>
      <c r="M27" s="7"/>
    </row>
    <row r="28" spans="1:13" x14ac:dyDescent="0.35">
      <c r="A28" s="1" t="s">
        <v>721</v>
      </c>
      <c r="B28" s="275">
        <f>'Prior Year'!P86</f>
        <v>67545279.950000003</v>
      </c>
      <c r="C28" s="275">
        <f>data!P85</f>
        <v>86614668.159999967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7314626.6000000015</v>
      </c>
      <c r="C29" s="275">
        <f>data!Q85</f>
        <v>6413597.2799999993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3251091.3</v>
      </c>
      <c r="C30" s="275">
        <f>data!R85</f>
        <v>14552338.539999999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13855659.019999996</v>
      </c>
      <c r="C31" s="275">
        <f>data!S85</f>
        <v>213174.27999999997</v>
      </c>
      <c r="D31" s="275" t="s">
        <v>725</v>
      </c>
      <c r="E31" s="4" t="s">
        <v>725</v>
      </c>
      <c r="F31" s="238" t="e">
        <f>IF(B31=0,"",IF(D31=0,"",B31/D31))</f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2055608.3800000004</v>
      </c>
      <c r="C32" s="275">
        <f>data!T85</f>
        <v>2187198.7399999998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24342611.719999999</v>
      </c>
      <c r="C33" s="275">
        <f>data!U85</f>
        <v>27065914.259999998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26808042.920000002</v>
      </c>
      <c r="C34" s="275">
        <f>data!V85</f>
        <v>30458986.359999996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2782302.93</v>
      </c>
      <c r="C35" s="275">
        <f>data!W85</f>
        <v>3153544.55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4067623.85</v>
      </c>
      <c r="C36" s="275">
        <f>data!X85</f>
        <v>4110235.55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25030255.02</v>
      </c>
      <c r="C37" s="275">
        <f>data!Y85</f>
        <v>25568871.030000001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7726258.9700000007</v>
      </c>
      <c r="C38" s="275">
        <f>data!Z85</f>
        <v>8508561.5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3975735.12</v>
      </c>
      <c r="C39" s="275">
        <f>data!AA85</f>
        <v>4891366.5900000008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32866886.320000004</v>
      </c>
      <c r="C40" s="275">
        <f>data!AB85</f>
        <v>29797792.059999999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8454746.6199999992</v>
      </c>
      <c r="C41" s="275">
        <f>data!AC85</f>
        <v>10474134.589999998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3110731.58</v>
      </c>
      <c r="C42" s="275">
        <f>data!AD85</f>
        <v>2961828.42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7143708.6400000015</v>
      </c>
      <c r="C43" s="275">
        <f>data!AE85</f>
        <v>7845329.6899999995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26960227.890000001</v>
      </c>
      <c r="C45" s="275">
        <f>data!AG85</f>
        <v>30841428.710000001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10398948.060000006</v>
      </c>
      <c r="C48" s="275">
        <f>data!AJ85</f>
        <v>10092828.630000003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157.30000000000001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2161966.1</v>
      </c>
      <c r="C53" s="275">
        <f>data!AO85</f>
        <v>6222712.7299999995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344843.83999999997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400942.68999999994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1668081.6500000001</v>
      </c>
      <c r="C60" s="275">
        <f>data!AV85</f>
        <v>3751890.45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-5617448.8299999982</v>
      </c>
      <c r="C61" s="275">
        <f>data!AW85</f>
        <v>-1409472.1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467180.35</v>
      </c>
      <c r="C62" s="275">
        <f>data!AX85</f>
        <v>-352878.14999999997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8416901.4600000009</v>
      </c>
      <c r="C63" s="275">
        <f>data!AY85</f>
        <v>10014930.109999999</v>
      </c>
      <c r="D63" s="275">
        <f>'Prior Year'!AY60</f>
        <v>803276</v>
      </c>
      <c r="E63" s="1" t="e">
        <f>data!AY59</f>
        <v>#VALUE!</v>
      </c>
      <c r="F63" s="238">
        <f>IF(B63=0,"",IF(D63=0,"",B63/D63))</f>
        <v>10.478218520159945</v>
      </c>
      <c r="G63" s="238" t="e">
        <f t="shared" si="4"/>
        <v>#VALUE!</v>
      </c>
      <c r="H63" s="6" t="e">
        <f>IF(B63=0,"",IF(C63=0,"",IF(D63=0,"",IF(E63=0,"",IF(G63/F63-1&lt;-0.25,G63/F63-1,IF(G63/F63-1&gt;0.25,G63/F63-1,""))))))</f>
        <v>#VALUE!</v>
      </c>
      <c r="I63" s="275"/>
      <c r="M63" s="7"/>
    </row>
    <row r="64" spans="1:13" x14ac:dyDescent="0.35">
      <c r="A64" s="1" t="s">
        <v>758</v>
      </c>
      <c r="B64" s="275">
        <f>'Prior Year'!AZ86</f>
        <v>1075200.3399999994</v>
      </c>
      <c r="C64" s="275">
        <f>data!AZ85</f>
        <v>1806154.6500000001</v>
      </c>
      <c r="D64" s="275">
        <f>'Prior Year'!AZ60</f>
        <v>0</v>
      </c>
      <c r="E64" s="1" t="e">
        <f>data!AZ59</f>
        <v>#VALUE!</v>
      </c>
      <c r="F64" s="238" t="str">
        <f>IF(B64=0,"",IF(D64=0,"",B64/D64))</f>
        <v/>
      </c>
      <c r="G64" s="238" t="e">
        <f t="shared" si="4"/>
        <v>#VALUE!</v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3433198.2100000004</v>
      </c>
      <c r="C65" s="275">
        <f>data!BA85</f>
        <v>3037572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6876381.7600000007</v>
      </c>
      <c r="C66" s="275">
        <f>data!BB85</f>
        <v>7188603.8300000001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1620716.0500000003</v>
      </c>
      <c r="C67" s="275">
        <f>data!BC85</f>
        <v>1563099.4200000002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-295411.8600000001</v>
      </c>
      <c r="C68" s="275">
        <f>data!BD85</f>
        <v>-38165.480000000025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31925126.839999996</v>
      </c>
      <c r="C69" s="275">
        <f>data!BE85</f>
        <v>30204509.119999994</v>
      </c>
      <c r="D69" s="275">
        <f>'Prior Year'!BE60</f>
        <v>828801.23000000021</v>
      </c>
      <c r="E69" s="1">
        <f>data!BE59</f>
        <v>1112828.3299999991</v>
      </c>
      <c r="F69" s="238">
        <f>IF(B69=0,"",IF(D69=0,"",B69/D69))</f>
        <v>38.519642206612055</v>
      </c>
      <c r="G69" s="238">
        <f t="shared" si="4"/>
        <v>27.142110158176884</v>
      </c>
      <c r="H69" s="6">
        <f>IF(B69=0,"",IF(C69=0,"",IF(D69=0,"",IF(E69=0,"",IF(G69/F69-1&lt;-0.25,G69/F69-1,IF(G69/F69-1&gt;0.25,G69/F69-1,""))))))</f>
        <v>-0.29536961915191862</v>
      </c>
      <c r="I69" s="275" t="s">
        <v>1376</v>
      </c>
      <c r="M69" s="7"/>
    </row>
    <row r="70" spans="1:13" x14ac:dyDescent="0.35">
      <c r="A70" s="1" t="s">
        <v>764</v>
      </c>
      <c r="B70" s="275">
        <f>'Prior Year'!BF86</f>
        <v>11548238.300000001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767854.46999999974</v>
      </c>
      <c r="C71" s="275">
        <f>data!BG85</f>
        <v>1078753.2199999997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2838299.92</v>
      </c>
      <c r="C72" s="275">
        <f>data!BH85</f>
        <v>23839.78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36710</v>
      </c>
      <c r="C75" s="275">
        <f>data!BK85</f>
        <v>312317.53000000003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1083080.7999999998</v>
      </c>
      <c r="C76" s="275">
        <f>data!BL85</f>
        <v>1823223.3600000003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3337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8870223.6699999999</v>
      </c>
      <c r="C78" s="275">
        <f>data!BN85</f>
        <v>45302581.100000001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392162.78</v>
      </c>
      <c r="C79" s="275">
        <f>data!BO85</f>
        <v>4218652.46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177073.5</v>
      </c>
      <c r="C80" s="275">
        <f>data!BP85</f>
        <v>107686.64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3577.09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1367332.53</v>
      </c>
      <c r="C83" s="275">
        <f>data!BS85</f>
        <v>1178034.9200000004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1131095.9200000002</v>
      </c>
      <c r="C84" s="275">
        <f>data!BT85</f>
        <v>1143244.7600000002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106402.94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0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5113669.9000000013</v>
      </c>
      <c r="C87" s="275">
        <f>data!BW85</f>
        <v>39935807.879999995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37135.25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14993949.309999995</v>
      </c>
      <c r="C89" s="275">
        <f>data!BY85</f>
        <v>13257018.569999998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7513021.1099999994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11602399.890000001</v>
      </c>
      <c r="C91" s="275">
        <f>data!CA85</f>
        <v>13966261.880000001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931886.99999999988</v>
      </c>
      <c r="C92" s="275">
        <f>data!CB85</f>
        <v>2096830.7200000004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272306929.28872365</v>
      </c>
      <c r="C93" s="275">
        <f>data!CC85</f>
        <v>240058816.61000004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43703818.539999999</v>
      </c>
      <c r="C94" s="275">
        <f>data!CD85</f>
        <v>40878856.950000003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24733052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262157438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H-84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Providence Regional Medical Center Everett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98201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Kim Williams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Helen Andrus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425-261-4050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425-261-4051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 xml:space="preserve"> X</v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27065</v>
      </c>
      <c r="G23" s="81">
        <f>data!D127</f>
        <v>186686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2926</v>
      </c>
      <c r="G26" s="81">
        <f>data!D130</f>
        <v>5901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64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141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233</v>
      </c>
      <c r="E32" s="78" t="s">
        <v>815</v>
      </c>
      <c r="F32" s="81"/>
      <c r="G32" s="81">
        <f>data!C141</f>
        <v>14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13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46</v>
      </c>
      <c r="E34" s="78" t="s">
        <v>324</v>
      </c>
      <c r="F34" s="81"/>
      <c r="G34" s="81">
        <f>data!E143</f>
        <v>530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19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595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29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Providence Regional Medical Center Everett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13124</v>
      </c>
      <c r="C7" s="141">
        <f>data!B155</f>
        <v>90524</v>
      </c>
      <c r="D7" s="141">
        <f>data!B156</f>
        <v>218480</v>
      </c>
      <c r="E7" s="141">
        <f>data!B157</f>
        <v>990163967</v>
      </c>
      <c r="F7" s="141">
        <f>data!B158</f>
        <v>481938348</v>
      </c>
      <c r="G7" s="141">
        <f>data!B157+data!B158</f>
        <v>1472102315</v>
      </c>
    </row>
    <row r="8" spans="1:7" ht="20.149999999999999" customHeight="1" x14ac:dyDescent="0.35">
      <c r="A8" s="77" t="s">
        <v>331</v>
      </c>
      <c r="B8" s="141">
        <f>data!C154</f>
        <v>5287</v>
      </c>
      <c r="C8" s="141">
        <f>data!C155</f>
        <v>36468</v>
      </c>
      <c r="D8" s="141">
        <f>data!C156</f>
        <v>88015</v>
      </c>
      <c r="E8" s="141">
        <f>data!C157</f>
        <v>389112532</v>
      </c>
      <c r="F8" s="141">
        <f>data!C158</f>
        <v>203927003</v>
      </c>
      <c r="G8" s="141">
        <f>data!C157+data!C158</f>
        <v>593039535</v>
      </c>
    </row>
    <row r="9" spans="1:7" ht="20.149999999999999" customHeight="1" x14ac:dyDescent="0.35">
      <c r="A9" s="77" t="s">
        <v>829</v>
      </c>
      <c r="B9" s="141">
        <f>data!D154</f>
        <v>8654</v>
      </c>
      <c r="C9" s="141">
        <f>data!D155</f>
        <v>59695</v>
      </c>
      <c r="D9" s="141">
        <f>data!D156</f>
        <v>144073</v>
      </c>
      <c r="E9" s="141">
        <f>data!D157</f>
        <v>520106540</v>
      </c>
      <c r="F9" s="141">
        <f>data!D158</f>
        <v>450649631</v>
      </c>
      <c r="G9" s="141">
        <f>data!D157+data!D158</f>
        <v>970756171</v>
      </c>
    </row>
    <row r="10" spans="1:7" ht="20.149999999999999" customHeight="1" x14ac:dyDescent="0.35">
      <c r="A10" s="92" t="s">
        <v>215</v>
      </c>
      <c r="B10" s="141">
        <f>data!E154</f>
        <v>27065</v>
      </c>
      <c r="C10" s="141">
        <f>data!E155</f>
        <v>186687</v>
      </c>
      <c r="D10" s="141">
        <f>data!E156</f>
        <v>450568</v>
      </c>
      <c r="E10" s="141">
        <f>data!E157</f>
        <v>1899383039</v>
      </c>
      <c r="F10" s="141">
        <f>data!E158</f>
        <v>1136514982</v>
      </c>
      <c r="G10" s="141">
        <f>E10+F10</f>
        <v>3035898021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Providence Regional Medical Center Everett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21191427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-213648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11301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5338793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3742779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30070652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2011122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3792445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5803567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3750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3750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6706681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19110777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25817458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-152629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15210279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15057650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C11" sqref="C11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Providence Regional Medical Center Everett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23626040.280000001</v>
      </c>
      <c r="D7" s="81">
        <f>data!C211</f>
        <v>0</v>
      </c>
      <c r="E7" s="81">
        <f>data!D211</f>
        <v>0</v>
      </c>
      <c r="F7" s="81">
        <f>data!E211</f>
        <v>23626040.280000001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12813384.43</v>
      </c>
      <c r="D8" s="81">
        <f>data!C212</f>
        <v>1.862645149230957E-9</v>
      </c>
      <c r="E8" s="81">
        <f>data!D212</f>
        <v>0</v>
      </c>
      <c r="F8" s="81">
        <f>data!E212</f>
        <v>12813384.430000002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566406465.28999996</v>
      </c>
      <c r="D9" s="81">
        <f>data!C213</f>
        <v>10373996.889999967</v>
      </c>
      <c r="E9" s="81">
        <f>data!D213</f>
        <v>65847.98</v>
      </c>
      <c r="F9" s="81">
        <f>data!E213</f>
        <v>576714614.19999993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58618450.899999999</v>
      </c>
      <c r="D11" s="81">
        <f>data!C215</f>
        <v>0</v>
      </c>
      <c r="E11" s="81">
        <f>data!D215</f>
        <v>0</v>
      </c>
      <c r="F11" s="81">
        <f>data!E215</f>
        <v>58618450.899999999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209132259.15000001</v>
      </c>
      <c r="D12" s="81">
        <f>data!C216</f>
        <v>2533346.3399998546</v>
      </c>
      <c r="E12" s="81">
        <f>data!D216</f>
        <v>0</v>
      </c>
      <c r="F12" s="81">
        <f>data!E216</f>
        <v>211665605.48999986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21977080.34</v>
      </c>
      <c r="D15" s="81">
        <f>data!C219</f>
        <v>-4934113.2400020426</v>
      </c>
      <c r="E15" s="81">
        <f>data!D219</f>
        <v>-60680.71</v>
      </c>
      <c r="F15" s="81">
        <f>data!E219</f>
        <v>17103647.809997957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892573680.38999999</v>
      </c>
      <c r="D16" s="81">
        <f>data!C220</f>
        <v>7973229.9899977809</v>
      </c>
      <c r="E16" s="81">
        <f>data!D220</f>
        <v>5167.2699999999968</v>
      </c>
      <c r="F16" s="81">
        <f>data!E220</f>
        <v>900541743.10999775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9063268.8300000001</v>
      </c>
      <c r="D24" s="81">
        <f>data!C225</f>
        <v>585333.53999999911</v>
      </c>
      <c r="E24" s="81">
        <f>data!D225</f>
        <v>0</v>
      </c>
      <c r="F24" s="81">
        <f>data!E225</f>
        <v>9648602.3699999992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231937473.06</v>
      </c>
      <c r="D25" s="81">
        <f>data!C226</f>
        <v>20514317.52999999</v>
      </c>
      <c r="E25" s="81">
        <f>data!D226</f>
        <v>65973.829999990601</v>
      </c>
      <c r="F25" s="81">
        <f>data!E226</f>
        <v>252385816.76000002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48444922.119999997</v>
      </c>
      <c r="D27" s="81">
        <f>data!C228</f>
        <v>653386.70000000298</v>
      </c>
      <c r="E27" s="81">
        <f>data!D228</f>
        <v>0</v>
      </c>
      <c r="F27" s="81">
        <f>data!E228</f>
        <v>49098308.82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186238596.74000001</v>
      </c>
      <c r="D28" s="81">
        <f>data!C229</f>
        <v>5713491.2300000191</v>
      </c>
      <c r="E28" s="81">
        <f>data!D229</f>
        <v>0</v>
      </c>
      <c r="F28" s="81">
        <f>data!E229</f>
        <v>191952087.97000003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475684260.75</v>
      </c>
      <c r="D32" s="81">
        <f>data!C233</f>
        <v>27466529.000000011</v>
      </c>
      <c r="E32" s="81">
        <f>data!D233</f>
        <v>65973.829999990601</v>
      </c>
      <c r="F32" s="81">
        <f>data!E233</f>
        <v>503084815.92000008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Providence Regional Medical Center Everett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-12925779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1149340769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476104693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15524692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82251018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419429477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26551372.189999998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2169202021.1900001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2485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25013427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29113796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54127223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2023-05-25T15:43:01Z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