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6C6A02CB-FC90-43D1-A100-6EA22AD8C64D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E85" i="25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AE3" i="31"/>
  <c r="E26" i="32"/>
  <c r="AE5" i="31"/>
  <c r="H26" i="32"/>
  <c r="AE9" i="31"/>
  <c r="D58" i="32"/>
  <c r="AE11" i="31"/>
  <c r="F58" i="32"/>
  <c r="G58" i="32"/>
  <c r="I58" i="32"/>
  <c r="C90" i="32"/>
  <c r="AE17" i="31"/>
  <c r="AE18" i="31"/>
  <c r="AE19" i="31"/>
  <c r="G90" i="32"/>
  <c r="AE21" i="31"/>
  <c r="C122" i="32"/>
  <c r="D122" i="32"/>
  <c r="AE25" i="31"/>
  <c r="AE26" i="31"/>
  <c r="AE27" i="31"/>
  <c r="AE28" i="31"/>
  <c r="AE29" i="31"/>
  <c r="D154" i="32"/>
  <c r="E154" i="32"/>
  <c r="F154" i="32"/>
  <c r="AE34" i="31"/>
  <c r="AE35" i="31"/>
  <c r="AE36" i="31"/>
  <c r="C186" i="32"/>
  <c r="E186" i="32"/>
  <c r="F186" i="32"/>
  <c r="AE41" i="31"/>
  <c r="AE42" i="31"/>
  <c r="AE43" i="31"/>
  <c r="AE44" i="31"/>
  <c r="AE45" i="31"/>
  <c r="AE47" i="31"/>
  <c r="AE2" i="3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I384" i="32"/>
  <c r="CF93" i="24"/>
  <c r="I383" i="32"/>
  <c r="I382" i="32"/>
  <c r="I381" i="32"/>
  <c r="I377" i="32"/>
  <c r="I376" i="32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I370" i="32"/>
  <c r="I368" i="32"/>
  <c r="I367" i="32"/>
  <c r="I365" i="32"/>
  <c r="I363" i="32"/>
  <c r="H46" i="31" l="1"/>
  <c r="G12" i="32"/>
  <c r="I44" i="32"/>
  <c r="C108" i="32"/>
  <c r="H31" i="31"/>
  <c r="E172" i="32"/>
  <c r="F204" i="32"/>
  <c r="I300" i="32"/>
  <c r="H79" i="31"/>
  <c r="H38" i="31"/>
  <c r="H70" i="31"/>
  <c r="H16" i="31"/>
  <c r="F172" i="32"/>
  <c r="E108" i="32"/>
  <c r="H33" i="31"/>
  <c r="H41" i="31"/>
  <c r="H204" i="32"/>
  <c r="H57" i="31"/>
  <c r="H14" i="31"/>
  <c r="H54" i="31"/>
  <c r="I332" i="32"/>
  <c r="H32" i="31"/>
  <c r="H80" i="31"/>
  <c r="H26" i="31"/>
  <c r="H34" i="31"/>
  <c r="H42" i="31"/>
  <c r="I204" i="32"/>
  <c r="H58" i="31"/>
  <c r="C332" i="32"/>
  <c r="H3" i="31"/>
  <c r="H19" i="31"/>
  <c r="H27" i="31"/>
  <c r="H59" i="31"/>
  <c r="H67" i="31"/>
  <c r="H75" i="31"/>
  <c r="H30" i="31"/>
  <c r="H64" i="31"/>
  <c r="H20" i="31"/>
  <c r="H108" i="32"/>
  <c r="H36" i="31"/>
  <c r="C204" i="32"/>
  <c r="H52" i="31"/>
  <c r="H60" i="31"/>
  <c r="H68" i="31"/>
  <c r="H24" i="31"/>
  <c r="H56" i="31"/>
  <c r="H5" i="31"/>
  <c r="G44" i="32"/>
  <c r="H21" i="31"/>
  <c r="I108" i="32"/>
  <c r="C172" i="32"/>
  <c r="H61" i="31"/>
  <c r="H69" i="31"/>
  <c r="H77" i="3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I378" i="32"/>
  <c r="H186" i="32"/>
  <c r="C58" i="32"/>
  <c r="D90" i="32"/>
  <c r="AE33" i="31"/>
  <c r="E90" i="32"/>
  <c r="E122" i="32"/>
  <c r="F122" i="32"/>
  <c r="H63" i="31"/>
  <c r="H268" i="32"/>
  <c r="H7" i="31"/>
  <c r="H12" i="32"/>
  <c r="H39" i="31"/>
  <c r="H71" i="31"/>
  <c r="H65" i="31"/>
  <c r="C300" i="32"/>
  <c r="H18" i="31"/>
  <c r="E76" i="32"/>
  <c r="E32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D612" i="24"/>
  <c r="H2" i="31"/>
  <c r="C12" i="32"/>
  <c r="H10" i="31"/>
  <c r="D44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44" i="32"/>
  <c r="G76" i="32"/>
  <c r="F300" i="32"/>
  <c r="H76" i="31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H45" i="31"/>
  <c r="D204" i="32"/>
  <c r="D22" i="7"/>
  <c r="D258" i="24"/>
  <c r="H17" i="31"/>
  <c r="D76" i="32"/>
  <c r="H37" i="31"/>
  <c r="H43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H53" i="31"/>
  <c r="E236" i="32"/>
  <c r="H23" i="3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F91" i="24"/>
  <c r="D32" i="6"/>
  <c r="D367" i="24"/>
  <c r="AC49" i="25"/>
  <c r="AC63" i="25" s="1"/>
  <c r="E234" i="25"/>
  <c r="CE70" i="25"/>
  <c r="D342" i="25"/>
  <c r="D351" i="25" s="1"/>
  <c r="BZ53" i="25" l="1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CB53" i="25"/>
  <c r="CB68" i="25" s="1"/>
  <c r="CB86" i="25" s="1"/>
  <c r="X53" i="25"/>
  <c r="X68" i="25" s="1"/>
  <c r="X86" i="25" s="1"/>
  <c r="BY53" i="25"/>
  <c r="BY68" i="25" s="1"/>
  <c r="BY86" i="25" s="1"/>
  <c r="BQ53" i="25"/>
  <c r="BQ68" i="25" s="1"/>
  <c r="BQ86" i="25" s="1"/>
  <c r="C624" i="25" s="1"/>
  <c r="BI53" i="25"/>
  <c r="BI68" i="25" s="1"/>
  <c r="BI86" i="25" s="1"/>
  <c r="C635" i="25" s="1"/>
  <c r="BA53" i="25"/>
  <c r="BA68" i="25" s="1"/>
  <c r="BA86" i="25" s="1"/>
  <c r="C631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C687" i="25" s="1"/>
  <c r="M53" i="25"/>
  <c r="M68" i="25" s="1"/>
  <c r="M86" i="25" s="1"/>
  <c r="E53" i="25"/>
  <c r="E68" i="25" s="1"/>
  <c r="E86" i="25" s="1"/>
  <c r="BD53" i="25"/>
  <c r="BD68" i="25" s="1"/>
  <c r="BD86" i="25" s="1"/>
  <c r="C625" i="25" s="1"/>
  <c r="BK53" i="25"/>
  <c r="BK68" i="25" s="1"/>
  <c r="BK86" i="25" s="1"/>
  <c r="AU53" i="25"/>
  <c r="AU68" i="25" s="1"/>
  <c r="AU86" i="25" s="1"/>
  <c r="O53" i="25"/>
  <c r="O68" i="25" s="1"/>
  <c r="O86" i="25" s="1"/>
  <c r="BX53" i="25"/>
  <c r="BX68" i="25" s="1"/>
  <c r="BX86" i="25" s="1"/>
  <c r="BP53" i="25"/>
  <c r="BP68" i="25" s="1"/>
  <c r="BP86" i="25" s="1"/>
  <c r="C622" i="25" s="1"/>
  <c r="BH53" i="25"/>
  <c r="BH68" i="25" s="1"/>
  <c r="BH86" i="25" s="1"/>
  <c r="AZ53" i="25"/>
  <c r="AZ68" i="25" s="1"/>
  <c r="AZ86" i="25" s="1"/>
  <c r="AR53" i="25"/>
  <c r="AR68" i="25" s="1"/>
  <c r="AR86" i="25" s="1"/>
  <c r="C710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BL53" i="25"/>
  <c r="BL68" i="25" s="1"/>
  <c r="BL86" i="25" s="1"/>
  <c r="B76" i="15" s="1"/>
  <c r="AF53" i="25"/>
  <c r="AF68" i="25" s="1"/>
  <c r="AF86" i="25" s="1"/>
  <c r="P53" i="25"/>
  <c r="P68" i="25" s="1"/>
  <c r="P86" i="25" s="1"/>
  <c r="BS53" i="25"/>
  <c r="BS68" i="25" s="1"/>
  <c r="BS86" i="25" s="1"/>
  <c r="C640" i="25" s="1"/>
  <c r="AE53" i="25"/>
  <c r="AE68" i="25" s="1"/>
  <c r="AE86" i="25" s="1"/>
  <c r="BW53" i="25"/>
  <c r="BW68" i="25" s="1"/>
  <c r="BW86" i="25" s="1"/>
  <c r="BO53" i="25"/>
  <c r="BO68" i="25" s="1"/>
  <c r="BO86" i="25" s="1"/>
  <c r="BG53" i="25"/>
  <c r="BG68" i="25" s="1"/>
  <c r="BG86" i="25" s="1"/>
  <c r="C619" i="25" s="1"/>
  <c r="AY53" i="25"/>
  <c r="AY68" i="25" s="1"/>
  <c r="AY86" i="25" s="1"/>
  <c r="AQ53" i="25"/>
  <c r="AQ68" i="25" s="1"/>
  <c r="AQ86" i="25" s="1"/>
  <c r="AI53" i="25"/>
  <c r="AI68" i="25" s="1"/>
  <c r="AI86" i="25" s="1"/>
  <c r="B47" i="15" s="1"/>
  <c r="AA53" i="25"/>
  <c r="AA68" i="25" s="1"/>
  <c r="AA86" i="25" s="1"/>
  <c r="C693" i="25" s="1"/>
  <c r="S53" i="25"/>
  <c r="S68" i="25" s="1"/>
  <c r="S86" i="25" s="1"/>
  <c r="K53" i="25"/>
  <c r="K68" i="25" s="1"/>
  <c r="K86" i="25" s="1"/>
  <c r="C53" i="25"/>
  <c r="AV53" i="25"/>
  <c r="AV68" i="25" s="1"/>
  <c r="AV86" i="25" s="1"/>
  <c r="AM53" i="25"/>
  <c r="AM68" i="25" s="1"/>
  <c r="AM86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AN53" i="25"/>
  <c r="AN68" i="25" s="1"/>
  <c r="AN86" i="25" s="1"/>
  <c r="G53" i="25"/>
  <c r="G68" i="25" s="1"/>
  <c r="G86" i="25" s="1"/>
  <c r="CC53" i="25"/>
  <c r="CC68" i="25" s="1"/>
  <c r="CC86" i="25" s="1"/>
  <c r="BU53" i="25"/>
  <c r="BU68" i="25" s="1"/>
  <c r="BU86" i="25" s="1"/>
  <c r="BM53" i="25"/>
  <c r="BM68" i="25" s="1"/>
  <c r="BM86" i="25" s="1"/>
  <c r="BE53" i="25"/>
  <c r="BE68" i="25" s="1"/>
  <c r="BE86" i="25" s="1"/>
  <c r="AW53" i="25"/>
  <c r="AW68" i="25" s="1"/>
  <c r="AW86" i="25" s="1"/>
  <c r="AO53" i="25"/>
  <c r="AO68" i="25" s="1"/>
  <c r="AO86" i="25" s="1"/>
  <c r="AG53" i="25"/>
  <c r="AG68" i="25" s="1"/>
  <c r="AG86" i="25" s="1"/>
  <c r="Y53" i="25"/>
  <c r="Y68" i="25" s="1"/>
  <c r="Y86" i="25" s="1"/>
  <c r="Q53" i="25"/>
  <c r="Q68" i="25" s="1"/>
  <c r="Q86" i="25" s="1"/>
  <c r="I53" i="25"/>
  <c r="I68" i="25" s="1"/>
  <c r="I86" i="25" s="1"/>
  <c r="BT53" i="25"/>
  <c r="BT68" i="25" s="1"/>
  <c r="BT86" i="25" s="1"/>
  <c r="H53" i="25"/>
  <c r="H68" i="25" s="1"/>
  <c r="H86" i="25" s="1"/>
  <c r="CA53" i="25"/>
  <c r="CA68" i="25" s="1"/>
  <c r="CA86" i="25" s="1"/>
  <c r="B91" i="15" s="1"/>
  <c r="BC53" i="25"/>
  <c r="BC68" i="25" s="1"/>
  <c r="BC86" i="25" s="1"/>
  <c r="W53" i="25"/>
  <c r="W68" i="25" s="1"/>
  <c r="W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C689" i="24"/>
  <c r="F140" i="32"/>
  <c r="F12" i="32"/>
  <c r="D172" i="32"/>
  <c r="H44" i="31"/>
  <c r="C84" i="15"/>
  <c r="G84" i="15" s="1"/>
  <c r="D12" i="32"/>
  <c r="E300" i="32"/>
  <c r="I140" i="32"/>
  <c r="G140" i="32"/>
  <c r="H13" i="31"/>
  <c r="G300" i="32"/>
  <c r="M4" i="31"/>
  <c r="G113" i="32"/>
  <c r="M78" i="31"/>
  <c r="I364" i="32"/>
  <c r="M56" i="31"/>
  <c r="H273" i="32"/>
  <c r="M18" i="31"/>
  <c r="M29" i="31"/>
  <c r="F273" i="32"/>
  <c r="C87" i="15"/>
  <c r="G87" i="15" s="1"/>
  <c r="F332" i="32"/>
  <c r="I268" i="32"/>
  <c r="D364" i="32"/>
  <c r="M37" i="31"/>
  <c r="I277" i="32"/>
  <c r="E44" i="32"/>
  <c r="C268" i="32"/>
  <c r="D140" i="32"/>
  <c r="C60" i="15"/>
  <c r="H11" i="31"/>
  <c r="H172" i="32"/>
  <c r="G172" i="32"/>
  <c r="G108" i="32"/>
  <c r="H300" i="32"/>
  <c r="H332" i="32"/>
  <c r="E268" i="32"/>
  <c r="C680" i="24"/>
  <c r="C699" i="24"/>
  <c r="I236" i="32"/>
  <c r="I81" i="32"/>
  <c r="G181" i="32"/>
  <c r="C712" i="24"/>
  <c r="D26" i="17"/>
  <c r="K612" i="24"/>
  <c r="D350" i="24"/>
  <c r="M79" i="31"/>
  <c r="C369" i="32"/>
  <c r="M47" i="31"/>
  <c r="F209" i="32"/>
  <c r="C50" i="8"/>
  <c r="D352" i="24"/>
  <c r="C103" i="8" s="1"/>
  <c r="M75" i="31"/>
  <c r="F337" i="32"/>
  <c r="C121" i="8"/>
  <c r="D384" i="24"/>
  <c r="M61" i="31"/>
  <c r="E373" i="32"/>
  <c r="C94" i="15"/>
  <c r="C137" i="8"/>
  <c r="E380" i="24"/>
  <c r="M23" i="31"/>
  <c r="C113" i="32"/>
  <c r="CE49" i="25"/>
  <c r="C63" i="25"/>
  <c r="E17" i="32"/>
  <c r="M11" i="31"/>
  <c r="E49" i="32"/>
  <c r="C714" i="25" l="1"/>
  <c r="B60" i="15"/>
  <c r="C670" i="25"/>
  <c r="B16" i="15"/>
  <c r="C643" i="25"/>
  <c r="B86" i="15"/>
  <c r="F86" i="15" s="1"/>
  <c r="C620" i="25"/>
  <c r="B78" i="15"/>
  <c r="F78" i="15" s="1"/>
  <c r="B17" i="15"/>
  <c r="C671" i="25"/>
  <c r="C637" i="25"/>
  <c r="B72" i="15"/>
  <c r="B89" i="15"/>
  <c r="C646" i="25"/>
  <c r="B58" i="15"/>
  <c r="C712" i="25"/>
  <c r="B71" i="15"/>
  <c r="B56" i="15"/>
  <c r="C648" i="25"/>
  <c r="B81" i="15"/>
  <c r="C638" i="25"/>
  <c r="B21" i="15"/>
  <c r="F21" i="15" s="1"/>
  <c r="C675" i="25"/>
  <c r="C642" i="25"/>
  <c r="B85" i="15"/>
  <c r="H85" i="15" s="1"/>
  <c r="C628" i="25"/>
  <c r="B79" i="15"/>
  <c r="F79" i="15" s="1"/>
  <c r="C678" i="25"/>
  <c r="B24" i="15"/>
  <c r="H24" i="15" s="1"/>
  <c r="C645" i="25"/>
  <c r="B88" i="15"/>
  <c r="C695" i="25"/>
  <c r="B41" i="15"/>
  <c r="F41" i="15" s="1"/>
  <c r="B92" i="15"/>
  <c r="C623" i="25"/>
  <c r="C618" i="25"/>
  <c r="B74" i="15"/>
  <c r="H74" i="15" s="1"/>
  <c r="C683" i="25"/>
  <c r="B29" i="15"/>
  <c r="F29" i="15" s="1"/>
  <c r="C621" i="25"/>
  <c r="B93" i="15"/>
  <c r="F93" i="15" s="1"/>
  <c r="B62" i="15"/>
  <c r="C617" i="25"/>
  <c r="C677" i="25"/>
  <c r="B23" i="15"/>
  <c r="F23" i="15" s="1"/>
  <c r="C644" i="25"/>
  <c r="B87" i="15"/>
  <c r="F87" i="15" s="1"/>
  <c r="B32" i="15"/>
  <c r="F32" i="15" s="1"/>
  <c r="C686" i="25"/>
  <c r="B27" i="15"/>
  <c r="C681" i="25"/>
  <c r="B49" i="15"/>
  <c r="C703" i="25"/>
  <c r="C672" i="25"/>
  <c r="B18" i="15"/>
  <c r="H18" i="15" s="1"/>
  <c r="C627" i="25"/>
  <c r="B82" i="15"/>
  <c r="F82" i="15" s="1"/>
  <c r="B70" i="15"/>
  <c r="C630" i="25"/>
  <c r="C694" i="25"/>
  <c r="B40" i="15"/>
  <c r="F40" i="15" s="1"/>
  <c r="C647" i="25"/>
  <c r="B90" i="15"/>
  <c r="F90" i="15" s="1"/>
  <c r="B52" i="15"/>
  <c r="H52" i="15" s="1"/>
  <c r="C706" i="25"/>
  <c r="C702" i="25"/>
  <c r="B48" i="15"/>
  <c r="F48" i="15" s="1"/>
  <c r="B67" i="15"/>
  <c r="C634" i="25"/>
  <c r="B53" i="15"/>
  <c r="H53" i="15" s="1"/>
  <c r="C707" i="25"/>
  <c r="C676" i="25"/>
  <c r="B22" i="15"/>
  <c r="F22" i="15" s="1"/>
  <c r="C682" i="25"/>
  <c r="B28" i="15"/>
  <c r="F28" i="15" s="1"/>
  <c r="C696" i="25"/>
  <c r="B42" i="15"/>
  <c r="F42" i="15" s="1"/>
  <c r="C685" i="25"/>
  <c r="B31" i="15"/>
  <c r="F31" i="15" s="1"/>
  <c r="C713" i="25"/>
  <c r="B59" i="15"/>
  <c r="F59" i="15" s="1"/>
  <c r="C688" i="25"/>
  <c r="B34" i="15"/>
  <c r="F34" i="15" s="1"/>
  <c r="B61" i="15"/>
  <c r="C632" i="25"/>
  <c r="B30" i="15"/>
  <c r="F30" i="15" s="1"/>
  <c r="C684" i="25"/>
  <c r="C709" i="25"/>
  <c r="B55" i="15"/>
  <c r="F55" i="15" s="1"/>
  <c r="C698" i="25"/>
  <c r="B44" i="15"/>
  <c r="H44" i="15" s="1"/>
  <c r="C629" i="25"/>
  <c r="B64" i="15"/>
  <c r="F64" i="15" s="1"/>
  <c r="B50" i="15"/>
  <c r="F50" i="15" s="1"/>
  <c r="C704" i="25"/>
  <c r="C691" i="25"/>
  <c r="B37" i="15"/>
  <c r="F37" i="15" s="1"/>
  <c r="C680" i="25"/>
  <c r="B26" i="15"/>
  <c r="H26" i="15" s="1"/>
  <c r="C689" i="25"/>
  <c r="B35" i="15"/>
  <c r="F35" i="15" s="1"/>
  <c r="B20" i="15"/>
  <c r="F20" i="15" s="1"/>
  <c r="C674" i="25"/>
  <c r="C615" i="25"/>
  <c r="D616" i="25" s="1"/>
  <c r="B69" i="15"/>
  <c r="F69" i="15" s="1"/>
  <c r="B51" i="15"/>
  <c r="C705" i="25"/>
  <c r="C626" i="25"/>
  <c r="B63" i="15"/>
  <c r="F63" i="15" s="1"/>
  <c r="C679" i="25"/>
  <c r="B25" i="15"/>
  <c r="H25" i="15" s="1"/>
  <c r="C673" i="25"/>
  <c r="B19" i="15"/>
  <c r="H19" i="15" s="1"/>
  <c r="C697" i="25"/>
  <c r="B43" i="15"/>
  <c r="F43" i="15" s="1"/>
  <c r="C711" i="25"/>
  <c r="B57" i="15"/>
  <c r="F57" i="15" s="1"/>
  <c r="B45" i="15"/>
  <c r="F45" i="15" s="1"/>
  <c r="C699" i="25"/>
  <c r="C636" i="25"/>
  <c r="B75" i="15"/>
  <c r="F75" i="15" s="1"/>
  <c r="C692" i="25"/>
  <c r="B38" i="15"/>
  <c r="F38" i="15" s="1"/>
  <c r="B84" i="15"/>
  <c r="C641" i="25"/>
  <c r="B77" i="15"/>
  <c r="F77" i="15" s="1"/>
  <c r="C639" i="25"/>
  <c r="C700" i="25"/>
  <c r="B46" i="15"/>
  <c r="F46" i="15" s="1"/>
  <c r="C690" i="25"/>
  <c r="B36" i="15"/>
  <c r="F36" i="15" s="1"/>
  <c r="H36" i="15" s="1"/>
  <c r="C633" i="25"/>
  <c r="B66" i="15"/>
  <c r="C68" i="25"/>
  <c r="CE68" i="25" s="1"/>
  <c r="CE53" i="25"/>
  <c r="C701" i="25"/>
  <c r="B73" i="15"/>
  <c r="F73" i="15" s="1"/>
  <c r="B68" i="15"/>
  <c r="B65" i="15"/>
  <c r="F65" i="15" s="1"/>
  <c r="B39" i="15"/>
  <c r="B83" i="15"/>
  <c r="F83" i="15" s="1"/>
  <c r="B33" i="15"/>
  <c r="F33" i="15" s="1"/>
  <c r="B80" i="15"/>
  <c r="B54" i="15"/>
  <c r="F54" i="15" s="1"/>
  <c r="M63" i="31"/>
  <c r="C637" i="24"/>
  <c r="M22" i="31"/>
  <c r="C617" i="24"/>
  <c r="M71" i="31"/>
  <c r="M27" i="31"/>
  <c r="C693" i="24"/>
  <c r="E81" i="32"/>
  <c r="E337" i="32"/>
  <c r="C181" i="32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I341" i="32"/>
  <c r="M14" i="31"/>
  <c r="F213" i="32"/>
  <c r="I337" i="32"/>
  <c r="H49" i="32"/>
  <c r="C643" i="24"/>
  <c r="E341" i="32"/>
  <c r="H245" i="32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C35" i="15"/>
  <c r="G35" i="15" s="1"/>
  <c r="C54" i="15"/>
  <c r="G54" i="15" s="1"/>
  <c r="M41" i="31"/>
  <c r="C59" i="15"/>
  <c r="G59" i="15" s="1"/>
  <c r="I273" i="32"/>
  <c r="E213" i="32"/>
  <c r="M64" i="31"/>
  <c r="M70" i="31"/>
  <c r="H305" i="32"/>
  <c r="M55" i="31"/>
  <c r="G241" i="32"/>
  <c r="M6" i="31"/>
  <c r="G17" i="32"/>
  <c r="M54" i="31"/>
  <c r="F241" i="32"/>
  <c r="F74" i="15"/>
  <c r="M80" i="31"/>
  <c r="D369" i="32"/>
  <c r="E53" i="32"/>
  <c r="C24" i="15"/>
  <c r="G24" i="15" s="1"/>
  <c r="C677" i="24"/>
  <c r="M21" i="31"/>
  <c r="H81" i="32"/>
  <c r="M28" i="31"/>
  <c r="H113" i="32"/>
  <c r="M69" i="31"/>
  <c r="G305" i="32"/>
  <c r="M35" i="31"/>
  <c r="H145" i="32"/>
  <c r="F76" i="15"/>
  <c r="M16" i="31"/>
  <c r="C81" i="32"/>
  <c r="H16" i="15"/>
  <c r="F16" i="15"/>
  <c r="F81" i="15"/>
  <c r="H81" i="15"/>
  <c r="M59" i="31"/>
  <c r="D273" i="32"/>
  <c r="M60" i="31"/>
  <c r="E273" i="32"/>
  <c r="M32" i="31"/>
  <c r="E145" i="32"/>
  <c r="M68" i="31"/>
  <c r="F305" i="32"/>
  <c r="F56" i="15"/>
  <c r="H87" i="15"/>
  <c r="M76" i="31"/>
  <c r="G337" i="32"/>
  <c r="M31" i="31"/>
  <c r="D145" i="32"/>
  <c r="M45" i="31"/>
  <c r="D209" i="32"/>
  <c r="H84" i="15"/>
  <c r="F84" i="15"/>
  <c r="H277" i="32"/>
  <c r="M19" i="31"/>
  <c r="F81" i="32"/>
  <c r="M17" i="31"/>
  <c r="D81" i="32"/>
  <c r="M5" i="31"/>
  <c r="F17" i="32"/>
  <c r="F47" i="15"/>
  <c r="H47" i="15"/>
  <c r="M12" i="31"/>
  <c r="F49" i="32"/>
  <c r="F39" i="15"/>
  <c r="C138" i="8"/>
  <c r="D417" i="24"/>
  <c r="F71" i="15"/>
  <c r="M38" i="31"/>
  <c r="D177" i="32"/>
  <c r="M43" i="31"/>
  <c r="I177" i="32"/>
  <c r="M65" i="31"/>
  <c r="C305" i="32"/>
  <c r="H27" i="15"/>
  <c r="F27" i="15"/>
  <c r="M30" i="31"/>
  <c r="C145" i="32"/>
  <c r="M3" i="31"/>
  <c r="D17" i="32"/>
  <c r="F88" i="15"/>
  <c r="M66" i="31"/>
  <c r="D305" i="32"/>
  <c r="M53" i="31"/>
  <c r="E241" i="32"/>
  <c r="E85" i="32"/>
  <c r="C31" i="15"/>
  <c r="G31" i="15" s="1"/>
  <c r="C684" i="24"/>
  <c r="F70" i="15"/>
  <c r="M62" i="31"/>
  <c r="G273" i="32"/>
  <c r="F85" i="15"/>
  <c r="M50" i="31"/>
  <c r="I209" i="32"/>
  <c r="G94" i="15"/>
  <c r="H94" i="15" s="1"/>
  <c r="M15" i="31"/>
  <c r="I49" i="32"/>
  <c r="M49" i="31"/>
  <c r="H209" i="32"/>
  <c r="M52" i="31"/>
  <c r="D241" i="32"/>
  <c r="M57" i="31"/>
  <c r="I241" i="32"/>
  <c r="M24" i="31"/>
  <c r="D113" i="32"/>
  <c r="M40" i="31"/>
  <c r="F177" i="32"/>
  <c r="M39" i="31"/>
  <c r="E177" i="32"/>
  <c r="F51" i="15"/>
  <c r="H51" i="15"/>
  <c r="M26" i="31"/>
  <c r="F113" i="32"/>
  <c r="M25" i="31"/>
  <c r="E113" i="32"/>
  <c r="C74" i="15"/>
  <c r="G74" i="15" s="1"/>
  <c r="M77" i="31"/>
  <c r="H337" i="32"/>
  <c r="M73" i="31"/>
  <c r="D337" i="32"/>
  <c r="M67" i="31"/>
  <c r="E305" i="32"/>
  <c r="M20" i="31"/>
  <c r="G81" i="32"/>
  <c r="M72" i="31"/>
  <c r="C337" i="32"/>
  <c r="F92" i="15"/>
  <c r="F72" i="15"/>
  <c r="F89" i="15"/>
  <c r="M51" i="31"/>
  <c r="C241" i="32"/>
  <c r="H57" i="15"/>
  <c r="M58" i="31"/>
  <c r="C273" i="32"/>
  <c r="E21" i="32"/>
  <c r="C17" i="15"/>
  <c r="G17" i="15" s="1"/>
  <c r="C670" i="24"/>
  <c r="M42" i="31"/>
  <c r="H177" i="32"/>
  <c r="F58" i="15"/>
  <c r="H58" i="15"/>
  <c r="M48" i="31"/>
  <c r="G209" i="32"/>
  <c r="M7" i="31"/>
  <c r="H17" i="32"/>
  <c r="C42" i="15"/>
  <c r="G42" i="15" s="1"/>
  <c r="C695" i="24"/>
  <c r="I117" i="32"/>
  <c r="D53" i="32"/>
  <c r="C23" i="15"/>
  <c r="G23" i="15" s="1"/>
  <c r="C676" i="24"/>
  <c r="M13" i="31"/>
  <c r="G49" i="32"/>
  <c r="F49" i="15"/>
  <c r="F341" i="32"/>
  <c r="C88" i="15"/>
  <c r="G88" i="15" s="1"/>
  <c r="C644" i="24"/>
  <c r="F44" i="15"/>
  <c r="CE63" i="25"/>
  <c r="M9" i="31"/>
  <c r="C49" i="32"/>
  <c r="F18" i="15"/>
  <c r="F17" i="15"/>
  <c r="M36" i="31"/>
  <c r="I145" i="32"/>
  <c r="M34" i="31"/>
  <c r="G145" i="32"/>
  <c r="M44" i="31"/>
  <c r="C209" i="32"/>
  <c r="M8" i="31"/>
  <c r="I17" i="32"/>
  <c r="F91" i="15"/>
  <c r="C92" i="15"/>
  <c r="G92" i="15" s="1"/>
  <c r="C373" i="32"/>
  <c r="C622" i="24"/>
  <c r="C86" i="25" l="1"/>
  <c r="H21" i="15"/>
  <c r="H20" i="15"/>
  <c r="F52" i="15"/>
  <c r="F53" i="15"/>
  <c r="H54" i="15"/>
  <c r="H77" i="15"/>
  <c r="H22" i="15"/>
  <c r="H59" i="15"/>
  <c r="F25" i="15"/>
  <c r="F80" i="15"/>
  <c r="F19" i="15"/>
  <c r="C649" i="25"/>
  <c r="M717" i="25" s="1"/>
  <c r="H55" i="15"/>
  <c r="H23" i="15"/>
  <c r="H46" i="15"/>
  <c r="F24" i="15"/>
  <c r="F26" i="15"/>
  <c r="C76" i="15"/>
  <c r="G76" i="15" s="1"/>
  <c r="H76" i="15" s="1"/>
  <c r="C40" i="15"/>
  <c r="G40" i="15" s="1"/>
  <c r="H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H50" i="15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G85" i="32"/>
  <c r="C686" i="24"/>
  <c r="C33" i="15"/>
  <c r="H42" i="15"/>
  <c r="D149" i="32"/>
  <c r="C44" i="15"/>
  <c r="G44" i="15" s="1"/>
  <c r="C697" i="24"/>
  <c r="D277" i="32"/>
  <c r="C72" i="15"/>
  <c r="C636" i="24"/>
  <c r="H341" i="32"/>
  <c r="C90" i="15"/>
  <c r="C646" i="24"/>
  <c r="M2" i="31"/>
  <c r="I369" i="32"/>
  <c r="C17" i="32"/>
  <c r="H88" i="15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D309" i="32"/>
  <c r="C627" i="24"/>
  <c r="C79" i="15"/>
  <c r="G79" i="15" s="1"/>
  <c r="G245" i="32"/>
  <c r="C68" i="15"/>
  <c r="G68" i="15" s="1"/>
  <c r="C624" i="24"/>
  <c r="H83" i="15" l="1"/>
  <c r="G71" i="15"/>
  <c r="H71" i="15" s="1"/>
  <c r="H79" i="15"/>
  <c r="H69" i="15"/>
  <c r="H91" i="15"/>
  <c r="G72" i="15"/>
  <c r="H72" i="15" s="1"/>
  <c r="H30" i="15"/>
  <c r="H80" i="15"/>
  <c r="C648" i="24"/>
  <c r="M716" i="24" s="1"/>
  <c r="G32" i="15"/>
  <c r="H32" i="15" s="1"/>
  <c r="G38" i="15"/>
  <c r="H38" i="15"/>
  <c r="G28" i="15"/>
  <c r="H28" i="15"/>
  <c r="G34" i="15"/>
  <c r="H34" i="15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G73" i="15"/>
  <c r="H73" i="15" s="1"/>
  <c r="G63" i="15"/>
  <c r="H63" i="15" s="1"/>
  <c r="G65" i="15"/>
  <c r="H65" i="15"/>
  <c r="C21" i="32"/>
  <c r="C15" i="15"/>
  <c r="G15" i="15" s="1"/>
  <c r="C668" i="24"/>
  <c r="C715" i="24" s="1"/>
  <c r="G45" i="15"/>
  <c r="H45" i="15" s="1"/>
  <c r="G93" i="15"/>
  <c r="H93" i="15" s="1"/>
  <c r="G70" i="15"/>
  <c r="H70" i="15" s="1"/>
  <c r="G29" i="15"/>
  <c r="H29" i="15" s="1"/>
  <c r="G82" i="15"/>
  <c r="H82" i="15" s="1"/>
  <c r="F15" i="15"/>
  <c r="G90" i="15"/>
  <c r="H90" i="15"/>
  <c r="G37" i="15"/>
  <c r="H37" i="15" s="1"/>
  <c r="G41" i="15"/>
  <c r="H41" i="15" s="1"/>
  <c r="G89" i="15"/>
  <c r="H89" i="15" s="1"/>
  <c r="G75" i="15"/>
  <c r="H75" i="15" s="1"/>
  <c r="G33" i="15"/>
  <c r="H33" i="15" s="1"/>
  <c r="G39" i="15"/>
  <c r="H39" i="15" s="1"/>
  <c r="C172" i="8"/>
  <c r="D424" i="24"/>
  <c r="C177" i="8" s="1"/>
  <c r="G48" i="15"/>
  <c r="H48" i="15" s="1"/>
  <c r="G78" i="15"/>
  <c r="H78" i="15" s="1"/>
  <c r="G49" i="15"/>
  <c r="H49" i="15" s="1"/>
  <c r="D716" i="25"/>
  <c r="E624" i="25"/>
  <c r="G56" i="15"/>
  <c r="H56" i="15"/>
  <c r="G64" i="15"/>
  <c r="H64" i="15" s="1"/>
  <c r="E613" i="25"/>
  <c r="G43" i="15"/>
  <c r="H43" i="15" s="1"/>
  <c r="H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K696" i="25"/>
  <c r="M696" i="25" s="1"/>
  <c r="K688" i="25"/>
  <c r="K680" i="25"/>
  <c r="K709" i="25"/>
  <c r="K701" i="25"/>
  <c r="M701" i="25" s="1"/>
  <c r="K693" i="25"/>
  <c r="K685" i="25"/>
  <c r="M685" i="25" s="1"/>
  <c r="K717" i="25"/>
  <c r="K708" i="25"/>
  <c r="K700" i="25"/>
  <c r="K692" i="25"/>
  <c r="M692" i="25" s="1"/>
  <c r="K684" i="25"/>
  <c r="K714" i="25"/>
  <c r="K689" i="25"/>
  <c r="K687" i="25"/>
  <c r="K678" i="25"/>
  <c r="K670" i="25"/>
  <c r="M670" i="25" s="1"/>
  <c r="K706" i="25"/>
  <c r="K681" i="25"/>
  <c r="M681" i="25" s="1"/>
  <c r="K675" i="25"/>
  <c r="K698" i="25"/>
  <c r="M698" i="25" s="1"/>
  <c r="K672" i="25"/>
  <c r="M672" i="25" s="1"/>
  <c r="K690" i="25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687" i="25" l="1"/>
  <c r="M690" i="25"/>
  <c r="M675" i="25"/>
  <c r="M680" i="25"/>
  <c r="M700" i="25"/>
  <c r="M684" i="25"/>
  <c r="M697" i="25"/>
  <c r="M708" i="25"/>
  <c r="M706" i="25"/>
  <c r="M704" i="25"/>
  <c r="M689" i="25"/>
  <c r="M693" i="25"/>
  <c r="M674" i="25"/>
  <c r="M714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672" i="24"/>
  <c r="G23" i="32" s="1"/>
  <c r="M711" i="24"/>
  <c r="D215" i="32" s="1"/>
  <c r="M716" i="25" l="1"/>
  <c r="K715" i="24"/>
  <c r="C23" i="32"/>
  <c r="M715" i="24"/>
</calcChain>
</file>

<file path=xl/sharedStrings.xml><?xml version="1.0" encoding="utf-8"?>
<sst xmlns="http://schemas.openxmlformats.org/spreadsheetml/2006/main" count="5777" uniqueCount="1377">
  <si>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</si>
  <si>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</si>
  <si>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</si>
  <si>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</si>
  <si>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</si>
  <si>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</si>
  <si>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</si>
  <si>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</si>
  <si>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</si>
  <si>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</si>
  <si>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</si>
  <si>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</si>
  <si>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</si>
  <si>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</si>
  <si>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</si>
  <si>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</si>
  <si>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</si>
  <si>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</si>
  <si>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</si>
  <si>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</si>
  <si>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</si>
  <si>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</si>
  <si>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</si>
  <si>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</si>
  <si>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</si>
  <si>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</si>
  <si>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</si>
  <si>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</si>
  <si>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</si>
  <si>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</si>
  <si>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</si>
  <si>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</si>
  <si>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</si>
  <si>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</si>
  <si>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</si>
  <si>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</si>
  <si>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</si>
  <si>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</si>
  <si>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</si>
  <si>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</si>
  <si>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</si>
  <si>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</si>
  <si>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</si>
  <si>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</si>
  <si>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</si>
  <si>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</si>
  <si>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</si>
  <si>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</si>
  <si>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</si>
  <si>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</si>
  <si>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</si>
  <si>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</si>
  <si>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</si>
  <si>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</si>
  <si>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</si>
  <si>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</si>
  <si>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</si>
  <si>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</si>
  <si>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</si>
  <si>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</si>
  <si>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</si>
  <si>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</si>
  <si>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</si>
  <si>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</si>
  <si>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</si>
  <si>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</si>
  <si>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</si>
  <si>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</si>
  <si>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</si>
  <si>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</si>
  <si>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</si>
  <si>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</si>
  <si>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</si>
  <si>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</si>
  <si>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</si>
  <si>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</si>
  <si>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</si>
  <si>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</si>
  <si>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</si>
  <si>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</si>
  <si>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</si>
  <si>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</si>
  <si>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</si>
  <si>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</si>
  <si>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</si>
  <si>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</si>
  <si>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</si>
  <si>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</si>
  <si>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</si>
  <si>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</si>
  <si>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</si>
  <si>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</si>
  <si>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</si>
  <si>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</si>
  <si>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</si>
  <si>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</si>
  <si>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</si>
  <si>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</si>
  <si>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</si>
  <si>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</si>
  <si>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</si>
  <si>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</si>
  <si>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</si>
  <si>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</si>
  <si>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</si>
  <si>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</si>
  <si>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</si>
  <si>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</si>
  <si>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</si>
  <si>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</si>
  <si>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</si>
  <si>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</si>
  <si>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</si>
  <si>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</si>
  <si>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</si>
  <si>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</si>
  <si>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</si>
  <si>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</si>
  <si>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</si>
  <si>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</si>
  <si>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</si>
  <si>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</si>
  <si>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</si>
  <si>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</si>
  <si>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</si>
  <si>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</si>
  <si>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</si>
  <si>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</si>
  <si>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</si>
  <si>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</si>
  <si>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</si>
  <si>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</si>
  <si>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</si>
  <si>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</si>
  <si>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</si>
  <si>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</si>
  <si>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</si>
  <si>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</si>
  <si>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</si>
  <si>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</si>
  <si>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</si>
  <si>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</si>
  <si>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</si>
  <si>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</si>
  <si>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</si>
  <si>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</si>
  <si>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</si>
  <si>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</si>
  <si>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</si>
  <si>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</si>
  <si>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</si>
  <si>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</si>
  <si>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</si>
  <si>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</si>
  <si>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</si>
  <si>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</si>
  <si>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</si>
  <si>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</si>
  <si>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</si>
  <si>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</si>
  <si>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</si>
  <si>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</si>
  <si>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</si>
  <si>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</si>
  <si>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</si>
  <si>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</si>
  <si>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</si>
  <si>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</si>
  <si>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</si>
  <si>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</si>
  <si>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</si>
  <si>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</si>
  <si>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</si>
  <si>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</si>
  <si>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</si>
  <si>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</si>
  <si>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</si>
  <si>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</si>
  <si>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</si>
  <si>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</si>
  <si>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</si>
  <si>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</si>
  <si>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</si>
  <si>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</si>
  <si>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</si>
  <si>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</si>
  <si>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</si>
  <si>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</si>
  <si>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</si>
  <si>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</si>
  <si>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</si>
  <si>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</si>
  <si>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</si>
  <si>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</si>
  <si>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</si>
  <si>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</si>
  <si>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</si>
  <si>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</si>
  <si>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</si>
  <si>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</si>
  <si>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</si>
  <si>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</si>
  <si>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</si>
  <si>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</si>
  <si>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</si>
  <si>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</si>
  <si>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</si>
  <si>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</si>
  <si>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</si>
  <si>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</si>
  <si>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</si>
  <si>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</si>
  <si>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</si>
  <si>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</si>
  <si>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</si>
  <si>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</si>
  <si>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</si>
  <si>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</si>
  <si>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</si>
  <si>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</si>
  <si>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</si>
  <si>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</si>
  <si>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</si>
  <si>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</si>
  <si>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</si>
  <si>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</si>
  <si>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</si>
  <si>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</si>
  <si>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</si>
  <si>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</si>
  <si>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</si>
  <si>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</si>
  <si>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</si>
  <si>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</si>
  <si>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</si>
  <si>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</si>
  <si>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</si>
  <si>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</si>
  <si>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</si>
  <si>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</si>
  <si>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</si>
  <si>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</si>
  <si>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</si>
  <si>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</si>
  <si>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</si>
  <si>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</si>
  <si>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</si>
  <si>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</si>
  <si>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</si>
  <si>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</si>
  <si>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</si>
  <si>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</si>
  <si>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</si>
  <si>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</si>
  <si>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</si>
  <si>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</si>
  <si>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</si>
  <si>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</si>
  <si>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</si>
  <si>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</si>
  <si>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</si>
  <si>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</si>
  <si>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</si>
  <si>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</si>
  <si>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</si>
  <si>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</si>
  <si>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</si>
  <si>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</si>
  <si>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</si>
  <si>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</si>
  <si>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</si>
  <si>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</si>
  <si>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</si>
  <si>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</si>
  <si>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</si>
  <si>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</si>
  <si>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</si>
  <si>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</si>
  <si>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</si>
  <si>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</si>
  <si>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</si>
  <si>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</si>
  <si>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</si>
  <si>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</si>
  <si>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</si>
  <si>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</si>
  <si>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</si>
  <si>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</si>
  <si>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</si>
  <si>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</si>
  <si>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</si>
  <si>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</si>
  <si>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</si>
  <si>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</si>
  <si>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</si>
  <si>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</si>
  <si>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</si>
  <si>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</si>
  <si>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</si>
  <si>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</si>
  <si>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</si>
  <si>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</si>
  <si>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</si>
  <si>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</si>
  <si>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</si>
  <si>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</si>
  <si>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</si>
  <si>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</si>
  <si>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</si>
  <si>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</si>
  <si>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</si>
  <si>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</si>
  <si>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</si>
  <si>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</si>
  <si>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</si>
  <si>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</si>
  <si>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</si>
  <si>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</si>
  <si>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</si>
  <si>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</si>
  <si>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</si>
  <si>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</si>
  <si>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</si>
  <si>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</si>
  <si>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</si>
  <si>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</si>
  <si>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</si>
  <si>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</si>
  <si>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</si>
  <si>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</si>
  <si>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</si>
  <si>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</si>
  <si>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</si>
  <si>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</si>
  <si>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</si>
  <si>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</si>
  <si>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</si>
  <si>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</si>
  <si>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</si>
  <si>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</si>
  <si>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</si>
  <si>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</si>
  <si>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</si>
  <si>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</si>
  <si>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</si>
  <si>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</si>
  <si>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</si>
  <si>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</si>
  <si>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</si>
  <si>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</si>
  <si>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</si>
  <si>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</si>
  <si>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</si>
  <si>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</si>
  <si>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</si>
  <si>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</si>
  <si>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</si>
  <si>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</si>
  <si>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</si>
  <si>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</si>
  <si>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</si>
  <si>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</si>
  <si>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</si>
  <si>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</si>
  <si>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</si>
  <si>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</si>
  <si>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</si>
  <si>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</si>
  <si>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</si>
  <si>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</si>
  <si>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</si>
  <si>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</si>
  <si>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</si>
  <si>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</si>
  <si>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</si>
  <si>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</si>
  <si>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</si>
  <si>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</si>
  <si>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</si>
  <si>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</si>
  <si>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</si>
  <si>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</si>
  <si>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</si>
  <si>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</si>
  <si>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</si>
  <si>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</si>
  <si>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</si>
  <si>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</si>
  <si>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</si>
  <si>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</si>
  <si>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</si>
  <si>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</si>
  <si>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</si>
  <si>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</si>
  <si>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</si>
  <si>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</si>
  <si>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</si>
  <si>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</si>
  <si>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</si>
  <si>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</si>
  <si>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</si>
  <si>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</si>
  <si>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</si>
  <si>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</si>
  <si>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</si>
  <si>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</si>
  <si>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</si>
  <si>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</si>
  <si>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</si>
  <si>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</si>
  <si>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</si>
  <si>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</si>
  <si>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</si>
  <si>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</si>
  <si>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</si>
  <si>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</si>
  <si>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</si>
  <si>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</si>
  <si>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</si>
  <si>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</si>
  <si>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</si>
  <si>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</si>
  <si>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</si>
  <si>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</si>
  <si>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</si>
  <si>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</si>
  <si>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</si>
  <si>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</si>
  <si>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</si>
  <si>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</si>
  <si>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</si>
  <si>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</si>
  <si>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</si>
  <si>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</si>
  <si>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</si>
  <si>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</si>
  <si>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</si>
  <si>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</si>
  <si>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</si>
  <si>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</si>
  <si>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</si>
  <si>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</si>
  <si>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</si>
  <si>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</si>
  <si>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</si>
  <si>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</si>
  <si>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</si>
  <si>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</si>
  <si>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</si>
  <si>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</si>
  <si>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</si>
  <si>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</si>
  <si>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</si>
  <si>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</si>
  <si>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</si>
  <si>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</si>
  <si>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</si>
  <si>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</si>
  <si>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</si>
  <si>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</si>
  <si>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</si>
  <si>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</si>
  <si>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</si>
  <si>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</si>
  <si>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</si>
  <si>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</si>
  <si>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</si>
  <si>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</si>
  <si>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</si>
  <si>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</si>
  <si>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</si>
  <si>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</si>
  <si>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</si>
  <si>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</si>
  <si>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</si>
  <si>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</si>
  <si>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</si>
  <si>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</si>
  <si>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</si>
  <si>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</si>
  <si>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</si>
  <si>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</si>
  <si>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</si>
  <si>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</si>
  <si>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</si>
  <si>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</si>
  <si>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</si>
  <si>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</si>
  <si>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</si>
  <si>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</si>
  <si>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</si>
  <si>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</si>
  <si>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</si>
  <si>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</si>
  <si>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</si>
  <si>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</si>
  <si>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</si>
  <si>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</si>
  <si>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</si>
  <si>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</si>
  <si>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</si>
  <si>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</si>
  <si>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</si>
  <si>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</si>
  <si>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</si>
  <si>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</si>
  <si>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</si>
  <si>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</si>
  <si>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</si>
  <si>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</si>
  <si>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</si>
  <si>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</si>
  <si>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</si>
  <si>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</si>
  <si>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</si>
  <si>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</si>
  <si>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</si>
  <si>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</si>
  <si>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</si>
  <si>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</si>
  <si>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</si>
  <si>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</si>
  <si>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</si>
  <si>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</si>
  <si>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</si>
  <si>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</si>
  <si>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</si>
  <si>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</si>
  <si>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</si>
  <si>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</si>
  <si>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</si>
  <si>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</si>
  <si>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</si>
  <si>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</si>
  <si>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</si>
  <si>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</si>
  <si>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</si>
  <si>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</si>
  <si>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</si>
  <si>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</si>
  <si>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</si>
  <si>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</si>
  <si>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</si>
  <si>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</si>
  <si>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</si>
  <si>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</si>
  <si>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</si>
  <si>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</si>
  <si>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</si>
  <si>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</si>
  <si>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</si>
  <si>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</si>
  <si>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</si>
  <si>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</si>
  <si>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</si>
  <si>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</si>
  <si>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</si>
  <si>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</si>
  <si>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</si>
  <si>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</si>
  <si>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</si>
  <si>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</si>
  <si>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</si>
  <si>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</si>
  <si>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</si>
  <si>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</si>
  <si>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</si>
  <si>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</si>
  <si>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</si>
  <si>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</si>
  <si>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</si>
  <si>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</si>
  <si>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</si>
  <si>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</si>
  <si>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</si>
  <si>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</si>
  <si>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</si>
  <si>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</si>
  <si>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</si>
  <si>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</si>
  <si>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</si>
  <si>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</si>
  <si>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</si>
  <si>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</si>
  <si>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</si>
  <si>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</si>
  <si>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</si>
  <si>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</si>
  <si>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</si>
  <si>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</si>
  <si>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</si>
  <si>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</si>
  <si>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</si>
  <si>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</si>
  <si>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</si>
  <si>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</si>
  <si>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</si>
  <si>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</si>
  <si>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</si>
  <si>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</si>
  <si>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</si>
  <si>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</si>
  <si>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</si>
  <si>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</si>
  <si>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</si>
  <si>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</si>
  <si>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</si>
  <si>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</si>
  <si>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</si>
  <si>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</si>
  <si>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</si>
  <si>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</si>
  <si>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</si>
  <si>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</si>
  <si>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</si>
  <si>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</si>
  <si>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</si>
  <si>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</si>
  <si>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</si>
  <si>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</si>
  <si>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</si>
  <si>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</si>
  <si>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</si>
  <si>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</si>
  <si>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</si>
  <si>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</si>
  <si>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</si>
  <si>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</si>
  <si>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</si>
  <si>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</si>
  <si>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</si>
  <si>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</si>
  <si>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</si>
  <si>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</si>
  <si>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</si>
  <si>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</si>
  <si>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</si>
  <si>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</si>
  <si>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</si>
  <si>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</si>
  <si>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</si>
  <si>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</si>
  <si>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</si>
  <si>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</si>
  <si>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</si>
  <si>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</si>
  <si>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</si>
  <si>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</si>
  <si>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</si>
  <si>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</si>
  <si>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</si>
  <si>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</si>
  <si>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</si>
  <si>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</si>
  <si>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</si>
  <si>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</si>
  <si>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</si>
  <si>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</si>
  <si>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</si>
  <si>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</si>
  <si>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</si>
  <si>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</si>
  <si>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</si>
  <si>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</si>
  <si>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</si>
  <si>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</si>
  <si>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</si>
  <si>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</si>
  <si>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</si>
  <si>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</si>
  <si>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</si>
  <si>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</si>
  <si>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</si>
  <si>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</si>
  <si>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</si>
  <si>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</si>
  <si>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</si>
  <si>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</si>
  <si>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</si>
  <si>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</si>
  <si>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</si>
  <si>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</si>
  <si>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</si>
  <si>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</si>
  <si>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</si>
  <si>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</si>
  <si>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</si>
  <si>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</si>
  <si>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</si>
  <si>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</si>
  <si>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</si>
  <si>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</si>
  <si>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</si>
  <si>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</si>
  <si>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</si>
  <si>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</si>
  <si>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</si>
  <si>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</si>
  <si>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</si>
  <si>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</si>
  <si>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</si>
  <si>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</si>
  <si>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</si>
  <si>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</si>
  <si>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</si>
  <si>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</si>
  <si>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</si>
  <si>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</si>
  <si>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</si>
  <si>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</si>
  <si>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</si>
  <si>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</si>
  <si>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</si>
  <si>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</si>
  <si>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</si>
  <si>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</si>
  <si>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</si>
  <si>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</si>
  <si>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</si>
  <si>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</si>
  <si>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</si>
  <si>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</si>
  <si>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</si>
  <si>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</si>
  <si>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</si>
  <si>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</si>
  <si>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</si>
  <si>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</si>
  <si>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</si>
  <si>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</si>
  <si>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</si>
  <si>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</si>
  <si>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</si>
  <si>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</si>
  <si>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</si>
  <si>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</si>
  <si>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</si>
  <si>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</si>
  <si>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</si>
  <si>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</si>
  <si>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</si>
  <si>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</si>
  <si>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</si>
  <si>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</si>
  <si>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</si>
  <si>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</si>
  <si>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</si>
  <si>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</si>
  <si>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</si>
  <si>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</si>
  <si>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</si>
  <si>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</si>
  <si>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</si>
  <si>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</si>
  <si>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</si>
  <si>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</si>
  <si>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</si>
  <si>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</si>
  <si>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</si>
  <si>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</si>
  <si>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</si>
  <si>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</si>
  <si>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</si>
  <si>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</si>
  <si>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</si>
  <si>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</si>
  <si>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</si>
  <si>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</si>
  <si>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</si>
  <si>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</si>
  <si>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</si>
  <si>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</si>
  <si>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</si>
  <si>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</si>
  <si>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</si>
  <si>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</si>
  <si>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</si>
  <si>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</si>
  <si>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</si>
  <si>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</si>
  <si>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</si>
  <si>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</si>
  <si>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</si>
  <si>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</si>
  <si>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</si>
  <si>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</si>
  <si>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</si>
  <si>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</si>
  <si>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</si>
  <si>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</si>
  <si>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</si>
  <si>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</si>
  <si>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</si>
  <si>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</si>
  <si>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</si>
  <si>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</si>
  <si>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</si>
  <si>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</si>
  <si>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</si>
  <si>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</si>
  <si>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</si>
  <si>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</si>
  <si>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</si>
  <si>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</si>
  <si>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</si>
  <si>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</si>
  <si>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</si>
  <si>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</si>
  <si>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</si>
  <si>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</si>
  <si>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</si>
  <si>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</si>
  <si>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</si>
  <si>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</si>
  <si>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</si>
  <si>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</si>
  <si>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</si>
  <si>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</si>
  <si>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</si>
  <si>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</si>
  <si>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</si>
  <si>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</si>
  <si>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</si>
  <si>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</si>
  <si>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</si>
  <si>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</si>
  <si>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</si>
  <si>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</si>
  <si>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</si>
  <si>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</si>
  <si>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</si>
  <si>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</si>
  <si>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</si>
  <si>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</si>
  <si>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</si>
  <si>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</si>
  <si>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</si>
  <si>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</si>
  <si>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</si>
  <si>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</si>
  <si>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</si>
  <si>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</si>
  <si>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</si>
  <si>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</si>
  <si>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</si>
  <si>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</si>
  <si>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</si>
  <si>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</si>
  <si>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</si>
  <si>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</si>
  <si>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</si>
  <si>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</si>
  <si>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</si>
  <si>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</si>
  <si>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</si>
  <si>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</si>
  <si>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</si>
  <si>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</si>
  <si>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</si>
  <si>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</si>
  <si>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</si>
  <si>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</si>
  <si>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</si>
  <si>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</si>
  <si>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</si>
  <si>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</si>
  <si>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</si>
  <si>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</si>
  <si>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</si>
  <si>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</si>
  <si>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</si>
  <si>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</si>
  <si>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</si>
  <si>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</si>
  <si>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</si>
  <si>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</si>
  <si>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</si>
  <si>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</si>
  <si>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</si>
  <si>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</si>
  <si>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</si>
  <si>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</si>
  <si>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</si>
  <si>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</si>
  <si>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</si>
  <si>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</si>
  <si>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</si>
  <si>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</si>
  <si>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</si>
  <si>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</si>
  <si>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</si>
  <si>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</si>
  <si>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</si>
  <si>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</si>
  <si>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</si>
  <si>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</si>
  <si>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</si>
  <si>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</si>
  <si>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</si>
  <si>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</si>
  <si>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</si>
  <si>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</si>
  <si>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</si>
  <si>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</si>
  <si>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</si>
  <si>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</si>
  <si>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</si>
  <si>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</si>
  <si>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</si>
  <si>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</si>
  <si>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</si>
  <si>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</si>
  <si>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</si>
  <si>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</si>
  <si>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</si>
  <si>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</si>
  <si>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</si>
  <si>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</si>
  <si>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</si>
  <si>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</si>
  <si>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</si>
  <si>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</si>
  <si>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</si>
  <si>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</si>
  <si>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</si>
  <si>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</si>
  <si>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</si>
  <si>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</si>
  <si>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</si>
  <si>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</si>
  <si>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</si>
  <si>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</si>
  <si>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</si>
  <si>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</si>
  <si>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</si>
  <si>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</si>
  <si>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</si>
  <si>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</si>
  <si>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</si>
  <si>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</si>
  <si>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</si>
  <si>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</si>
  <si>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</si>
  <si>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</si>
  <si>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</si>
  <si>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</si>
  <si>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</si>
  <si>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</si>
  <si>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</si>
  <si>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</si>
  <si>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</si>
  <si>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</si>
  <si>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</si>
  <si>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</si>
  <si>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</si>
  <si>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</si>
  <si>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</si>
  <si>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</si>
  <si>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</si>
  <si>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</si>
  <si>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</si>
  <si>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</si>
  <si>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</si>
  <si>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</si>
  <si>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</si>
  <si>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</si>
  <si>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</si>
  <si>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</si>
  <si>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</si>
  <si>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</si>
  <si>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</si>
  <si>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</si>
  <si>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</si>
  <si>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</si>
  <si>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</si>
  <si>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</si>
  <si>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</si>
  <si>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</si>
  <si>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</si>
  <si>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</si>
  <si>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</si>
  <si>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</si>
  <si>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</si>
  <si>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</si>
  <si>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</si>
  <si>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</si>
  <si>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</si>
  <si>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</si>
  <si>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</si>
  <si>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</si>
  <si>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</si>
  <si>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</si>
  <si>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</si>
  <si>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</si>
  <si>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</si>
  <si>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</si>
  <si>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</si>
  <si>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</si>
  <si>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</si>
  <si>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</si>
  <si>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</si>
  <si>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</si>
  <si>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</si>
  <si>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</si>
  <si>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</si>
  <si>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</si>
  <si>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</si>
  <si>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</si>
  <si>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</si>
  <si>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</si>
  <si>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</si>
  <si>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</si>
  <si>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</si>
  <si>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</si>
  <si>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</si>
  <si>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</si>
  <si>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</si>
  <si>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</si>
  <si>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</si>
  <si>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</si>
  <si>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</si>
  <si>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</si>
  <si>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</si>
  <si>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</si>
  <si>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</si>
  <si>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</si>
  <si>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</si>
  <si>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</si>
  <si>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</si>
  <si>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</si>
  <si>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</si>
  <si>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</si>
  <si>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</si>
  <si>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</si>
  <si>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</si>
  <si>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</si>
  <si>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</si>
  <si>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</si>
  <si>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</si>
  <si>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</si>
  <si>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</si>
  <si>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</si>
  <si>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</si>
  <si>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</si>
  <si>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</si>
  <si>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</si>
  <si>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</si>
  <si>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</si>
  <si>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</si>
  <si>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</si>
  <si>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</si>
  <si>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</si>
  <si>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</si>
  <si>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</si>
  <si>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</si>
  <si>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</si>
  <si>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</si>
  <si>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</si>
  <si>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</si>
  <si>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</si>
  <si>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</si>
  <si>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</si>
  <si>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</si>
  <si>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</si>
  <si>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</si>
  <si>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</si>
  <si>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</si>
  <si>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</si>
  <si>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</si>
  <si>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</si>
  <si>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</si>
  <si>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</si>
  <si>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</si>
  <si>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</si>
  <si>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</si>
  <si>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</si>
  <si>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</si>
  <si>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</si>
  <si>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</si>
  <si>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</si>
  <si>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</si>
  <si>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</si>
  <si>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</si>
  <si>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</si>
  <si>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</si>
  <si>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</si>
  <si>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</si>
  <si>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</si>
  <si>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</si>
  <si>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</si>
  <si>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</si>
  <si>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</si>
  <si>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</si>
  <si>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</si>
  <si>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</si>
  <si>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</si>
  <si>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</si>
  <si>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</si>
  <si>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</si>
  <si>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</si>
  <si>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</si>
  <si>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</si>
  <si>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</si>
  <si>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</si>
  <si>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</si>
  <si>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</si>
  <si>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</si>
  <si>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</si>
  <si>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</si>
  <si>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</si>
  <si>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</si>
  <si>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</si>
  <si>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</si>
  <si>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</si>
  <si>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</si>
  <si>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</si>
  <si>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</si>
  <si>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</si>
  <si>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</si>
  <si>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</si>
  <si>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</si>
  <si>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</si>
  <si>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</si>
  <si>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</si>
  <si>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</si>
  <si>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</si>
  <si>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</si>
  <si>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</si>
  <si>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</si>
  <si>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</si>
  <si>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</si>
  <si>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</si>
  <si>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</si>
  <si>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</si>
  <si>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</si>
  <si>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</si>
  <si>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</si>
  <si>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</si>
  <si>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</si>
  <si>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</si>
  <si>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</si>
  <si>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</si>
  <si>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</si>
  <si>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</si>
  <si>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</si>
  <si>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</si>
  <si>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</si>
  <si>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</si>
  <si>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</si>
  <si>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</si>
  <si>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</si>
  <si>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</si>
  <si>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</si>
  <si>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</si>
  <si>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</si>
  <si>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</si>
  <si>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</si>
  <si>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</si>
  <si>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</si>
  <si>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</si>
  <si>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</si>
  <si>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</si>
  <si>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</si>
  <si>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</si>
  <si>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</si>
  <si>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</si>
  <si>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</si>
  <si>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</si>
  <si>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</si>
  <si>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</si>
  <si>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</si>
  <si>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</si>
  <si>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</si>
  <si>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</si>
  <si>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</si>
  <si>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</si>
  <si>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</si>
  <si>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</si>
  <si>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</si>
  <si>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</si>
  <si>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</si>
  <si>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</si>
  <si>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</si>
  <si>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</si>
  <si>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</si>
  <si>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</si>
  <si>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</si>
  <si>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</si>
  <si>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</si>
  <si>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</si>
  <si>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</si>
  <si>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</si>
  <si>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</si>
  <si>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</si>
  <si>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</si>
  <si>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</si>
  <si>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</si>
  <si>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</si>
  <si>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</si>
  <si>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</si>
  <si>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</si>
  <si>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</si>
  <si>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</si>
  <si>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</si>
  <si>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</si>
  <si>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</si>
  <si>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</si>
  <si>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</si>
  <si>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</si>
  <si>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</si>
  <si>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</si>
  <si>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</si>
  <si>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</si>
  <si>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</si>
  <si>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</si>
  <si>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</si>
  <si>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</si>
  <si>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</si>
  <si>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</si>
  <si>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</si>
  <si>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</si>
  <si>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</si>
  <si>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</si>
  <si>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</si>
  <si>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</si>
  <si>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</si>
  <si>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</si>
  <si>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</si>
  <si>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</si>
  <si>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</si>
  <si>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</si>
  <si>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</si>
  <si>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</si>
  <si>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</si>
  <si>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</si>
  <si>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</si>
  <si>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</si>
  <si>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</si>
  <si>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</si>
  <si>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</si>
  <si>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</si>
  <si>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</si>
  <si>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</si>
  <si>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</si>
  <si>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</si>
  <si>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</si>
  <si>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</si>
  <si>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</si>
  <si>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</si>
  <si>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</si>
  <si>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</si>
  <si>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</si>
  <si>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</si>
  <si>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</si>
  <si>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</si>
  <si>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</si>
  <si>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</si>
  <si>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</si>
  <si>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</si>
  <si>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</si>
  <si>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</si>
  <si>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</si>
  <si>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</si>
  <si>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</si>
  <si>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</si>
  <si>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</si>
  <si>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</si>
  <si>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</si>
  <si>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</si>
  <si>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</si>
  <si>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</si>
  <si>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</si>
  <si>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</si>
  <si>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</si>
  <si>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</si>
  <si>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</si>
  <si>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</si>
  <si>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</si>
  <si>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</si>
  <si>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</si>
  <si>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</si>
  <si>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</si>
  <si>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</si>
  <si>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</si>
  <si>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</si>
  <si>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</si>
  <si>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</si>
  <si>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</si>
  <si>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</si>
  <si>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</si>
  <si>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</si>
  <si>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</si>
  <si>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</si>
  <si>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</si>
  <si>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</si>
  <si>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</si>
  <si>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</si>
  <si>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</si>
  <si>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</si>
  <si>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</si>
  <si>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</si>
  <si>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</si>
  <si>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</si>
  <si>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</si>
  <si>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</si>
  <si>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</si>
  <si>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</si>
  <si>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</si>
  <si>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</si>
  <si>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</si>
  <si>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</si>
  <si>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</si>
  <si>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</si>
  <si>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</si>
  <si>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</si>
  <si>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</si>
  <si>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</si>
  <si>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</si>
  <si>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</si>
  <si>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</si>
  <si>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</si>
  <si>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</si>
  <si>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</si>
  <si>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</si>
  <si>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</si>
  <si>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</si>
  <si>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</si>
  <si>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</si>
  <si>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</si>
  <si>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</si>
  <si>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</si>
  <si>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</si>
  <si>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</si>
  <si>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</si>
  <si>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</si>
  <si>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</si>
  <si>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</si>
  <si>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</si>
  <si>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</si>
  <si>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</si>
  <si>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</si>
  <si>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</si>
  <si>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</si>
  <si>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</si>
  <si>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</si>
  <si>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</si>
  <si>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</si>
  <si>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</si>
  <si>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</si>
  <si>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</si>
  <si>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</si>
  <si>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</si>
  <si>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</si>
  <si>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</si>
  <si>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</si>
  <si>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</si>
  <si>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</si>
  <si>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</si>
  <si>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</si>
  <si>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</si>
  <si>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</si>
  <si>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</si>
  <si>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</si>
  <si>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</si>
  <si>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139</t>
  </si>
  <si>
    <t>HOLY FAMILY HOSPITAL</t>
  </si>
  <si>
    <t>5633 N. Lidgerwood</t>
  </si>
  <si>
    <t>Spokane</t>
  </si>
  <si>
    <t>WA</t>
  </si>
  <si>
    <t>Alex Jackson</t>
  </si>
  <si>
    <t>Helen Andrus</t>
  </si>
  <si>
    <t>Gary Livingston</t>
  </si>
  <si>
    <t>(509)482-2450</t>
  </si>
  <si>
    <t>(509)482-2456</t>
  </si>
  <si>
    <t>12/31/2022</t>
  </si>
  <si>
    <t>Brad Lavoie</t>
  </si>
  <si>
    <t>brad.lavoie@providence.org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</si>
</sst>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rad.lavoie@providenc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00" transitionEvaluation="1" transitionEntry="1" codeName="Sheet1">
    <tabColor rgb="FF92D050"/>
    <pageSetUpPr autoPageBreaks="0" fitToPage="1"/>
  </sheetPr>
  <dimension ref="A1:CF716"/>
  <sheetViews>
    <sheetView tabSelected="1" topLeftCell="A200" zoomScale="70" zoomScaleNormal="70" workbookViewId="0">
      <selection activeCell="C109" sqref="C10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>
        <v>6913667</v>
      </c>
      <c r="C47" s="24">
        <v>376325.25</v>
      </c>
      <c r="D47" s="24">
        <v>0</v>
      </c>
      <c r="E47" s="24">
        <v>1850943.0399999998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775932.33</v>
      </c>
      <c r="Q47" s="24">
        <v>101770.35</v>
      </c>
      <c r="R47" s="24">
        <v>0</v>
      </c>
      <c r="S47" s="24">
        <v>4519.92</v>
      </c>
      <c r="T47" s="24">
        <v>49988.770000000004</v>
      </c>
      <c r="U47" s="24">
        <v>217212.37</v>
      </c>
      <c r="V47" s="24">
        <v>235273.37000000002</v>
      </c>
      <c r="W47" s="24">
        <v>0</v>
      </c>
      <c r="X47" s="24">
        <v>0</v>
      </c>
      <c r="Y47" s="24">
        <v>0</v>
      </c>
      <c r="Z47" s="24">
        <v>5107.1200000000008</v>
      </c>
      <c r="AA47" s="24">
        <v>16077.18</v>
      </c>
      <c r="AB47" s="24">
        <v>254828.84</v>
      </c>
      <c r="AC47" s="24">
        <v>237406.13999999998</v>
      </c>
      <c r="AD47" s="24">
        <v>0</v>
      </c>
      <c r="AE47" s="24">
        <v>0</v>
      </c>
      <c r="AF47" s="24">
        <v>0</v>
      </c>
      <c r="AG47" s="24">
        <v>664245.48</v>
      </c>
      <c r="AH47" s="24">
        <v>0</v>
      </c>
      <c r="AI47" s="24">
        <v>0</v>
      </c>
      <c r="AJ47" s="24">
        <v>96025.3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-4.5199999999999996</v>
      </c>
      <c r="AS47" s="24">
        <v>0</v>
      </c>
      <c r="AT47" s="24">
        <v>0</v>
      </c>
      <c r="AU47" s="24">
        <v>0</v>
      </c>
      <c r="AV47" s="24">
        <v>215252.52000000002</v>
      </c>
      <c r="AW47" s="24">
        <v>0</v>
      </c>
      <c r="AX47" s="24">
        <v>0</v>
      </c>
      <c r="AY47" s="24">
        <v>160120.01999999999</v>
      </c>
      <c r="AZ47" s="24">
        <v>0</v>
      </c>
      <c r="BA47" s="24">
        <v>7851.2900000000009</v>
      </c>
      <c r="BB47" s="24">
        <v>152311.22</v>
      </c>
      <c r="BC47" s="24">
        <v>0</v>
      </c>
      <c r="BD47" s="24">
        <v>0</v>
      </c>
      <c r="BE47" s="24">
        <v>353295.15000000008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843.2</v>
      </c>
      <c r="BM47" s="24">
        <v>0</v>
      </c>
      <c r="BN47" s="24">
        <v>101109.54</v>
      </c>
      <c r="BO47" s="24">
        <v>701199.37</v>
      </c>
      <c r="BP47" s="24">
        <v>0</v>
      </c>
      <c r="BQ47" s="24">
        <v>0</v>
      </c>
      <c r="BR47" s="24">
        <v>0</v>
      </c>
      <c r="BS47" s="24">
        <v>5584.03</v>
      </c>
      <c r="BT47" s="24">
        <v>23609.22</v>
      </c>
      <c r="BU47" s="24">
        <v>0</v>
      </c>
      <c r="BV47" s="24">
        <v>0</v>
      </c>
      <c r="BW47" s="24">
        <v>34.840000000000003</v>
      </c>
      <c r="BX47" s="24">
        <v>0</v>
      </c>
      <c r="BY47" s="24">
        <v>76111.219999999987</v>
      </c>
      <c r="BZ47" s="24">
        <v>106607.27</v>
      </c>
      <c r="CA47" s="24">
        <v>15241.56</v>
      </c>
      <c r="CB47" s="24">
        <v>0</v>
      </c>
      <c r="CC47" s="24">
        <v>108845.95000000001</v>
      </c>
      <c r="CD47" s="20"/>
      <c r="CE47" s="32">
        <v>6913667.3399999999</v>
      </c>
    </row>
    <row r="48" spans="1:83" x14ac:dyDescent="0.35">
      <c r="A48" s="32" t="s">
        <v>217</v>
      </c>
      <c r="B48" s="312">
        <v>-0.33999999985098839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v>0</v>
      </c>
      <c r="BQ48" s="32">
        <v>0</v>
      </c>
      <c r="BR48" s="32">
        <v>0</v>
      </c>
      <c r="BS48" s="32">
        <v>0</v>
      </c>
      <c r="BT48" s="32">
        <v>0</v>
      </c>
      <c r="BU48" s="32">
        <v>0</v>
      </c>
      <c r="BV48" s="32">
        <v>0</v>
      </c>
      <c r="BW48" s="32">
        <v>0</v>
      </c>
      <c r="BX48" s="32">
        <v>0</v>
      </c>
      <c r="BY48" s="32">
        <v>0</v>
      </c>
      <c r="BZ48" s="32">
        <v>0</v>
      </c>
      <c r="CA48" s="32">
        <v>0</v>
      </c>
      <c r="CB48" s="32">
        <v>0</v>
      </c>
      <c r="CC48" s="32">
        <v>0</v>
      </c>
      <c r="CD48" s="32"/>
      <c r="CE48" s="32">
        <v>0</v>
      </c>
    </row>
    <row r="49" spans="1:83" x14ac:dyDescent="0.35">
      <c r="A49" s="20" t="s">
        <v>218</v>
      </c>
      <c r="B49" s="32">
        <v>6913666.6600000001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>
        <v>4943379</v>
      </c>
      <c r="C51" s="24">
        <v>126297</v>
      </c>
      <c r="D51" s="24">
        <v>0</v>
      </c>
      <c r="E51" s="24">
        <v>122567.87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812110.22000000009</v>
      </c>
      <c r="Q51" s="24">
        <v>0</v>
      </c>
      <c r="R51" s="24">
        <v>124942.59</v>
      </c>
      <c r="S51" s="24">
        <v>9421.5</v>
      </c>
      <c r="T51" s="24">
        <v>15008</v>
      </c>
      <c r="U51" s="24">
        <v>6861.87</v>
      </c>
      <c r="V51" s="24">
        <v>46434.58</v>
      </c>
      <c r="W51" s="24">
        <v>0</v>
      </c>
      <c r="X51" s="24">
        <v>0</v>
      </c>
      <c r="Y51" s="24">
        <v>1103.28</v>
      </c>
      <c r="Z51" s="24">
        <v>0</v>
      </c>
      <c r="AA51" s="24">
        <v>0</v>
      </c>
      <c r="AB51" s="24">
        <v>83701.7</v>
      </c>
      <c r="AC51" s="24">
        <v>52919.92</v>
      </c>
      <c r="AD51" s="24">
        <v>0</v>
      </c>
      <c r="AE51" s="24">
        <v>312.17</v>
      </c>
      <c r="AF51" s="24">
        <v>0</v>
      </c>
      <c r="AG51" s="24">
        <v>26679.18</v>
      </c>
      <c r="AH51" s="24">
        <v>0</v>
      </c>
      <c r="AI51" s="24">
        <v>0</v>
      </c>
      <c r="AJ51" s="24">
        <v>44054.64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7451.52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1358150.9800000002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1733048.08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401359</v>
      </c>
      <c r="BZ51" s="24">
        <v>0</v>
      </c>
      <c r="CA51" s="24">
        <v>0</v>
      </c>
      <c r="CB51" s="24">
        <v>0</v>
      </c>
      <c r="CC51" s="24">
        <v>0</v>
      </c>
      <c r="CD51" s="20"/>
      <c r="CE51" s="32">
        <v>4972424.1000000006</v>
      </c>
    </row>
    <row r="52" spans="1:83" x14ac:dyDescent="0.35">
      <c r="A52" s="39" t="s">
        <v>220</v>
      </c>
      <c r="B52" s="313">
        <v>-29045.100000000559</v>
      </c>
      <c r="C52" s="32">
        <v>-9</v>
      </c>
      <c r="D52" s="32">
        <v>0</v>
      </c>
      <c r="E52" s="32">
        <v>-20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-27</v>
      </c>
      <c r="Q52" s="32">
        <v>0</v>
      </c>
      <c r="R52" s="32">
        <v>0</v>
      </c>
      <c r="S52" s="32">
        <v>0</v>
      </c>
      <c r="T52" s="32">
        <v>0</v>
      </c>
      <c r="U52" s="32">
        <v>-5</v>
      </c>
      <c r="V52" s="32">
        <v>0</v>
      </c>
      <c r="W52" s="32">
        <v>0</v>
      </c>
      <c r="X52" s="32">
        <v>0</v>
      </c>
      <c r="Y52" s="32">
        <v>0</v>
      </c>
      <c r="Z52" s="32">
        <v>-5</v>
      </c>
      <c r="AA52" s="32">
        <v>0</v>
      </c>
      <c r="AB52" s="32">
        <v>-13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-9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-103</v>
      </c>
      <c r="AS52" s="32">
        <v>0</v>
      </c>
      <c r="AT52" s="32">
        <v>0</v>
      </c>
      <c r="AU52" s="32">
        <v>0</v>
      </c>
      <c r="AV52" s="32">
        <v>-361</v>
      </c>
      <c r="AW52" s="32">
        <v>0</v>
      </c>
      <c r="AX52" s="32">
        <v>0</v>
      </c>
      <c r="AY52" s="32">
        <v>-5</v>
      </c>
      <c r="AZ52" s="32">
        <v>0</v>
      </c>
      <c r="BA52" s="32">
        <v>0</v>
      </c>
      <c r="BB52" s="32">
        <v>-27</v>
      </c>
      <c r="BC52" s="32">
        <v>0</v>
      </c>
      <c r="BD52" s="32">
        <v>0</v>
      </c>
      <c r="BE52" s="32">
        <v>-27509</v>
      </c>
      <c r="BF52" s="32">
        <v>0</v>
      </c>
      <c r="BG52" s="32">
        <v>0</v>
      </c>
      <c r="BH52" s="32">
        <v>-17</v>
      </c>
      <c r="BI52" s="32">
        <v>0</v>
      </c>
      <c r="BJ52" s="32">
        <v>0</v>
      </c>
      <c r="BK52" s="32">
        <v>0</v>
      </c>
      <c r="BL52" s="32">
        <v>0</v>
      </c>
      <c r="BM52" s="32">
        <v>0</v>
      </c>
      <c r="BN52" s="32">
        <v>-925</v>
      </c>
      <c r="BO52" s="32">
        <v>0</v>
      </c>
      <c r="BP52" s="32">
        <v>0</v>
      </c>
      <c r="BQ52" s="32">
        <v>0</v>
      </c>
      <c r="BR52" s="32">
        <v>0</v>
      </c>
      <c r="BS52" s="32">
        <v>0</v>
      </c>
      <c r="BT52" s="32">
        <v>0</v>
      </c>
      <c r="BU52" s="32">
        <v>0</v>
      </c>
      <c r="BV52" s="32">
        <v>0</v>
      </c>
      <c r="BW52" s="32">
        <v>0</v>
      </c>
      <c r="BX52" s="32">
        <v>0</v>
      </c>
      <c r="BY52" s="32">
        <v>-11</v>
      </c>
      <c r="BZ52" s="32">
        <v>-3</v>
      </c>
      <c r="CA52" s="32">
        <v>0</v>
      </c>
      <c r="CB52" s="32">
        <v>0</v>
      </c>
      <c r="CC52" s="32">
        <v>3</v>
      </c>
      <c r="CD52" s="32"/>
      <c r="CE52" s="32">
        <v>-29046</v>
      </c>
    </row>
    <row r="53" spans="1:83" x14ac:dyDescent="0.35">
      <c r="A53" s="20" t="s">
        <v>218</v>
      </c>
      <c r="B53" s="32">
        <v>4914333.8999999994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2937</v>
      </c>
      <c r="D59" s="24">
        <v>0</v>
      </c>
      <c r="E59" s="24">
        <v>36535</v>
      </c>
      <c r="F59" s="24">
        <v>0</v>
      </c>
      <c r="G59" s="24">
        <v>0</v>
      </c>
      <c r="H59" s="24">
        <v>0</v>
      </c>
      <c r="I59" s="24">
        <v>0</v>
      </c>
      <c r="J59" s="24">
        <v>1512</v>
      </c>
      <c r="K59" s="24">
        <v>0</v>
      </c>
      <c r="L59" s="24">
        <v>0</v>
      </c>
      <c r="M59" s="24">
        <v>0</v>
      </c>
      <c r="N59" s="24">
        <v>0</v>
      </c>
      <c r="O59" s="24">
        <v>829</v>
      </c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/>
      <c r="AZ59" s="30"/>
      <c r="BA59" s="314"/>
      <c r="BB59" s="314"/>
      <c r="BC59" s="314"/>
      <c r="BD59" s="314"/>
      <c r="BE59" s="30">
        <v>267609.90999999986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>
        <v>36.989120192307695</v>
      </c>
      <c r="D60" s="315">
        <v>0</v>
      </c>
      <c r="E60" s="315">
        <v>234.9240192307692</v>
      </c>
      <c r="F60" s="315">
        <v>0</v>
      </c>
      <c r="G60" s="315">
        <v>0</v>
      </c>
      <c r="H60" s="315">
        <v>0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0</v>
      </c>
      <c r="P60" s="316">
        <v>102.90934615384619</v>
      </c>
      <c r="Q60" s="316">
        <v>8.6155096153846156</v>
      </c>
      <c r="R60" s="316">
        <v>0</v>
      </c>
      <c r="S60" s="317">
        <v>0.49938942307692286</v>
      </c>
      <c r="T60" s="317">
        <v>4.8163942307692311</v>
      </c>
      <c r="U60" s="318">
        <v>35.401043269230776</v>
      </c>
      <c r="V60" s="316">
        <v>24.655283653846151</v>
      </c>
      <c r="W60" s="316">
        <v>0</v>
      </c>
      <c r="X60" s="316">
        <v>0</v>
      </c>
      <c r="Y60" s="316">
        <v>0</v>
      </c>
      <c r="Z60" s="316">
        <v>1.2501105769230769</v>
      </c>
      <c r="AA60" s="316">
        <v>2.1444134615384614</v>
      </c>
      <c r="AB60" s="317">
        <v>26.660548076923082</v>
      </c>
      <c r="AC60" s="316">
        <v>31.338278846153845</v>
      </c>
      <c r="AD60" s="316">
        <v>0</v>
      </c>
      <c r="AE60" s="316">
        <v>3.4615384615384617E-2</v>
      </c>
      <c r="AF60" s="316">
        <v>0</v>
      </c>
      <c r="AG60" s="316">
        <v>85.464173076923075</v>
      </c>
      <c r="AH60" s="316">
        <v>0</v>
      </c>
      <c r="AI60" s="316">
        <v>0</v>
      </c>
      <c r="AJ60" s="316">
        <v>11.15804326923077</v>
      </c>
      <c r="AK60" s="316">
        <v>0</v>
      </c>
      <c r="AL60" s="316">
        <v>0</v>
      </c>
      <c r="AM60" s="316">
        <v>0</v>
      </c>
      <c r="AN60" s="316">
        <v>0</v>
      </c>
      <c r="AO60" s="316">
        <v>0</v>
      </c>
      <c r="AP60" s="316">
        <v>0</v>
      </c>
      <c r="AQ60" s="316">
        <v>0</v>
      </c>
      <c r="AR60" s="316">
        <v>-1.7211538461538462E-3</v>
      </c>
      <c r="AS60" s="316">
        <v>0</v>
      </c>
      <c r="AT60" s="316">
        <v>0</v>
      </c>
      <c r="AU60" s="316">
        <v>0</v>
      </c>
      <c r="AV60" s="317">
        <v>30.081918269230776</v>
      </c>
      <c r="AW60" s="317">
        <v>0</v>
      </c>
      <c r="AX60" s="317">
        <v>0</v>
      </c>
      <c r="AY60" s="316">
        <v>38.665701923076924</v>
      </c>
      <c r="AZ60" s="316">
        <v>0</v>
      </c>
      <c r="BA60" s="317">
        <v>2.1834326923076923</v>
      </c>
      <c r="BB60" s="317">
        <v>16.389908653846152</v>
      </c>
      <c r="BC60" s="317">
        <v>0</v>
      </c>
      <c r="BD60" s="317">
        <v>0</v>
      </c>
      <c r="BE60" s="316">
        <v>67.536341346153847</v>
      </c>
      <c r="BF60" s="317">
        <v>0</v>
      </c>
      <c r="BG60" s="317">
        <v>0</v>
      </c>
      <c r="BH60" s="317">
        <v>0</v>
      </c>
      <c r="BI60" s="317">
        <v>0</v>
      </c>
      <c r="BJ60" s="317">
        <v>0</v>
      </c>
      <c r="BK60" s="317">
        <v>0</v>
      </c>
      <c r="BL60" s="317">
        <v>9.8716346153846168E-2</v>
      </c>
      <c r="BM60" s="317">
        <v>0</v>
      </c>
      <c r="BN60" s="317">
        <v>3.2562884615384613</v>
      </c>
      <c r="BO60" s="317">
        <v>0.95699519230769226</v>
      </c>
      <c r="BP60" s="317">
        <v>0</v>
      </c>
      <c r="BQ60" s="317">
        <v>0</v>
      </c>
      <c r="BR60" s="317">
        <v>0</v>
      </c>
      <c r="BS60" s="317">
        <v>1.0027499999999998</v>
      </c>
      <c r="BT60" s="317">
        <v>3.7707980769230769</v>
      </c>
      <c r="BU60" s="317">
        <v>0</v>
      </c>
      <c r="BV60" s="317">
        <v>0</v>
      </c>
      <c r="BW60" s="317">
        <v>-7.6778846153846168E-3</v>
      </c>
      <c r="BX60" s="317">
        <v>0</v>
      </c>
      <c r="BY60" s="317">
        <v>15.698331730769231</v>
      </c>
      <c r="BZ60" s="317">
        <v>8.2750480769230759</v>
      </c>
      <c r="CA60" s="317">
        <v>2.8229855769230769</v>
      </c>
      <c r="CB60" s="317">
        <v>0</v>
      </c>
      <c r="CC60" s="317">
        <v>3.1996346153846149</v>
      </c>
      <c r="CD60" s="247" t="s">
        <v>233</v>
      </c>
      <c r="CE60" s="268">
        <v>800.78974038461558</v>
      </c>
    </row>
    <row r="61" spans="1:83" x14ac:dyDescent="0.35">
      <c r="A61" s="39" t="s">
        <v>248</v>
      </c>
      <c r="B61" s="20"/>
      <c r="C61" s="24">
        <v>4296006.71</v>
      </c>
      <c r="D61" s="24">
        <v>0</v>
      </c>
      <c r="E61" s="24">
        <v>25687856.940000009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30">
        <v>9433594.4400000013</v>
      </c>
      <c r="Q61" s="30">
        <v>1127895.74</v>
      </c>
      <c r="R61" s="30">
        <v>0</v>
      </c>
      <c r="S61" s="319">
        <v>97637.64</v>
      </c>
      <c r="T61" s="319">
        <v>549068.97</v>
      </c>
      <c r="U61" s="31">
        <v>2464715.37</v>
      </c>
      <c r="V61" s="30">
        <v>2038586.2100000002</v>
      </c>
      <c r="W61" s="30">
        <v>0</v>
      </c>
      <c r="X61" s="30">
        <v>0</v>
      </c>
      <c r="Y61" s="30">
        <v>0</v>
      </c>
      <c r="Z61" s="30">
        <v>66202.67</v>
      </c>
      <c r="AA61" s="30">
        <v>245167.63999999998</v>
      </c>
      <c r="AB61" s="320">
        <v>3052278.5</v>
      </c>
      <c r="AC61" s="30">
        <v>3031218.66</v>
      </c>
      <c r="AD61" s="30">
        <v>0</v>
      </c>
      <c r="AE61" s="30">
        <v>5683.9</v>
      </c>
      <c r="AF61" s="30">
        <v>0</v>
      </c>
      <c r="AG61" s="30">
        <v>7557738.0199999996</v>
      </c>
      <c r="AH61" s="30">
        <v>0</v>
      </c>
      <c r="AI61" s="30">
        <v>0</v>
      </c>
      <c r="AJ61" s="30">
        <v>1082594.27</v>
      </c>
      <c r="AK61" s="30">
        <v>386.19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-60.37</v>
      </c>
      <c r="AS61" s="30">
        <v>0</v>
      </c>
      <c r="AT61" s="30">
        <v>0</v>
      </c>
      <c r="AU61" s="30">
        <v>0</v>
      </c>
      <c r="AV61" s="319">
        <v>2973596.16</v>
      </c>
      <c r="AW61" s="319">
        <v>0</v>
      </c>
      <c r="AX61" s="319">
        <v>0</v>
      </c>
      <c r="AY61" s="30">
        <v>1991083.5799999998</v>
      </c>
      <c r="AZ61" s="30">
        <v>0</v>
      </c>
      <c r="BA61" s="319">
        <v>82574.81</v>
      </c>
      <c r="BB61" s="319">
        <v>1669979.46</v>
      </c>
      <c r="BC61" s="319">
        <v>0</v>
      </c>
      <c r="BD61" s="319">
        <v>0</v>
      </c>
      <c r="BE61" s="30">
        <v>3835409.79</v>
      </c>
      <c r="BF61" s="319">
        <v>0</v>
      </c>
      <c r="BG61" s="319">
        <v>0</v>
      </c>
      <c r="BH61" s="319">
        <v>0</v>
      </c>
      <c r="BI61" s="319">
        <v>0</v>
      </c>
      <c r="BJ61" s="319">
        <v>0</v>
      </c>
      <c r="BK61" s="319">
        <v>0</v>
      </c>
      <c r="BL61" s="319">
        <v>12199.32</v>
      </c>
      <c r="BM61" s="319">
        <v>0</v>
      </c>
      <c r="BN61" s="319">
        <v>726446.04999999993</v>
      </c>
      <c r="BO61" s="319">
        <v>77303.03</v>
      </c>
      <c r="BP61" s="319">
        <v>0</v>
      </c>
      <c r="BQ61" s="319">
        <v>0</v>
      </c>
      <c r="BR61" s="319">
        <v>0</v>
      </c>
      <c r="BS61" s="319">
        <v>55776.29</v>
      </c>
      <c r="BT61" s="319">
        <v>323923.95999999996</v>
      </c>
      <c r="BU61" s="319">
        <v>0</v>
      </c>
      <c r="BV61" s="319">
        <v>0</v>
      </c>
      <c r="BW61" s="319">
        <v>-2775.38</v>
      </c>
      <c r="BX61" s="319">
        <v>0</v>
      </c>
      <c r="BY61" s="319">
        <v>1375260.61</v>
      </c>
      <c r="BZ61" s="319">
        <v>559134.91</v>
      </c>
      <c r="CA61" s="319">
        <v>265614.87</v>
      </c>
      <c r="CB61" s="319">
        <v>0</v>
      </c>
      <c r="CC61" s="319">
        <v>174320.79</v>
      </c>
      <c r="CD61" s="29" t="s">
        <v>233</v>
      </c>
      <c r="CE61" s="32">
        <v>74856419.750000015</v>
      </c>
    </row>
    <row r="62" spans="1:83" x14ac:dyDescent="0.35">
      <c r="A62" s="39" t="s">
        <v>9</v>
      </c>
      <c r="B62" s="20"/>
      <c r="C62" s="32">
        <v>376325</v>
      </c>
      <c r="D62" s="32">
        <v>0</v>
      </c>
      <c r="E62" s="32">
        <v>1850943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775932</v>
      </c>
      <c r="Q62" s="32">
        <v>101770</v>
      </c>
      <c r="R62" s="32">
        <v>0</v>
      </c>
      <c r="S62" s="32">
        <v>4520</v>
      </c>
      <c r="T62" s="32">
        <v>49989</v>
      </c>
      <c r="U62" s="32">
        <v>217212</v>
      </c>
      <c r="V62" s="32">
        <v>235273</v>
      </c>
      <c r="W62" s="32">
        <v>0</v>
      </c>
      <c r="X62" s="32">
        <v>0</v>
      </c>
      <c r="Y62" s="32">
        <v>0</v>
      </c>
      <c r="Z62" s="32">
        <v>5107</v>
      </c>
      <c r="AA62" s="32">
        <v>16077</v>
      </c>
      <c r="AB62" s="32">
        <v>254829</v>
      </c>
      <c r="AC62" s="32">
        <v>237406</v>
      </c>
      <c r="AD62" s="32">
        <v>0</v>
      </c>
      <c r="AE62" s="32">
        <v>0</v>
      </c>
      <c r="AF62" s="32">
        <v>0</v>
      </c>
      <c r="AG62" s="32">
        <v>664245</v>
      </c>
      <c r="AH62" s="32">
        <v>0</v>
      </c>
      <c r="AI62" s="32">
        <v>0</v>
      </c>
      <c r="AJ62" s="32">
        <v>96025</v>
      </c>
      <c r="AK62" s="32">
        <v>0</v>
      </c>
      <c r="AL62" s="32">
        <v>0</v>
      </c>
      <c r="AM62" s="32">
        <v>0</v>
      </c>
      <c r="AN62" s="32">
        <v>0</v>
      </c>
      <c r="AO62" s="32">
        <v>0</v>
      </c>
      <c r="AP62" s="32">
        <v>0</v>
      </c>
      <c r="AQ62" s="32">
        <v>0</v>
      </c>
      <c r="AR62" s="32">
        <v>-5</v>
      </c>
      <c r="AS62" s="32">
        <v>0</v>
      </c>
      <c r="AT62" s="32">
        <v>0</v>
      </c>
      <c r="AU62" s="32">
        <v>0</v>
      </c>
      <c r="AV62" s="32">
        <v>215253</v>
      </c>
      <c r="AW62" s="32">
        <v>0</v>
      </c>
      <c r="AX62" s="32">
        <v>0</v>
      </c>
      <c r="AY62" s="32">
        <v>160120</v>
      </c>
      <c r="AZ62" s="32">
        <v>0</v>
      </c>
      <c r="BA62" s="32">
        <v>7851</v>
      </c>
      <c r="BB62" s="32">
        <v>152311</v>
      </c>
      <c r="BC62" s="32">
        <v>0</v>
      </c>
      <c r="BD62" s="32">
        <v>0</v>
      </c>
      <c r="BE62" s="32">
        <v>353295</v>
      </c>
      <c r="BF62" s="32">
        <v>0</v>
      </c>
      <c r="BG62" s="32">
        <v>0</v>
      </c>
      <c r="BH62" s="32">
        <v>0</v>
      </c>
      <c r="BI62" s="32">
        <v>0</v>
      </c>
      <c r="BJ62" s="32">
        <v>0</v>
      </c>
      <c r="BK62" s="32">
        <v>0</v>
      </c>
      <c r="BL62" s="32">
        <v>843</v>
      </c>
      <c r="BM62" s="32">
        <v>0</v>
      </c>
      <c r="BN62" s="32">
        <v>101110</v>
      </c>
      <c r="BO62" s="32">
        <v>701199</v>
      </c>
      <c r="BP62" s="32">
        <v>0</v>
      </c>
      <c r="BQ62" s="32">
        <v>0</v>
      </c>
      <c r="BR62" s="32">
        <v>0</v>
      </c>
      <c r="BS62" s="32">
        <v>5584</v>
      </c>
      <c r="BT62" s="32">
        <v>23609</v>
      </c>
      <c r="BU62" s="32">
        <v>0</v>
      </c>
      <c r="BV62" s="32">
        <v>0</v>
      </c>
      <c r="BW62" s="32">
        <v>35</v>
      </c>
      <c r="BX62" s="32">
        <v>0</v>
      </c>
      <c r="BY62" s="32">
        <v>76111</v>
      </c>
      <c r="BZ62" s="32">
        <v>106607</v>
      </c>
      <c r="CA62" s="32">
        <v>15242</v>
      </c>
      <c r="CB62" s="32">
        <v>0</v>
      </c>
      <c r="CC62" s="32">
        <v>108846</v>
      </c>
      <c r="CD62" s="29" t="s">
        <v>233</v>
      </c>
      <c r="CE62" s="32">
        <v>6913664</v>
      </c>
    </row>
    <row r="63" spans="1:83" x14ac:dyDescent="0.35">
      <c r="A63" s="39" t="s">
        <v>249</v>
      </c>
      <c r="B63" s="20"/>
      <c r="C63" s="24">
        <v>909722.42</v>
      </c>
      <c r="D63" s="24">
        <v>0</v>
      </c>
      <c r="E63" s="24">
        <v>1069133.3199999998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30">
        <v>28082.720000000001</v>
      </c>
      <c r="Q63" s="30">
        <v>0</v>
      </c>
      <c r="R63" s="30">
        <v>0</v>
      </c>
      <c r="S63" s="319">
        <v>0</v>
      </c>
      <c r="T63" s="319">
        <v>0</v>
      </c>
      <c r="U63" s="31">
        <v>68961.55</v>
      </c>
      <c r="V63" s="30">
        <v>44250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20">
        <v>1580</v>
      </c>
      <c r="AC63" s="30">
        <v>0</v>
      </c>
      <c r="AD63" s="30">
        <v>0</v>
      </c>
      <c r="AE63" s="30">
        <v>0</v>
      </c>
      <c r="AF63" s="30">
        <v>0</v>
      </c>
      <c r="AG63" s="30">
        <v>415078.94</v>
      </c>
      <c r="AH63" s="30">
        <v>0</v>
      </c>
      <c r="AI63" s="30">
        <v>0</v>
      </c>
      <c r="AJ63" s="30">
        <v>27125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-3000</v>
      </c>
      <c r="AU63" s="30">
        <v>0</v>
      </c>
      <c r="AV63" s="319">
        <v>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0</v>
      </c>
      <c r="BC63" s="319">
        <v>0</v>
      </c>
      <c r="BD63" s="319">
        <v>0</v>
      </c>
      <c r="BE63" s="30">
        <v>18865.93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1389762.99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3815128.98</v>
      </c>
      <c r="BX63" s="319">
        <v>0</v>
      </c>
      <c r="BY63" s="319">
        <v>113954.66999999998</v>
      </c>
      <c r="BZ63" s="319">
        <v>0</v>
      </c>
      <c r="CA63" s="319">
        <v>0</v>
      </c>
      <c r="CB63" s="319">
        <v>0</v>
      </c>
      <c r="CC63" s="319">
        <v>-297.94</v>
      </c>
      <c r="CD63" s="29" t="s">
        <v>233</v>
      </c>
      <c r="CE63" s="32">
        <v>7898348.5799999991</v>
      </c>
    </row>
    <row r="64" spans="1:83" x14ac:dyDescent="0.35">
      <c r="A64" s="39" t="s">
        <v>250</v>
      </c>
      <c r="B64" s="20"/>
      <c r="C64" s="24">
        <v>668111.12</v>
      </c>
      <c r="D64" s="24">
        <v>0</v>
      </c>
      <c r="E64" s="24">
        <v>2451843.2699999991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30">
        <v>19665606.239999998</v>
      </c>
      <c r="Q64" s="30">
        <v>74848.73</v>
      </c>
      <c r="R64" s="30">
        <v>590957.96</v>
      </c>
      <c r="S64" s="319">
        <v>-210397.31</v>
      </c>
      <c r="T64" s="319">
        <v>380047.33999999997</v>
      </c>
      <c r="U64" s="31">
        <v>1655387.96</v>
      </c>
      <c r="V64" s="30">
        <v>852148.19999999972</v>
      </c>
      <c r="W64" s="30">
        <v>0</v>
      </c>
      <c r="X64" s="30">
        <v>0</v>
      </c>
      <c r="Y64" s="30">
        <v>0</v>
      </c>
      <c r="Z64" s="30">
        <v>0</v>
      </c>
      <c r="AA64" s="30">
        <v>286133.37999999995</v>
      </c>
      <c r="AB64" s="320">
        <v>23586082.990000002</v>
      </c>
      <c r="AC64" s="30">
        <v>587349.13</v>
      </c>
      <c r="AD64" s="30">
        <v>0</v>
      </c>
      <c r="AE64" s="30">
        <v>20372.840000000004</v>
      </c>
      <c r="AF64" s="30">
        <v>0</v>
      </c>
      <c r="AG64" s="30">
        <v>1137927.99</v>
      </c>
      <c r="AH64" s="30">
        <v>0</v>
      </c>
      <c r="AI64" s="30">
        <v>0</v>
      </c>
      <c r="AJ64" s="30">
        <v>271378.85000000003</v>
      </c>
      <c r="AK64" s="30">
        <v>42.57</v>
      </c>
      <c r="AL64" s="30">
        <v>0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9">
        <v>666271.26</v>
      </c>
      <c r="AW64" s="319">
        <v>0</v>
      </c>
      <c r="AX64" s="319">
        <v>0</v>
      </c>
      <c r="AY64" s="30">
        <v>255129.58</v>
      </c>
      <c r="AZ64" s="30">
        <v>0</v>
      </c>
      <c r="BA64" s="319">
        <v>129.43</v>
      </c>
      <c r="BB64" s="319">
        <v>6431.04</v>
      </c>
      <c r="BC64" s="319">
        <v>0</v>
      </c>
      <c r="BD64" s="319">
        <v>-28198.28</v>
      </c>
      <c r="BE64" s="30">
        <v>997247.73</v>
      </c>
      <c r="BF64" s="319">
        <v>0</v>
      </c>
      <c r="BG64" s="319">
        <v>63.18</v>
      </c>
      <c r="BH64" s="319">
        <v>0</v>
      </c>
      <c r="BI64" s="319">
        <v>0</v>
      </c>
      <c r="BJ64" s="319">
        <v>0</v>
      </c>
      <c r="BK64" s="319">
        <v>0</v>
      </c>
      <c r="BL64" s="319">
        <v>81.96</v>
      </c>
      <c r="BM64" s="319">
        <v>0</v>
      </c>
      <c r="BN64" s="319">
        <v>98005.54</v>
      </c>
      <c r="BO64" s="319">
        <v>0</v>
      </c>
      <c r="BP64" s="319">
        <v>0</v>
      </c>
      <c r="BQ64" s="319">
        <v>0</v>
      </c>
      <c r="BR64" s="319">
        <v>0</v>
      </c>
      <c r="BS64" s="319">
        <v>294.28999999999996</v>
      </c>
      <c r="BT64" s="319">
        <v>4997.8099999999995</v>
      </c>
      <c r="BU64" s="319">
        <v>0</v>
      </c>
      <c r="BV64" s="319">
        <v>0</v>
      </c>
      <c r="BW64" s="319">
        <v>75.349999999999994</v>
      </c>
      <c r="BX64" s="319">
        <v>0</v>
      </c>
      <c r="BY64" s="319">
        <v>38395.699999999997</v>
      </c>
      <c r="BZ64" s="319">
        <v>123.08</v>
      </c>
      <c r="CA64" s="319">
        <v>196.2</v>
      </c>
      <c r="CB64" s="319">
        <v>0</v>
      </c>
      <c r="CC64" s="319">
        <v>2766.89</v>
      </c>
      <c r="CD64" s="29" t="s">
        <v>233</v>
      </c>
      <c r="CE64" s="32">
        <v>54059852.020000011</v>
      </c>
    </row>
    <row r="65" spans="1:83" x14ac:dyDescent="0.35">
      <c r="A65" s="39" t="s">
        <v>251</v>
      </c>
      <c r="B65" s="20"/>
      <c r="C65" s="24">
        <v>604.16</v>
      </c>
      <c r="D65" s="24">
        <v>0</v>
      </c>
      <c r="E65" s="24">
        <v>1396.46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0">
        <v>1921.41</v>
      </c>
      <c r="Q65" s="30">
        <v>0</v>
      </c>
      <c r="R65" s="30">
        <v>0</v>
      </c>
      <c r="S65" s="319">
        <v>0</v>
      </c>
      <c r="T65" s="319">
        <v>0</v>
      </c>
      <c r="U65" s="31">
        <v>371.75</v>
      </c>
      <c r="V65" s="30">
        <v>0</v>
      </c>
      <c r="W65" s="30">
        <v>0</v>
      </c>
      <c r="X65" s="30">
        <v>0</v>
      </c>
      <c r="Y65" s="30">
        <v>0</v>
      </c>
      <c r="Z65" s="30">
        <v>325</v>
      </c>
      <c r="AA65" s="30">
        <v>0</v>
      </c>
      <c r="AB65" s="320">
        <v>885.41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630.14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7289.46</v>
      </c>
      <c r="AS65" s="30">
        <v>0</v>
      </c>
      <c r="AT65" s="30">
        <v>0</v>
      </c>
      <c r="AU65" s="30">
        <v>0</v>
      </c>
      <c r="AV65" s="319">
        <v>25548.559999999998</v>
      </c>
      <c r="AW65" s="319">
        <v>0</v>
      </c>
      <c r="AX65" s="319">
        <v>0</v>
      </c>
      <c r="AY65" s="30">
        <v>384.32</v>
      </c>
      <c r="AZ65" s="30">
        <v>0</v>
      </c>
      <c r="BA65" s="319">
        <v>0</v>
      </c>
      <c r="BB65" s="319">
        <v>1897.92</v>
      </c>
      <c r="BC65" s="319">
        <v>0</v>
      </c>
      <c r="BD65" s="319">
        <v>0</v>
      </c>
      <c r="BE65" s="30">
        <v>1946000.5299999998</v>
      </c>
      <c r="BF65" s="319">
        <v>0</v>
      </c>
      <c r="BG65" s="319">
        <v>0</v>
      </c>
      <c r="BH65" s="319">
        <v>1212.81</v>
      </c>
      <c r="BI65" s="319">
        <v>0</v>
      </c>
      <c r="BJ65" s="319">
        <v>0</v>
      </c>
      <c r="BK65" s="319">
        <v>0</v>
      </c>
      <c r="BL65" s="319">
        <v>0</v>
      </c>
      <c r="BM65" s="319">
        <v>0</v>
      </c>
      <c r="BN65" s="319">
        <v>65401.26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0</v>
      </c>
      <c r="BU65" s="319">
        <v>0</v>
      </c>
      <c r="BV65" s="319">
        <v>0</v>
      </c>
      <c r="BW65" s="319">
        <v>0</v>
      </c>
      <c r="BX65" s="319">
        <v>0</v>
      </c>
      <c r="BY65" s="319">
        <v>788.81999999999994</v>
      </c>
      <c r="BZ65" s="319">
        <v>190.38</v>
      </c>
      <c r="CA65" s="319">
        <v>0</v>
      </c>
      <c r="CB65" s="319">
        <v>0</v>
      </c>
      <c r="CC65" s="319">
        <v>-207.25</v>
      </c>
      <c r="CD65" s="29" t="s">
        <v>233</v>
      </c>
      <c r="CE65" s="32">
        <v>2054641.14</v>
      </c>
    </row>
    <row r="66" spans="1:83" x14ac:dyDescent="0.35">
      <c r="A66" s="39" t="s">
        <v>252</v>
      </c>
      <c r="B66" s="20"/>
      <c r="C66" s="24">
        <v>38346.78</v>
      </c>
      <c r="D66" s="24">
        <v>0</v>
      </c>
      <c r="E66" s="24">
        <v>17791.86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30">
        <v>705273.39</v>
      </c>
      <c r="Q66" s="30">
        <v>245.04</v>
      </c>
      <c r="R66" s="30">
        <v>3656056.9699999997</v>
      </c>
      <c r="S66" s="319">
        <v>39582.15</v>
      </c>
      <c r="T66" s="319">
        <v>201.83</v>
      </c>
      <c r="U66" s="31">
        <v>3753996.1</v>
      </c>
      <c r="V66" s="30">
        <v>200183.27000000002</v>
      </c>
      <c r="W66" s="30">
        <v>0</v>
      </c>
      <c r="X66" s="30">
        <v>0</v>
      </c>
      <c r="Y66" s="30">
        <v>10449300.76</v>
      </c>
      <c r="Z66" s="30">
        <v>48579.670000000006</v>
      </c>
      <c r="AA66" s="30">
        <v>176703.95</v>
      </c>
      <c r="AB66" s="320">
        <v>404516.04000000004</v>
      </c>
      <c r="AC66" s="30">
        <v>8784.94</v>
      </c>
      <c r="AD66" s="30">
        <v>0</v>
      </c>
      <c r="AE66" s="30">
        <v>997868.65999999992</v>
      </c>
      <c r="AF66" s="30">
        <v>0</v>
      </c>
      <c r="AG66" s="30">
        <v>-4785.9499999999989</v>
      </c>
      <c r="AH66" s="30">
        <v>0</v>
      </c>
      <c r="AI66" s="30">
        <v>0</v>
      </c>
      <c r="AJ66" s="30">
        <v>1487594</v>
      </c>
      <c r="AK66" s="30">
        <v>578481.90999999992</v>
      </c>
      <c r="AL66" s="30">
        <v>100804.28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26492.130000000005</v>
      </c>
      <c r="AW66" s="319">
        <v>0</v>
      </c>
      <c r="AX66" s="319">
        <v>0</v>
      </c>
      <c r="AY66" s="30">
        <v>1403977.1300000001</v>
      </c>
      <c r="AZ66" s="30">
        <v>0</v>
      </c>
      <c r="BA66" s="319">
        <v>680607.07000000007</v>
      </c>
      <c r="BB66" s="319">
        <v>56982.979999999996</v>
      </c>
      <c r="BC66" s="319">
        <v>0</v>
      </c>
      <c r="BD66" s="319">
        <v>9585.5499999999993</v>
      </c>
      <c r="BE66" s="30">
        <v>950738.87</v>
      </c>
      <c r="BF66" s="319">
        <v>0</v>
      </c>
      <c r="BG66" s="319">
        <v>964.23</v>
      </c>
      <c r="BH66" s="319">
        <v>17.72</v>
      </c>
      <c r="BI66" s="319">
        <v>0</v>
      </c>
      <c r="BJ66" s="319">
        <v>90.75</v>
      </c>
      <c r="BK66" s="319">
        <v>0</v>
      </c>
      <c r="BL66" s="319">
        <v>416606.88</v>
      </c>
      <c r="BM66" s="319">
        <v>0</v>
      </c>
      <c r="BN66" s="319">
        <v>65537.95</v>
      </c>
      <c r="BO66" s="319">
        <v>0</v>
      </c>
      <c r="BP66" s="319">
        <v>0</v>
      </c>
      <c r="BQ66" s="319">
        <v>0</v>
      </c>
      <c r="BR66" s="319">
        <v>0</v>
      </c>
      <c r="BS66" s="319">
        <v>236.53</v>
      </c>
      <c r="BT66" s="319">
        <v>0</v>
      </c>
      <c r="BU66" s="319">
        <v>0</v>
      </c>
      <c r="BV66" s="319">
        <v>0</v>
      </c>
      <c r="BW66" s="319">
        <v>423608.52</v>
      </c>
      <c r="BX66" s="319">
        <v>0</v>
      </c>
      <c r="BY66" s="319">
        <v>634088.51</v>
      </c>
      <c r="BZ66" s="319">
        <v>0</v>
      </c>
      <c r="CA66" s="319">
        <v>95.92</v>
      </c>
      <c r="CB66" s="319">
        <v>0</v>
      </c>
      <c r="CC66" s="319">
        <v>2319.2000000000003</v>
      </c>
      <c r="CD66" s="29" t="s">
        <v>233</v>
      </c>
      <c r="CE66" s="32">
        <v>27331475.590000004</v>
      </c>
    </row>
    <row r="67" spans="1:83" x14ac:dyDescent="0.35">
      <c r="A67" s="39" t="s">
        <v>11</v>
      </c>
      <c r="B67" s="20"/>
      <c r="C67" s="32">
        <v>126288</v>
      </c>
      <c r="D67" s="32">
        <v>0</v>
      </c>
      <c r="E67" s="32">
        <v>122548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812083</v>
      </c>
      <c r="Q67" s="32">
        <v>0</v>
      </c>
      <c r="R67" s="32">
        <v>124943</v>
      </c>
      <c r="S67" s="32">
        <v>9422</v>
      </c>
      <c r="T67" s="32">
        <v>15008</v>
      </c>
      <c r="U67" s="32">
        <v>6857</v>
      </c>
      <c r="V67" s="32">
        <v>46435</v>
      </c>
      <c r="W67" s="32">
        <v>0</v>
      </c>
      <c r="X67" s="32">
        <v>0</v>
      </c>
      <c r="Y67" s="32">
        <v>1103</v>
      </c>
      <c r="Z67" s="32">
        <v>-5</v>
      </c>
      <c r="AA67" s="32">
        <v>0</v>
      </c>
      <c r="AB67" s="32">
        <v>83689</v>
      </c>
      <c r="AC67" s="32">
        <v>52920</v>
      </c>
      <c r="AD67" s="32">
        <v>0</v>
      </c>
      <c r="AE67" s="32">
        <v>312</v>
      </c>
      <c r="AF67" s="32">
        <v>0</v>
      </c>
      <c r="AG67" s="32">
        <v>26679</v>
      </c>
      <c r="AH67" s="32">
        <v>0</v>
      </c>
      <c r="AI67" s="32">
        <v>0</v>
      </c>
      <c r="AJ67" s="32">
        <v>44046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-103</v>
      </c>
      <c r="AS67" s="32">
        <v>0</v>
      </c>
      <c r="AT67" s="32">
        <v>0</v>
      </c>
      <c r="AU67" s="32">
        <v>0</v>
      </c>
      <c r="AV67" s="32">
        <v>-361</v>
      </c>
      <c r="AW67" s="32">
        <v>0</v>
      </c>
      <c r="AX67" s="32">
        <v>0</v>
      </c>
      <c r="AY67" s="32">
        <v>7447</v>
      </c>
      <c r="AZ67" s="32">
        <v>0</v>
      </c>
      <c r="BA67" s="32">
        <v>0</v>
      </c>
      <c r="BB67" s="32">
        <v>-27</v>
      </c>
      <c r="BC67" s="32">
        <v>0</v>
      </c>
      <c r="BD67" s="32">
        <v>0</v>
      </c>
      <c r="BE67" s="32">
        <v>1330642</v>
      </c>
      <c r="BF67" s="32">
        <v>0</v>
      </c>
      <c r="BG67" s="32">
        <v>0</v>
      </c>
      <c r="BH67" s="32">
        <v>-17</v>
      </c>
      <c r="BI67" s="32">
        <v>0</v>
      </c>
      <c r="BJ67" s="32">
        <v>0</v>
      </c>
      <c r="BK67" s="32">
        <v>0</v>
      </c>
      <c r="BL67" s="32">
        <v>0</v>
      </c>
      <c r="BM67" s="32">
        <v>0</v>
      </c>
      <c r="BN67" s="32">
        <v>1732123</v>
      </c>
      <c r="BO67" s="32">
        <v>0</v>
      </c>
      <c r="BP67" s="32">
        <v>0</v>
      </c>
      <c r="BQ67" s="32">
        <v>0</v>
      </c>
      <c r="BR67" s="32">
        <v>0</v>
      </c>
      <c r="BS67" s="32">
        <v>0</v>
      </c>
      <c r="BT67" s="32">
        <v>0</v>
      </c>
      <c r="BU67" s="32">
        <v>0</v>
      </c>
      <c r="BV67" s="32">
        <v>0</v>
      </c>
      <c r="BW67" s="32">
        <v>0</v>
      </c>
      <c r="BX67" s="32">
        <v>0</v>
      </c>
      <c r="BY67" s="32">
        <v>401348</v>
      </c>
      <c r="BZ67" s="32">
        <v>-3</v>
      </c>
      <c r="CA67" s="32">
        <v>0</v>
      </c>
      <c r="CB67" s="32">
        <v>0</v>
      </c>
      <c r="CC67" s="32">
        <v>3</v>
      </c>
      <c r="CD67" s="29" t="s">
        <v>233</v>
      </c>
      <c r="CE67" s="32">
        <v>4943380</v>
      </c>
    </row>
    <row r="68" spans="1:83" x14ac:dyDescent="0.35">
      <c r="A68" s="39" t="s">
        <v>253</v>
      </c>
      <c r="B68" s="32"/>
      <c r="C68" s="24">
        <v>0</v>
      </c>
      <c r="D68" s="24">
        <v>0</v>
      </c>
      <c r="E68" s="24">
        <v>12776.7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0">
        <v>434071.47</v>
      </c>
      <c r="Q68" s="30">
        <v>0</v>
      </c>
      <c r="R68" s="30">
        <v>0</v>
      </c>
      <c r="S68" s="319">
        <v>7195.18</v>
      </c>
      <c r="T68" s="319">
        <v>0</v>
      </c>
      <c r="U68" s="31">
        <v>61349.07</v>
      </c>
      <c r="V68" s="30">
        <v>34520.1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20">
        <v>369910.21</v>
      </c>
      <c r="AC68" s="30">
        <v>4203.46</v>
      </c>
      <c r="AD68" s="30">
        <v>0</v>
      </c>
      <c r="AE68" s="30">
        <v>0</v>
      </c>
      <c r="AF68" s="30">
        <v>0</v>
      </c>
      <c r="AG68" s="30">
        <v>51161.9</v>
      </c>
      <c r="AH68" s="30">
        <v>0</v>
      </c>
      <c r="AI68" s="30">
        <v>0</v>
      </c>
      <c r="AJ68" s="30">
        <v>96744.49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116119.12000000001</v>
      </c>
      <c r="AW68" s="319">
        <v>0</v>
      </c>
      <c r="AX68" s="319">
        <v>0</v>
      </c>
      <c r="AY68" s="30">
        <v>3191.21</v>
      </c>
      <c r="AZ68" s="30">
        <v>0</v>
      </c>
      <c r="BA68" s="319">
        <v>0</v>
      </c>
      <c r="BB68" s="319">
        <v>0</v>
      </c>
      <c r="BC68" s="319">
        <v>0</v>
      </c>
      <c r="BD68" s="319">
        <v>0</v>
      </c>
      <c r="BE68" s="30">
        <v>9916.39</v>
      </c>
      <c r="BF68" s="319">
        <v>0</v>
      </c>
      <c r="BG68" s="319">
        <v>0</v>
      </c>
      <c r="BH68" s="319">
        <v>0</v>
      </c>
      <c r="BI68" s="319">
        <v>0</v>
      </c>
      <c r="BJ68" s="319">
        <v>0</v>
      </c>
      <c r="BK68" s="319">
        <v>0</v>
      </c>
      <c r="BL68" s="319">
        <v>0</v>
      </c>
      <c r="BM68" s="319">
        <v>0</v>
      </c>
      <c r="BN68" s="319">
        <v>39595.22</v>
      </c>
      <c r="BO68" s="319">
        <v>0</v>
      </c>
      <c r="BP68" s="319">
        <v>0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0</v>
      </c>
      <c r="BZ68" s="319">
        <v>0</v>
      </c>
      <c r="CA68" s="319">
        <v>0</v>
      </c>
      <c r="CB68" s="319">
        <v>0</v>
      </c>
      <c r="CC68" s="319">
        <v>0</v>
      </c>
      <c r="CD68" s="29" t="s">
        <v>233</v>
      </c>
      <c r="CE68" s="32">
        <v>1240754.52</v>
      </c>
    </row>
    <row r="69" spans="1:83" x14ac:dyDescent="0.35">
      <c r="A69" s="39" t="s">
        <v>254</v>
      </c>
      <c r="B69" s="20"/>
      <c r="C69" s="32">
        <f t="shared" ref="C69:BN69" si="0">SUM(C70:C83)</f>
        <v>5989.1399999999994</v>
      </c>
      <c r="D69" s="32">
        <f t="shared" si="0"/>
        <v>0</v>
      </c>
      <c r="E69" s="32">
        <f t="shared" si="0"/>
        <v>91012.92</v>
      </c>
      <c r="F69" s="32">
        <f t="shared" si="0"/>
        <v>0</v>
      </c>
      <c r="G69" s="32">
        <f t="shared" si="0"/>
        <v>0</v>
      </c>
      <c r="H69" s="32">
        <f t="shared" si="0"/>
        <v>0</v>
      </c>
      <c r="I69" s="32">
        <f t="shared" si="0"/>
        <v>0</v>
      </c>
      <c r="J69" s="32">
        <f t="shared" si="0"/>
        <v>0</v>
      </c>
      <c r="K69" s="32">
        <f t="shared" si="0"/>
        <v>0</v>
      </c>
      <c r="L69" s="32">
        <f t="shared" si="0"/>
        <v>0</v>
      </c>
      <c r="M69" s="32">
        <f t="shared" si="0"/>
        <v>0</v>
      </c>
      <c r="N69" s="32">
        <f t="shared" si="0"/>
        <v>0</v>
      </c>
      <c r="O69" s="32">
        <f t="shared" si="0"/>
        <v>0</v>
      </c>
      <c r="P69" s="32">
        <f t="shared" si="0"/>
        <v>11093.250000000002</v>
      </c>
      <c r="Q69" s="32">
        <f t="shared" si="0"/>
        <v>62</v>
      </c>
      <c r="R69" s="32">
        <f t="shared" si="0"/>
        <v>0</v>
      </c>
      <c r="S69" s="32">
        <f t="shared" si="0"/>
        <v>2112.6299999999997</v>
      </c>
      <c r="T69" s="32">
        <f t="shared" si="0"/>
        <v>891.55</v>
      </c>
      <c r="U69" s="32">
        <f t="shared" si="0"/>
        <v>9864.48</v>
      </c>
      <c r="V69" s="32">
        <f t="shared" si="0"/>
        <v>3168.26</v>
      </c>
      <c r="W69" s="32">
        <f t="shared" si="0"/>
        <v>0</v>
      </c>
      <c r="X69" s="32">
        <f t="shared" si="0"/>
        <v>0</v>
      </c>
      <c r="Y69" s="32">
        <f t="shared" si="0"/>
        <v>0</v>
      </c>
      <c r="Z69" s="32">
        <f t="shared" si="0"/>
        <v>290</v>
      </c>
      <c r="AA69" s="32">
        <f t="shared" si="0"/>
        <v>9093.5</v>
      </c>
      <c r="AB69" s="32">
        <f t="shared" si="0"/>
        <v>8708.34</v>
      </c>
      <c r="AC69" s="32">
        <f t="shared" si="0"/>
        <v>1079.45</v>
      </c>
      <c r="AD69" s="32">
        <f t="shared" si="0"/>
        <v>0</v>
      </c>
      <c r="AE69" s="32">
        <f t="shared" si="0"/>
        <v>0</v>
      </c>
      <c r="AF69" s="32">
        <f t="shared" si="0"/>
        <v>0</v>
      </c>
      <c r="AG69" s="32">
        <f t="shared" si="0"/>
        <v>8843.5600000000013</v>
      </c>
      <c r="AH69" s="32">
        <f t="shared" si="0"/>
        <v>0</v>
      </c>
      <c r="AI69" s="32">
        <f t="shared" si="0"/>
        <v>0</v>
      </c>
      <c r="AJ69" s="32">
        <f t="shared" si="0"/>
        <v>14025</v>
      </c>
      <c r="AK69" s="32">
        <f t="shared" si="0"/>
        <v>0</v>
      </c>
      <c r="AL69" s="32">
        <f t="shared" si="0"/>
        <v>0</v>
      </c>
      <c r="AM69" s="32">
        <f t="shared" si="0"/>
        <v>0</v>
      </c>
      <c r="AN69" s="32">
        <f t="shared" si="0"/>
        <v>0</v>
      </c>
      <c r="AO69" s="32">
        <f t="shared" si="0"/>
        <v>0</v>
      </c>
      <c r="AP69" s="32">
        <f t="shared" si="0"/>
        <v>0</v>
      </c>
      <c r="AQ69" s="32">
        <f t="shared" si="0"/>
        <v>0</v>
      </c>
      <c r="AR69" s="32">
        <f t="shared" si="0"/>
        <v>0</v>
      </c>
      <c r="AS69" s="32">
        <f t="shared" si="0"/>
        <v>0</v>
      </c>
      <c r="AT69" s="32">
        <f t="shared" si="0"/>
        <v>0</v>
      </c>
      <c r="AU69" s="32">
        <f t="shared" si="0"/>
        <v>0</v>
      </c>
      <c r="AV69" s="32">
        <f t="shared" si="0"/>
        <v>6342.4800000000005</v>
      </c>
      <c r="AW69" s="32">
        <f t="shared" si="0"/>
        <v>0</v>
      </c>
      <c r="AX69" s="32">
        <f t="shared" si="0"/>
        <v>0</v>
      </c>
      <c r="AY69" s="32">
        <f t="shared" si="0"/>
        <v>628.15</v>
      </c>
      <c r="AZ69" s="32">
        <f t="shared" si="0"/>
        <v>0</v>
      </c>
      <c r="BA69" s="32">
        <f t="shared" si="0"/>
        <v>0</v>
      </c>
      <c r="BB69" s="32">
        <f t="shared" si="0"/>
        <v>4406.3899999999994</v>
      </c>
      <c r="BC69" s="32">
        <f t="shared" si="0"/>
        <v>0</v>
      </c>
      <c r="BD69" s="32">
        <f t="shared" si="0"/>
        <v>0</v>
      </c>
      <c r="BE69" s="32">
        <f t="shared" si="0"/>
        <v>27458.619999999995</v>
      </c>
      <c r="BF69" s="32">
        <f t="shared" si="0"/>
        <v>0</v>
      </c>
      <c r="BG69" s="32">
        <f t="shared" si="0"/>
        <v>0</v>
      </c>
      <c r="BH69" s="32">
        <f t="shared" si="0"/>
        <v>0</v>
      </c>
      <c r="BI69" s="32">
        <f t="shared" si="0"/>
        <v>0</v>
      </c>
      <c r="BJ69" s="32">
        <f t="shared" si="0"/>
        <v>0</v>
      </c>
      <c r="BK69" s="32">
        <f t="shared" si="0"/>
        <v>0</v>
      </c>
      <c r="BL69" s="32">
        <f t="shared" si="0"/>
        <v>0</v>
      </c>
      <c r="BM69" s="32">
        <f t="shared" si="0"/>
        <v>0</v>
      </c>
      <c r="BN69" s="32">
        <f t="shared" si="0"/>
        <v>3566959.13</v>
      </c>
      <c r="BO69" s="32">
        <f t="shared" ref="BO69:CD69" si="1">SUM(BO70:BO83)</f>
        <v>0</v>
      </c>
      <c r="BP69" s="32">
        <f t="shared" si="1"/>
        <v>0</v>
      </c>
      <c r="BQ69" s="32">
        <f t="shared" si="1"/>
        <v>0</v>
      </c>
      <c r="BR69" s="32">
        <f t="shared" si="1"/>
        <v>0</v>
      </c>
      <c r="BS69" s="32">
        <f t="shared" si="1"/>
        <v>275</v>
      </c>
      <c r="BT69" s="32">
        <f t="shared" si="1"/>
        <v>0</v>
      </c>
      <c r="BU69" s="32">
        <f t="shared" si="1"/>
        <v>0</v>
      </c>
      <c r="BV69" s="32">
        <f t="shared" si="1"/>
        <v>0</v>
      </c>
      <c r="BW69" s="32">
        <f t="shared" si="1"/>
        <v>0</v>
      </c>
      <c r="BX69" s="32">
        <f t="shared" si="1"/>
        <v>0</v>
      </c>
      <c r="BY69" s="32">
        <f t="shared" si="1"/>
        <v>54260.739999999991</v>
      </c>
      <c r="BZ69" s="32">
        <f t="shared" si="1"/>
        <v>123</v>
      </c>
      <c r="CA69" s="32">
        <f t="shared" si="1"/>
        <v>7349.1399999999994</v>
      </c>
      <c r="CB69" s="32">
        <f t="shared" si="1"/>
        <v>0</v>
      </c>
      <c r="CC69" s="32">
        <f t="shared" si="1"/>
        <v>79392504.269999996</v>
      </c>
      <c r="CD69" s="32">
        <f t="shared" si="1"/>
        <v>8249458.8800000101</v>
      </c>
      <c r="CE69" s="32">
        <f>SUM(CE70:CE84)</f>
        <v>103389477.67000002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2" si="2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2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2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2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2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2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2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2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2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2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2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2"/>
        <v>0</v>
      </c>
    </row>
    <row r="83" spans="1:84" x14ac:dyDescent="0.35">
      <c r="A83" s="33" t="s">
        <v>268</v>
      </c>
      <c r="B83" s="20"/>
      <c r="C83" s="24">
        <v>5989.1399999999994</v>
      </c>
      <c r="D83" s="24">
        <v>0</v>
      </c>
      <c r="E83" s="30">
        <v>91012.92</v>
      </c>
      <c r="F83" s="30">
        <v>0</v>
      </c>
      <c r="G83" s="24">
        <v>0</v>
      </c>
      <c r="H83" s="24">
        <v>0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0</v>
      </c>
      <c r="O83" s="24">
        <v>0</v>
      </c>
      <c r="P83" s="30">
        <v>11093.250000000002</v>
      </c>
      <c r="Q83" s="30">
        <v>62</v>
      </c>
      <c r="R83" s="31">
        <v>0</v>
      </c>
      <c r="S83" s="30">
        <v>2112.6299999999997</v>
      </c>
      <c r="T83" s="24">
        <v>891.55</v>
      </c>
      <c r="U83" s="30">
        <v>9864.48</v>
      </c>
      <c r="V83" s="30">
        <v>3168.26</v>
      </c>
      <c r="W83" s="24">
        <v>0</v>
      </c>
      <c r="X83" s="30">
        <v>0</v>
      </c>
      <c r="Y83" s="30">
        <v>0</v>
      </c>
      <c r="Z83" s="30">
        <v>290</v>
      </c>
      <c r="AA83" s="30">
        <v>9093.5</v>
      </c>
      <c r="AB83" s="30">
        <v>8708.34</v>
      </c>
      <c r="AC83" s="30">
        <v>1079.45</v>
      </c>
      <c r="AD83" s="30">
        <v>0</v>
      </c>
      <c r="AE83" s="30">
        <v>0</v>
      </c>
      <c r="AF83" s="30">
        <v>0</v>
      </c>
      <c r="AG83" s="30">
        <v>8843.5600000000013</v>
      </c>
      <c r="AH83" s="30">
        <v>0</v>
      </c>
      <c r="AI83" s="30">
        <v>0</v>
      </c>
      <c r="AJ83" s="30">
        <v>14025</v>
      </c>
      <c r="AK83" s="30">
        <v>0</v>
      </c>
      <c r="AL83" s="30">
        <v>0</v>
      </c>
      <c r="AM83" s="30">
        <v>0</v>
      </c>
      <c r="AN83" s="30">
        <v>0</v>
      </c>
      <c r="AO83" s="24">
        <v>0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6342.4800000000005</v>
      </c>
      <c r="AW83" s="30">
        <v>0</v>
      </c>
      <c r="AX83" s="30">
        <v>0</v>
      </c>
      <c r="AY83" s="30">
        <v>628.15</v>
      </c>
      <c r="AZ83" s="30">
        <v>0</v>
      </c>
      <c r="BA83" s="30">
        <v>0</v>
      </c>
      <c r="BB83" s="30">
        <v>4406.3899999999994</v>
      </c>
      <c r="BC83" s="30">
        <v>0</v>
      </c>
      <c r="BD83" s="30">
        <v>0</v>
      </c>
      <c r="BE83" s="30">
        <v>27458.619999999995</v>
      </c>
      <c r="BF83" s="30">
        <v>0</v>
      </c>
      <c r="BG83" s="30">
        <v>0</v>
      </c>
      <c r="BH83" s="31">
        <v>0</v>
      </c>
      <c r="BI83" s="30">
        <v>0</v>
      </c>
      <c r="BJ83" s="30">
        <v>0</v>
      </c>
      <c r="BK83" s="30">
        <v>0</v>
      </c>
      <c r="BL83" s="30">
        <v>0</v>
      </c>
      <c r="BM83" s="30">
        <v>0</v>
      </c>
      <c r="BN83" s="30">
        <v>3566959.13</v>
      </c>
      <c r="BO83" s="30">
        <v>0</v>
      </c>
      <c r="BP83" s="30">
        <v>0</v>
      </c>
      <c r="BQ83" s="30">
        <v>0</v>
      </c>
      <c r="BR83" s="30">
        <v>0</v>
      </c>
      <c r="BS83" s="30">
        <v>275</v>
      </c>
      <c r="BT83" s="30">
        <v>0</v>
      </c>
      <c r="BU83" s="30">
        <v>0</v>
      </c>
      <c r="BV83" s="30">
        <v>0</v>
      </c>
      <c r="BW83" s="30">
        <v>0</v>
      </c>
      <c r="BX83" s="30">
        <v>0</v>
      </c>
      <c r="BY83" s="30">
        <v>54260.739999999991</v>
      </c>
      <c r="BZ83" s="30">
        <v>123</v>
      </c>
      <c r="CA83" s="30">
        <v>7349.1399999999994</v>
      </c>
      <c r="CB83" s="30">
        <v>0</v>
      </c>
      <c r="CC83" s="30">
        <v>79392504.269999996</v>
      </c>
      <c r="CD83" s="35">
        <v>8249458.8800000101</v>
      </c>
      <c r="CE83" s="32">
        <v>91475999.88000001</v>
      </c>
    </row>
    <row r="84" spans="1:84" x14ac:dyDescent="0.35">
      <c r="A84" s="39" t="s">
        <v>269</v>
      </c>
      <c r="B84" s="20"/>
      <c r="C84" s="24">
        <v>1281.5999999999999</v>
      </c>
      <c r="D84" s="24">
        <v>0</v>
      </c>
      <c r="E84" s="24">
        <v>14668.49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6580.45</v>
      </c>
      <c r="Q84" s="24">
        <v>0</v>
      </c>
      <c r="R84" s="24">
        <v>0</v>
      </c>
      <c r="S84" s="24">
        <v>0</v>
      </c>
      <c r="T84" s="24">
        <v>0</v>
      </c>
      <c r="U84" s="24">
        <v>462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4365377</v>
      </c>
      <c r="AC84" s="24">
        <v>0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24">
        <v>275716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3172347.54</v>
      </c>
      <c r="AW84" s="24">
        <v>0</v>
      </c>
      <c r="AX84" s="24">
        <v>0</v>
      </c>
      <c r="AY84" s="24">
        <v>785145.57</v>
      </c>
      <c r="AZ84" s="24">
        <v>0</v>
      </c>
      <c r="BA84" s="24">
        <v>120982.15</v>
      </c>
      <c r="BB84" s="24">
        <v>2279.5700000000002</v>
      </c>
      <c r="BC84" s="24">
        <v>0</v>
      </c>
      <c r="BD84" s="24">
        <v>0</v>
      </c>
      <c r="BE84" s="24">
        <v>328998.10000000003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953498.71000000008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2799.5</v>
      </c>
      <c r="BZ84" s="24">
        <v>0</v>
      </c>
      <c r="CA84" s="24">
        <v>8346.89</v>
      </c>
      <c r="CB84" s="24">
        <v>0</v>
      </c>
      <c r="CC84" s="24">
        <v>1874994.2200000002</v>
      </c>
      <c r="CD84" s="35">
        <v>0</v>
      </c>
      <c r="CE84" s="32">
        <v>11913477.790000003</v>
      </c>
    </row>
    <row r="85" spans="1:84" x14ac:dyDescent="0.35">
      <c r="A85" s="39" t="s">
        <v>270</v>
      </c>
      <c r="B85" s="32"/>
      <c r="C85" s="32">
        <v>6420111.7300000004</v>
      </c>
      <c r="D85" s="32">
        <v>0</v>
      </c>
      <c r="E85" s="32">
        <v>31290633.980000012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31861077.469999999</v>
      </c>
      <c r="Q85" s="32">
        <v>1304821.51</v>
      </c>
      <c r="R85" s="32">
        <v>4371957.93</v>
      </c>
      <c r="S85" s="32">
        <v>-49927.709999999992</v>
      </c>
      <c r="T85" s="32">
        <v>995206.69</v>
      </c>
      <c r="U85" s="32">
        <v>8238253.2800000012</v>
      </c>
      <c r="V85" s="32">
        <v>3454564.0399999996</v>
      </c>
      <c r="W85" s="32">
        <v>0</v>
      </c>
      <c r="X85" s="32">
        <v>0</v>
      </c>
      <c r="Y85" s="32">
        <v>10450403.76</v>
      </c>
      <c r="Z85" s="32">
        <v>120499.34</v>
      </c>
      <c r="AA85" s="32">
        <v>733175.47</v>
      </c>
      <c r="AB85" s="32">
        <v>23397102.490000002</v>
      </c>
      <c r="AC85" s="32">
        <v>3922961.64</v>
      </c>
      <c r="AD85" s="32">
        <v>0</v>
      </c>
      <c r="AE85" s="32">
        <v>1024237.3999999999</v>
      </c>
      <c r="AF85" s="32">
        <v>0</v>
      </c>
      <c r="AG85" s="32">
        <v>9856888.4600000009</v>
      </c>
      <c r="AH85" s="32">
        <v>0</v>
      </c>
      <c r="AI85" s="32">
        <v>0</v>
      </c>
      <c r="AJ85" s="32">
        <v>2844446.75</v>
      </c>
      <c r="AK85" s="32">
        <v>578910.66999999993</v>
      </c>
      <c r="AL85" s="32">
        <v>100804.28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7121.09</v>
      </c>
      <c r="AS85" s="32">
        <v>0</v>
      </c>
      <c r="AT85" s="32">
        <v>-3000</v>
      </c>
      <c r="AU85" s="32">
        <v>0</v>
      </c>
      <c r="AV85" s="32">
        <v>856914.16999999993</v>
      </c>
      <c r="AW85" s="32">
        <v>0</v>
      </c>
      <c r="AX85" s="32">
        <v>0</v>
      </c>
      <c r="AY85" s="32">
        <v>3036815.4000000004</v>
      </c>
      <c r="AZ85" s="32">
        <v>0</v>
      </c>
      <c r="BA85" s="32">
        <v>650180.16</v>
      </c>
      <c r="BB85" s="32">
        <v>1889702.2199999997</v>
      </c>
      <c r="BC85" s="32">
        <v>0</v>
      </c>
      <c r="BD85" s="32">
        <v>-18612.73</v>
      </c>
      <c r="BE85" s="32">
        <v>9140576.7599999979</v>
      </c>
      <c r="BF85" s="32">
        <v>0</v>
      </c>
      <c r="BG85" s="32">
        <v>1027.4100000000001</v>
      </c>
      <c r="BH85" s="32">
        <v>1213.53</v>
      </c>
      <c r="BI85" s="32">
        <v>0</v>
      </c>
      <c r="BJ85" s="32">
        <v>90.75</v>
      </c>
      <c r="BK85" s="32">
        <v>0</v>
      </c>
      <c r="BL85" s="32">
        <v>429731.16000000003</v>
      </c>
      <c r="BM85" s="32">
        <v>0</v>
      </c>
      <c r="BN85" s="32">
        <v>6831442.4299999997</v>
      </c>
      <c r="BO85" s="32">
        <v>778502.03</v>
      </c>
      <c r="BP85" s="32">
        <v>0</v>
      </c>
      <c r="BQ85" s="32">
        <v>0</v>
      </c>
      <c r="BR85" s="32">
        <v>0</v>
      </c>
      <c r="BS85" s="32">
        <v>62166.11</v>
      </c>
      <c r="BT85" s="32">
        <v>352530.76999999996</v>
      </c>
      <c r="BU85" s="32">
        <v>0</v>
      </c>
      <c r="BV85" s="32">
        <v>0</v>
      </c>
      <c r="BW85" s="32">
        <v>4236072.4700000007</v>
      </c>
      <c r="BX85" s="32">
        <v>0</v>
      </c>
      <c r="BY85" s="32">
        <v>2691408.55</v>
      </c>
      <c r="BZ85" s="32">
        <v>666175.37</v>
      </c>
      <c r="CA85" s="32">
        <v>280151.24</v>
      </c>
      <c r="CB85" s="32">
        <v>0</v>
      </c>
      <c r="CC85" s="32">
        <v>77805260.739999995</v>
      </c>
      <c r="CD85" s="32">
        <v>8249458.8800000101</v>
      </c>
      <c r="CE85" s="32">
        <v>258861057.69000003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9191185.0899999999</v>
      </c>
      <c r="D87" s="24">
        <v>0</v>
      </c>
      <c r="E87" s="24">
        <v>92091207.760000005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68045701.170000002</v>
      </c>
      <c r="Q87" s="24">
        <v>5603453</v>
      </c>
      <c r="R87" s="24">
        <v>999940</v>
      </c>
      <c r="S87" s="24">
        <v>0</v>
      </c>
      <c r="T87" s="24">
        <v>5330403</v>
      </c>
      <c r="U87" s="24">
        <v>36491698.539999999</v>
      </c>
      <c r="V87" s="24">
        <v>8931468.4100000001</v>
      </c>
      <c r="W87" s="24">
        <v>0</v>
      </c>
      <c r="X87" s="24">
        <v>0</v>
      </c>
      <c r="Y87" s="24">
        <v>39234416.449999996</v>
      </c>
      <c r="Z87" s="24">
        <v>0</v>
      </c>
      <c r="AA87" s="24">
        <v>604459.38</v>
      </c>
      <c r="AB87" s="24">
        <v>45611295.349999994</v>
      </c>
      <c r="AC87" s="24">
        <v>44619420.719999999</v>
      </c>
      <c r="AD87" s="24">
        <v>0</v>
      </c>
      <c r="AE87" s="24">
        <v>1519920</v>
      </c>
      <c r="AF87" s="24">
        <v>0</v>
      </c>
      <c r="AG87" s="24">
        <v>30507277.66</v>
      </c>
      <c r="AH87" s="24">
        <v>0</v>
      </c>
      <c r="AI87" s="24">
        <v>0</v>
      </c>
      <c r="AJ87" s="24">
        <v>144259</v>
      </c>
      <c r="AK87" s="24">
        <v>1326144</v>
      </c>
      <c r="AL87" s="24">
        <v>286003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14774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v>390553026.53000003</v>
      </c>
    </row>
    <row r="88" spans="1:84" x14ac:dyDescent="0.35">
      <c r="A88" s="26" t="s">
        <v>273</v>
      </c>
      <c r="B88" s="20"/>
      <c r="C88" s="24">
        <v>120917</v>
      </c>
      <c r="D88" s="24">
        <v>0</v>
      </c>
      <c r="E88" s="24">
        <v>6609793.21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199561507.29000002</v>
      </c>
      <c r="Q88" s="24">
        <v>15497839</v>
      </c>
      <c r="R88" s="24">
        <v>7809200</v>
      </c>
      <c r="S88" s="24">
        <v>0</v>
      </c>
      <c r="T88" s="24">
        <v>468513</v>
      </c>
      <c r="U88" s="24">
        <v>35623383.410000004</v>
      </c>
      <c r="V88" s="24">
        <v>12312830.559999997</v>
      </c>
      <c r="W88" s="24">
        <v>0</v>
      </c>
      <c r="X88" s="24">
        <v>0</v>
      </c>
      <c r="Y88" s="24">
        <v>82852950.099999994</v>
      </c>
      <c r="Z88" s="24">
        <v>0</v>
      </c>
      <c r="AA88" s="24">
        <v>5158520.2799999993</v>
      </c>
      <c r="AB88" s="24">
        <v>106188879.12</v>
      </c>
      <c r="AC88" s="24">
        <v>2907215.15</v>
      </c>
      <c r="AD88" s="24">
        <v>0</v>
      </c>
      <c r="AE88" s="24">
        <v>1416578.5</v>
      </c>
      <c r="AF88" s="24">
        <v>0</v>
      </c>
      <c r="AG88" s="24">
        <v>98602815.689999998</v>
      </c>
      <c r="AH88" s="24">
        <v>0</v>
      </c>
      <c r="AI88" s="24">
        <v>0</v>
      </c>
      <c r="AJ88" s="24">
        <v>10631220</v>
      </c>
      <c r="AK88" s="24">
        <v>224769</v>
      </c>
      <c r="AL88" s="24">
        <v>22275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10467932.100000001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v>596477138.40999997</v>
      </c>
    </row>
    <row r="89" spans="1:84" x14ac:dyDescent="0.35">
      <c r="A89" s="26" t="s">
        <v>274</v>
      </c>
      <c r="B89" s="20"/>
      <c r="C89" s="32">
        <v>9312102.0899999999</v>
      </c>
      <c r="D89" s="32">
        <v>0</v>
      </c>
      <c r="E89" s="32">
        <v>98701000.969999999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267607208.46000004</v>
      </c>
      <c r="Q89" s="32">
        <v>21101292</v>
      </c>
      <c r="R89" s="32">
        <v>8809140</v>
      </c>
      <c r="S89" s="32">
        <v>0</v>
      </c>
      <c r="T89" s="32">
        <v>5798916</v>
      </c>
      <c r="U89" s="32">
        <v>72115081.950000003</v>
      </c>
      <c r="V89" s="32">
        <v>21244298.969999999</v>
      </c>
      <c r="W89" s="32">
        <v>0</v>
      </c>
      <c r="X89" s="32">
        <v>0</v>
      </c>
      <c r="Y89" s="32">
        <v>122087366.54999998</v>
      </c>
      <c r="Z89" s="32">
        <v>0</v>
      </c>
      <c r="AA89" s="32">
        <v>5762979.6599999992</v>
      </c>
      <c r="AB89" s="32">
        <v>151800174.47</v>
      </c>
      <c r="AC89" s="32">
        <v>47526635.869999997</v>
      </c>
      <c r="AD89" s="32">
        <v>0</v>
      </c>
      <c r="AE89" s="32">
        <v>2936498.5</v>
      </c>
      <c r="AF89" s="32">
        <v>0</v>
      </c>
      <c r="AG89" s="32">
        <v>129110093.34999999</v>
      </c>
      <c r="AH89" s="32">
        <v>0</v>
      </c>
      <c r="AI89" s="32">
        <v>0</v>
      </c>
      <c r="AJ89" s="32">
        <v>10775479</v>
      </c>
      <c r="AK89" s="32">
        <v>1550913</v>
      </c>
      <c r="AL89" s="32">
        <v>308278</v>
      </c>
      <c r="AM89" s="32">
        <v>0</v>
      </c>
      <c r="AN89" s="32">
        <v>0</v>
      </c>
      <c r="AO89" s="32">
        <v>0</v>
      </c>
      <c r="AP89" s="32">
        <v>0</v>
      </c>
      <c r="AQ89" s="32">
        <v>0</v>
      </c>
      <c r="AR89" s="32">
        <v>0</v>
      </c>
      <c r="AS89" s="32">
        <v>0</v>
      </c>
      <c r="AT89" s="32">
        <v>0</v>
      </c>
      <c r="AU89" s="32">
        <v>0</v>
      </c>
      <c r="AV89" s="32">
        <v>10482706.100000001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v>987030164.94000006</v>
      </c>
    </row>
    <row r="90" spans="1:84" x14ac:dyDescent="0.35">
      <c r="A90" s="39" t="s">
        <v>275</v>
      </c>
      <c r="B90" s="32"/>
      <c r="C90" s="24">
        <v>7985.01</v>
      </c>
      <c r="D90" s="24">
        <v>0</v>
      </c>
      <c r="E90" s="24">
        <v>74190.229999999909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37466.959999999999</v>
      </c>
      <c r="Q90" s="24">
        <v>3402.95</v>
      </c>
      <c r="R90" s="24">
        <v>347.21</v>
      </c>
      <c r="S90" s="24">
        <v>4017.92</v>
      </c>
      <c r="T90" s="24">
        <v>552.63</v>
      </c>
      <c r="U90" s="24">
        <v>5309.7600000000011</v>
      </c>
      <c r="V90" s="24">
        <v>4567.1399999999994</v>
      </c>
      <c r="W90" s="24">
        <v>0</v>
      </c>
      <c r="X90" s="24">
        <v>0</v>
      </c>
      <c r="Y90" s="24">
        <v>0</v>
      </c>
      <c r="Z90" s="24">
        <v>222.86</v>
      </c>
      <c r="AA90" s="24">
        <v>1839.5500000000002</v>
      </c>
      <c r="AB90" s="24">
        <v>3207.37</v>
      </c>
      <c r="AC90" s="24">
        <v>2609.6800000000003</v>
      </c>
      <c r="AD90" s="24">
        <v>0</v>
      </c>
      <c r="AE90" s="24">
        <v>2764.7900000000004</v>
      </c>
      <c r="AF90" s="24">
        <v>0</v>
      </c>
      <c r="AG90" s="24">
        <v>16623.539999999994</v>
      </c>
      <c r="AH90" s="24">
        <v>0</v>
      </c>
      <c r="AI90" s="24">
        <v>0</v>
      </c>
      <c r="AJ90" s="24">
        <v>679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31901.049999999992</v>
      </c>
      <c r="AW90" s="24">
        <v>0</v>
      </c>
      <c r="AX90" s="24">
        <v>0</v>
      </c>
      <c r="AY90" s="24">
        <v>11665.130000000003</v>
      </c>
      <c r="AZ90" s="24">
        <v>0</v>
      </c>
      <c r="BA90" s="24">
        <v>611.65</v>
      </c>
      <c r="BB90" s="24">
        <v>1277.1199999999999</v>
      </c>
      <c r="BC90" s="24">
        <v>0</v>
      </c>
      <c r="BD90" s="24">
        <v>1669.58</v>
      </c>
      <c r="BE90" s="24">
        <v>32293.670000000002</v>
      </c>
      <c r="BF90" s="24">
        <v>0</v>
      </c>
      <c r="BG90" s="24">
        <v>310.73</v>
      </c>
      <c r="BH90" s="24">
        <v>1871.7499999999998</v>
      </c>
      <c r="BI90" s="24">
        <v>0</v>
      </c>
      <c r="BJ90" s="24">
        <v>298.69999999999993</v>
      </c>
      <c r="BK90" s="24">
        <v>0</v>
      </c>
      <c r="BL90" s="24">
        <v>5023.9600000000009</v>
      </c>
      <c r="BM90" s="24">
        <v>0</v>
      </c>
      <c r="BN90" s="24">
        <v>6774.72</v>
      </c>
      <c r="BO90" s="24">
        <v>0</v>
      </c>
      <c r="BP90" s="24">
        <v>0</v>
      </c>
      <c r="BQ90" s="24">
        <v>0</v>
      </c>
      <c r="BR90" s="24">
        <v>0</v>
      </c>
      <c r="BS90" s="24">
        <v>430.14</v>
      </c>
      <c r="BT90" s="24">
        <v>706.07999999999993</v>
      </c>
      <c r="BU90" s="24">
        <v>0</v>
      </c>
      <c r="BV90" s="24">
        <v>428.09</v>
      </c>
      <c r="BW90" s="24">
        <v>455.75</v>
      </c>
      <c r="BX90" s="24">
        <v>0</v>
      </c>
      <c r="BY90" s="24">
        <v>2223.29</v>
      </c>
      <c r="BZ90" s="24">
        <v>0</v>
      </c>
      <c r="CA90" s="24">
        <v>3881.9000000000005</v>
      </c>
      <c r="CB90" s="24">
        <v>0</v>
      </c>
      <c r="CC90" s="24">
        <v>0</v>
      </c>
      <c r="CD90" s="264" t="s">
        <v>233</v>
      </c>
      <c r="CE90" s="32">
        <v>267609.90999999986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v>0</v>
      </c>
      <c r="CF91" s="32">
        <f>AY59-CE91</f>
        <v>0</v>
      </c>
    </row>
    <row r="92" spans="1:84" x14ac:dyDescent="0.35">
      <c r="A92" s="26" t="s">
        <v>277</v>
      </c>
      <c r="B92" s="20"/>
      <c r="C92" s="24">
        <v>1993.4731420944026</v>
      </c>
      <c r="D92" s="24">
        <v>0</v>
      </c>
      <c r="E92" s="24">
        <v>18521.733962863695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9353.6988026220752</v>
      </c>
      <c r="Q92" s="24">
        <v>849.55302859860501</v>
      </c>
      <c r="R92" s="24">
        <v>86.68164594240929</v>
      </c>
      <c r="S92" s="24">
        <v>1003.0814747988973</v>
      </c>
      <c r="T92" s="24">
        <v>137.96514500490665</v>
      </c>
      <c r="U92" s="24">
        <v>1325.5918215465201</v>
      </c>
      <c r="V92" s="24">
        <v>1140.1953067291122</v>
      </c>
      <c r="W92" s="24">
        <v>0</v>
      </c>
      <c r="X92" s="24">
        <v>0</v>
      </c>
      <c r="Y92" s="24">
        <v>0</v>
      </c>
      <c r="Z92" s="24">
        <v>55.637428687898769</v>
      </c>
      <c r="AA92" s="24">
        <v>459.24720426646411</v>
      </c>
      <c r="AB92" s="24">
        <v>800.72610450823777</v>
      </c>
      <c r="AC92" s="24">
        <v>651.51164362485724</v>
      </c>
      <c r="AD92" s="24">
        <v>0</v>
      </c>
      <c r="AE92" s="24">
        <v>690.23515418655506</v>
      </c>
      <c r="AF92" s="24">
        <v>0</v>
      </c>
      <c r="AG92" s="24">
        <v>4150.098812215886</v>
      </c>
      <c r="AH92" s="24">
        <v>0</v>
      </c>
      <c r="AI92" s="24">
        <v>0</v>
      </c>
      <c r="AJ92" s="24">
        <v>169.51365915410241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7964.1586397024712</v>
      </c>
      <c r="AW92" s="24">
        <v>0</v>
      </c>
      <c r="AX92" s="321" t="s">
        <v>233</v>
      </c>
      <c r="AY92" s="321" t="s">
        <v>233</v>
      </c>
      <c r="AZ92" s="29" t="s">
        <v>233</v>
      </c>
      <c r="BA92" s="24">
        <v>152.6996017991263</v>
      </c>
      <c r="BB92" s="24">
        <v>318.83547036654977</v>
      </c>
      <c r="BC92" s="24">
        <v>0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467.28599635006066</v>
      </c>
      <c r="BI92" s="24">
        <v>0</v>
      </c>
      <c r="BJ92" s="29" t="s">
        <v>233</v>
      </c>
      <c r="BK92" s="24">
        <v>0</v>
      </c>
      <c r="BL92" s="24">
        <v>1254.2413005063986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/>
      <c r="BS92" s="24">
        <v>107.38528033659148</v>
      </c>
      <c r="BT92" s="24">
        <v>176.27423336602155</v>
      </c>
      <c r="BU92" s="24">
        <v>0</v>
      </c>
      <c r="BV92" s="24">
        <v>106.87349388406436</v>
      </c>
      <c r="BW92" s="24">
        <v>113.77886621425948</v>
      </c>
      <c r="BX92" s="24">
        <v>0</v>
      </c>
      <c r="BY92" s="24">
        <v>555.04863514097849</v>
      </c>
      <c r="BZ92" s="24">
        <v>0</v>
      </c>
      <c r="CA92" s="24">
        <v>969.12381954390321</v>
      </c>
      <c r="CB92" s="24">
        <v>0</v>
      </c>
      <c r="CC92" s="29" t="s">
        <v>233</v>
      </c>
      <c r="CD92" s="29" t="s">
        <v>233</v>
      </c>
      <c r="CE92" s="32">
        <v>53574.64967405505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v>0</v>
      </c>
      <c r="CF93" s="32">
        <f>BA59</f>
        <v>0</v>
      </c>
    </row>
    <row r="94" spans="1:84" x14ac:dyDescent="0.35">
      <c r="A94" s="26" t="s">
        <v>279</v>
      </c>
      <c r="B94" s="20"/>
      <c r="C94" s="315">
        <v>23.693341346153847</v>
      </c>
      <c r="D94" s="315">
        <v>0</v>
      </c>
      <c r="E94" s="315">
        <v>144.33486538461537</v>
      </c>
      <c r="F94" s="315">
        <v>0</v>
      </c>
      <c r="G94" s="315">
        <v>0</v>
      </c>
      <c r="H94" s="315">
        <v>0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0</v>
      </c>
      <c r="P94" s="316">
        <v>33.067586538461541</v>
      </c>
      <c r="Q94" s="316">
        <v>5.6777884615384613</v>
      </c>
      <c r="R94" s="316">
        <v>0</v>
      </c>
      <c r="S94" s="317">
        <v>0</v>
      </c>
      <c r="T94" s="317">
        <v>3.9604951923076923</v>
      </c>
      <c r="U94" s="318">
        <v>6.5014423076923067E-2</v>
      </c>
      <c r="V94" s="316">
        <v>1.034673076923077</v>
      </c>
      <c r="W94" s="316">
        <v>0</v>
      </c>
      <c r="X94" s="316">
        <v>0</v>
      </c>
      <c r="Y94" s="316">
        <v>0</v>
      </c>
      <c r="Z94" s="316">
        <v>0</v>
      </c>
      <c r="AA94" s="316">
        <v>0</v>
      </c>
      <c r="AB94" s="317">
        <v>0</v>
      </c>
      <c r="AC94" s="316">
        <v>0</v>
      </c>
      <c r="AD94" s="316">
        <v>0</v>
      </c>
      <c r="AE94" s="316">
        <v>0</v>
      </c>
      <c r="AF94" s="316">
        <v>0</v>
      </c>
      <c r="AG94" s="316">
        <v>50.620153846153848</v>
      </c>
      <c r="AH94" s="316">
        <v>0</v>
      </c>
      <c r="AI94" s="316">
        <v>0</v>
      </c>
      <c r="AJ94" s="316">
        <v>7.1077884615384628</v>
      </c>
      <c r="AK94" s="316">
        <v>0</v>
      </c>
      <c r="AL94" s="316">
        <v>0</v>
      </c>
      <c r="AM94" s="316">
        <v>0</v>
      </c>
      <c r="AN94" s="316">
        <v>0</v>
      </c>
      <c r="AO94" s="316">
        <v>0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0.12632692307692306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v>269.68803365384616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1374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99208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1367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1369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1370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1371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1372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 t="s">
        <v>1373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1375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4" t="s">
        <v>1376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>
        <v>1</v>
      </c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7156</v>
      </c>
      <c r="D127" s="50">
        <v>39471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829</v>
      </c>
      <c r="D130" s="50">
        <v>1512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12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33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111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>
        <v>8</v>
      </c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18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>
        <v>182</v>
      </c>
      <c r="D143" s="20"/>
      <c r="E143" s="32">
        <f>SUM(C132:C142)</f>
        <v>182</v>
      </c>
    </row>
    <row r="144" spans="1:5" x14ac:dyDescent="0.35">
      <c r="A144" s="20" t="s">
        <v>325</v>
      </c>
      <c r="B144" s="46" t="s">
        <v>284</v>
      </c>
      <c r="C144" s="47">
        <v>197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3488</v>
      </c>
      <c r="C154" s="50">
        <v>1577</v>
      </c>
      <c r="D154" s="50">
        <v>2091</v>
      </c>
      <c r="E154" s="32">
        <f>SUM(B154:D154)</f>
        <v>7156</v>
      </c>
    </row>
    <row r="155" spans="1:6" x14ac:dyDescent="0.35">
      <c r="A155" s="20" t="s">
        <v>227</v>
      </c>
      <c r="B155" s="50">
        <v>19239</v>
      </c>
      <c r="C155" s="50">
        <v>8699</v>
      </c>
      <c r="D155" s="50">
        <v>11534</v>
      </c>
      <c r="E155" s="32">
        <f>SUM(B155:D155)</f>
        <v>39472</v>
      </c>
    </row>
    <row r="156" spans="1:6" x14ac:dyDescent="0.35">
      <c r="A156" s="20" t="s">
        <v>332</v>
      </c>
      <c r="B156" s="50">
        <v>98071</v>
      </c>
      <c r="C156" s="50">
        <v>44342</v>
      </c>
      <c r="D156" s="50">
        <v>58793</v>
      </c>
      <c r="E156" s="32">
        <f>SUM(B156:D156)</f>
        <v>201206</v>
      </c>
    </row>
    <row r="157" spans="1:6" x14ac:dyDescent="0.35">
      <c r="A157" s="20" t="s">
        <v>272</v>
      </c>
      <c r="B157" s="50">
        <v>222684636</v>
      </c>
      <c r="C157" s="50">
        <v>87476675</v>
      </c>
      <c r="D157" s="50">
        <v>80391715</v>
      </c>
      <c r="E157" s="32">
        <f>SUM(B157:D157)</f>
        <v>390553026</v>
      </c>
      <c r="F157" s="18"/>
    </row>
    <row r="158" spans="1:6" x14ac:dyDescent="0.35">
      <c r="A158" s="20" t="s">
        <v>273</v>
      </c>
      <c r="B158" s="50">
        <v>258410592</v>
      </c>
      <c r="C158" s="50">
        <v>130045521</v>
      </c>
      <c r="D158" s="50">
        <v>208021026</v>
      </c>
      <c r="E158" s="32">
        <f>SUM(B158:D158)</f>
        <v>596477139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4868016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/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-61299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9284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1311891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785775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6913667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248161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992594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1240755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0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0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0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/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1748597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5097247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6845844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-272361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1675974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1403613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3177598.64</v>
      </c>
      <c r="C211" s="47">
        <v>-4.6566128730773926E-10</v>
      </c>
      <c r="D211" s="50">
        <v>0</v>
      </c>
      <c r="E211" s="32">
        <f t="shared" ref="E211:E219" si="3">SUM(B211:C211)-D211</f>
        <v>3177598.6399999997</v>
      </c>
    </row>
    <row r="212" spans="1:5" x14ac:dyDescent="0.35">
      <c r="A212" s="20" t="s">
        <v>367</v>
      </c>
      <c r="B212" s="50">
        <v>3636125.5</v>
      </c>
      <c r="C212" s="47">
        <v>0</v>
      </c>
      <c r="D212" s="50">
        <v>0</v>
      </c>
      <c r="E212" s="32">
        <f t="shared" si="3"/>
        <v>3636125.5</v>
      </c>
    </row>
    <row r="213" spans="1:5" x14ac:dyDescent="0.35">
      <c r="A213" s="20" t="s">
        <v>368</v>
      </c>
      <c r="B213" s="50">
        <v>97351742.049999997</v>
      </c>
      <c r="C213" s="47">
        <v>10185.159999996424</v>
      </c>
      <c r="D213" s="50">
        <v>0</v>
      </c>
      <c r="E213" s="32">
        <f t="shared" si="3"/>
        <v>97361927.209999993</v>
      </c>
    </row>
    <row r="214" spans="1:5" x14ac:dyDescent="0.35">
      <c r="A214" s="20" t="s">
        <v>369</v>
      </c>
      <c r="B214" s="50"/>
      <c r="C214" s="47"/>
      <c r="D214" s="50"/>
      <c r="E214" s="32">
        <f t="shared" si="3"/>
        <v>0</v>
      </c>
    </row>
    <row r="215" spans="1:5" x14ac:dyDescent="0.35">
      <c r="A215" s="20" t="s">
        <v>370</v>
      </c>
      <c r="B215" s="50">
        <v>6679951.1100000003</v>
      </c>
      <c r="C215" s="47">
        <v>0</v>
      </c>
      <c r="D215" s="50">
        <v>0</v>
      </c>
      <c r="E215" s="32">
        <f t="shared" si="3"/>
        <v>6679951.1100000003</v>
      </c>
    </row>
    <row r="216" spans="1:5" x14ac:dyDescent="0.35">
      <c r="A216" s="20" t="s">
        <v>371</v>
      </c>
      <c r="B216" s="50">
        <v>42934909.169999994</v>
      </c>
      <c r="C216" s="47">
        <v>810861.50999998301</v>
      </c>
      <c r="D216" s="50">
        <v>0</v>
      </c>
      <c r="E216" s="32">
        <f t="shared" si="3"/>
        <v>43745770.679999977</v>
      </c>
    </row>
    <row r="217" spans="1:5" x14ac:dyDescent="0.35">
      <c r="A217" s="20" t="s">
        <v>372</v>
      </c>
      <c r="B217" s="50"/>
      <c r="C217" s="47"/>
      <c r="D217" s="50"/>
      <c r="E217" s="32">
        <f t="shared" si="3"/>
        <v>0</v>
      </c>
    </row>
    <row r="218" spans="1:5" x14ac:dyDescent="0.35">
      <c r="A218" s="20" t="s">
        <v>373</v>
      </c>
      <c r="B218" s="50"/>
      <c r="C218" s="47"/>
      <c r="D218" s="50"/>
      <c r="E218" s="32">
        <f t="shared" si="3"/>
        <v>0</v>
      </c>
    </row>
    <row r="219" spans="1:5" x14ac:dyDescent="0.35">
      <c r="A219" s="20" t="s">
        <v>374</v>
      </c>
      <c r="B219" s="50">
        <v>1563234.97</v>
      </c>
      <c r="C219" s="47">
        <v>1306301.6299999566</v>
      </c>
      <c r="D219" s="50">
        <v>309.43</v>
      </c>
      <c r="E219" s="32">
        <f t="shared" si="3"/>
        <v>2869227.1699999566</v>
      </c>
    </row>
    <row r="220" spans="1:5" x14ac:dyDescent="0.35">
      <c r="A220" s="20" t="s">
        <v>215</v>
      </c>
      <c r="B220" s="32">
        <f>SUM(B211:B219)</f>
        <v>155343561.44</v>
      </c>
      <c r="C220" s="266">
        <f>SUM(C211:C219)</f>
        <v>2127348.2999999356</v>
      </c>
      <c r="D220" s="32">
        <f>SUM(D211:D219)</f>
        <v>309.43</v>
      </c>
      <c r="E220" s="32">
        <f>SUM(E211:E219)</f>
        <v>157470600.30999994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3429187.37</v>
      </c>
      <c r="C225" s="47">
        <v>108654.60999999987</v>
      </c>
      <c r="D225" s="50">
        <v>0</v>
      </c>
      <c r="E225" s="32">
        <f t="shared" ref="E225:E232" si="4">SUM(B225:C225)-D225</f>
        <v>3537841.98</v>
      </c>
    </row>
    <row r="226" spans="1:5" x14ac:dyDescent="0.35">
      <c r="A226" s="20" t="s">
        <v>368</v>
      </c>
      <c r="B226" s="50">
        <v>61691172.789999999</v>
      </c>
      <c r="C226" s="47">
        <v>2882217.279999997</v>
      </c>
      <c r="D226" s="50">
        <v>-26152.870000002898</v>
      </c>
      <c r="E226" s="32">
        <f t="shared" si="4"/>
        <v>64599542.939999998</v>
      </c>
    </row>
    <row r="227" spans="1:5" x14ac:dyDescent="0.35">
      <c r="A227" s="20" t="s">
        <v>369</v>
      </c>
      <c r="B227" s="50"/>
      <c r="C227" s="47"/>
      <c r="D227" s="50"/>
      <c r="E227" s="32">
        <f t="shared" si="4"/>
        <v>0</v>
      </c>
    </row>
    <row r="228" spans="1:5" x14ac:dyDescent="0.35">
      <c r="A228" s="20" t="s">
        <v>370</v>
      </c>
      <c r="B228" s="50">
        <v>5897859.0199999996</v>
      </c>
      <c r="C228" s="47">
        <v>119251.02000000048</v>
      </c>
      <c r="D228" s="50">
        <v>0</v>
      </c>
      <c r="E228" s="32">
        <f t="shared" si="4"/>
        <v>6017110.04</v>
      </c>
    </row>
    <row r="229" spans="1:5" x14ac:dyDescent="0.35">
      <c r="A229" s="20" t="s">
        <v>371</v>
      </c>
      <c r="B229" s="50">
        <v>36268684.619999997</v>
      </c>
      <c r="C229" s="47">
        <v>1833257.0900000036</v>
      </c>
      <c r="D229" s="50">
        <v>0</v>
      </c>
      <c r="E229" s="32">
        <f t="shared" si="4"/>
        <v>38101941.710000001</v>
      </c>
    </row>
    <row r="230" spans="1:5" x14ac:dyDescent="0.35">
      <c r="A230" s="20" t="s">
        <v>372</v>
      </c>
      <c r="B230" s="50"/>
      <c r="C230" s="47"/>
      <c r="D230" s="50"/>
      <c r="E230" s="32">
        <f t="shared" si="4"/>
        <v>0</v>
      </c>
    </row>
    <row r="231" spans="1:5" x14ac:dyDescent="0.35">
      <c r="A231" s="20" t="s">
        <v>373</v>
      </c>
      <c r="B231" s="50"/>
      <c r="C231" s="47"/>
      <c r="D231" s="50"/>
      <c r="E231" s="32">
        <f t="shared" si="4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4"/>
        <v>0</v>
      </c>
    </row>
    <row r="233" spans="1:5" x14ac:dyDescent="0.35">
      <c r="A233" s="20" t="s">
        <v>215</v>
      </c>
      <c r="B233" s="32">
        <f>SUM(B224:B232)</f>
        <v>107286903.79999998</v>
      </c>
      <c r="C233" s="266">
        <f>SUM(C224:C232)</f>
        <v>4943380.0000000009</v>
      </c>
      <c r="D233" s="32">
        <f>SUM(D224:D232)</f>
        <v>-26152.870000002898</v>
      </c>
      <c r="E233" s="32">
        <f>SUM(E224:E232)</f>
        <v>112256436.67000002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5" t="s">
        <v>377</v>
      </c>
      <c r="C236" s="345"/>
      <c r="D236" s="38"/>
      <c r="E236" s="38"/>
    </row>
    <row r="237" spans="1:5" x14ac:dyDescent="0.35">
      <c r="A237" s="56" t="s">
        <v>377</v>
      </c>
      <c r="B237" s="38"/>
      <c r="C237" s="47">
        <v>-4021405</v>
      </c>
      <c r="D237" s="40">
        <f>C237</f>
        <v>-4021405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380571167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178848932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8052068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32845134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128209803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4695513.9800000014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733222617.98000002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743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3616715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10257963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13874678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743075890.98000002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20511320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126473150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92033463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2430823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3276733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229934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>
        <v>0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60888497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17022537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17022537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3177599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3636126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97361927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6679951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43745771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2869227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157470601</v>
      </c>
      <c r="E291" s="20"/>
    </row>
    <row r="292" spans="1:5" x14ac:dyDescent="0.35">
      <c r="A292" s="20" t="s">
        <v>416</v>
      </c>
      <c r="B292" s="46" t="s">
        <v>284</v>
      </c>
      <c r="C292" s="47">
        <v>112256437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45214164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4980086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4980086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>
        <v>0</v>
      </c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>
        <v>0</v>
      </c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128105284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8309077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7191800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4345390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19846267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0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0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40845965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348281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41194246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41194246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67064772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128105285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128105284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390553026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596477139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987030165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-4021405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733222617.98000002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13874678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743075890.98000002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243954274.01999998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11913478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11913478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11913478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255867752.01999998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74856420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6913667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7898349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54059852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2054641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27331475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4943379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1240755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0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6845844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1403613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83226541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83226541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270774536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-14906783.980000019</v>
      </c>
      <c r="E417" s="32"/>
    </row>
    <row r="418" spans="1:13" x14ac:dyDescent="0.35">
      <c r="A418" s="32" t="s">
        <v>508</v>
      </c>
      <c r="B418" s="20"/>
      <c r="C418" s="236">
        <v>-1956978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-1956978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-16863761.980000019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-16863761.980000019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235316.23999999985</v>
      </c>
      <c r="E612" s="258">
        <f>SUM(C624:D647)+SUM(C668:D713)</f>
        <v>173677542.48153633</v>
      </c>
      <c r="F612" s="258">
        <f>CE64-(AX64+BD64+BE64+BG64+BJ64+BN64+BP64+BQ64+CB64+CC64+CD64)</f>
        <v>52989966.960000008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687.17477884615403</v>
      </c>
      <c r="I612" s="256">
        <f>CE92-(AX92+AY92+AZ92+BD92+BE92+BF92+BG92+BJ92+BN92+BO92+BP92+BQ92+BR92+CB92+CC92+CD92)</f>
        <v>53574.64967405505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987030164.94000006</v>
      </c>
      <c r="L612" s="262">
        <f>CE94-(AW94+AX94+AY94+AZ94+BA94+BB94+BC94+BD94+BE94+BF94+BG94+BH94+BI94+BJ94+BK94+BL94+BM94+BN94+BO94+BP94+BQ94+BR94+BS94+BT94+BU94+BV94+BW94+BX94+BY94+BZ94+CA94+CB94+CC94+CD94)</f>
        <v>269.68803365384616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9140576.7599999979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8249458.8800000101</v>
      </c>
      <c r="D615" s="256">
        <f>SUM(C614:C615)</f>
        <v>17390035.640000008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90.75</v>
      </c>
      <c r="D617" s="256">
        <f>(D615/D612)*BJ90</f>
        <v>22074.140083438375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1027.4100000000001</v>
      </c>
      <c r="D618" s="256">
        <f>(D615/D612)*BG90</f>
        <v>22963.165544448635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6831442.4299999997</v>
      </c>
      <c r="D619" s="256">
        <f>(D615/D612)*BN90</f>
        <v>500656.57283586095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77805260.739999995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85183515.208463743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-18612.73</v>
      </c>
      <c r="D624" s="256">
        <f>(D615/D612)*BD90</f>
        <v>123383.13625881168</v>
      </c>
      <c r="E624" s="258">
        <f>(E623/E612)*SUM(C624:D624)</f>
        <v>51386.675372224345</v>
      </c>
      <c r="F624" s="258">
        <f>SUM(C624:E624)</f>
        <v>156157.08163103601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3036815.4000000004</v>
      </c>
      <c r="D625" s="256">
        <f>(D615/D612)*AY90</f>
        <v>862061.31138774555</v>
      </c>
      <c r="E625" s="258">
        <f>(E623/E612)*SUM(C625:D625)</f>
        <v>1912279.6125223322</v>
      </c>
      <c r="F625" s="258">
        <f>(F624/F612)*AY64</f>
        <v>751.84592359957048</v>
      </c>
      <c r="G625" s="256">
        <f>SUM(C625:F625)</f>
        <v>5811908.1698336778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0</v>
      </c>
      <c r="D626" s="256">
        <f>(D615/D612)*BR90</f>
        <v>0</v>
      </c>
      <c r="E626" s="258">
        <f>(E623/E612)*SUM(C626:D626)</f>
        <v>0</v>
      </c>
      <c r="F626" s="258">
        <f>(F624/F612)*BR64</f>
        <v>0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778502.03</v>
      </c>
      <c r="D627" s="256">
        <f>(D615/D612)*BO90</f>
        <v>0</v>
      </c>
      <c r="E627" s="258">
        <f>(E623/E612)*SUM(C627:D627)</f>
        <v>381831.40183121205</v>
      </c>
      <c r="F627" s="258">
        <f>(F624/F612)*BO64</f>
        <v>0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0</v>
      </c>
      <c r="D629" s="256">
        <f>(D615/D612)*BF90</f>
        <v>0</v>
      </c>
      <c r="E629" s="258">
        <f>(E623/E612)*SUM(C629:D629)</f>
        <v>0</v>
      </c>
      <c r="F629" s="258">
        <f>(F624/F612)*BF64</f>
        <v>0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650180.16</v>
      </c>
      <c r="D630" s="256">
        <f>(D615/D612)*BA90</f>
        <v>45201.365189270451</v>
      </c>
      <c r="E630" s="258">
        <f>(E623/E612)*SUM(C630:D630)</f>
        <v>341063.34002821479</v>
      </c>
      <c r="F630" s="258">
        <f>(F624/F612)*BA64</f>
        <v>0.38141958251760699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1889702.2199999997</v>
      </c>
      <c r="D632" s="256">
        <f>(D615/D612)*BB90</f>
        <v>94380.0662315394</v>
      </c>
      <c r="E632" s="258">
        <f>(E623/E612)*SUM(C632:D632)</f>
        <v>973131.59311898611</v>
      </c>
      <c r="F632" s="258">
        <f>(F624/F612)*BB64</f>
        <v>18.951746828046289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1213.53</v>
      </c>
      <c r="D636" s="256">
        <f>(D615/D612)*BH90</f>
        <v>138323.64145020349</v>
      </c>
      <c r="E636" s="258">
        <f>(E623/E612)*SUM(C636:D636)</f>
        <v>68438.708865529072</v>
      </c>
      <c r="F636" s="258">
        <f>(F624/F612)*BH64</f>
        <v>0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429731.16000000003</v>
      </c>
      <c r="D637" s="256">
        <f>(D615/D612)*BL90</f>
        <v>371274.17748105491</v>
      </c>
      <c r="E637" s="258">
        <f>(E623/E612)*SUM(C637:D637)</f>
        <v>392868.58492157602</v>
      </c>
      <c r="F637" s="258">
        <f>(F624/F612)*BL64</f>
        <v>0.24152939027383966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62166.11</v>
      </c>
      <c r="D639" s="256">
        <f>(D615/D612)*BS90</f>
        <v>31787.648528591173</v>
      </c>
      <c r="E639" s="258">
        <f>(E623/E612)*SUM(C639:D639)</f>
        <v>46081.440951776538</v>
      </c>
      <c r="F639" s="258">
        <f>(F624/F612)*BS64</f>
        <v>0.86724846588199445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352530.76999999996</v>
      </c>
      <c r="D640" s="256">
        <f>(D615/D612)*BT90</f>
        <v>52179.808604332669</v>
      </c>
      <c r="E640" s="258">
        <f>(E623/E612)*SUM(C640:D640)</f>
        <v>198498.14336953402</v>
      </c>
      <c r="F640" s="258">
        <f>(F624/F612)*BT64</f>
        <v>14.728135700396518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0</v>
      </c>
      <c r="D642" s="256">
        <f>(D615/D612)*BV90</f>
        <v>31636.152086773134</v>
      </c>
      <c r="E642" s="258">
        <f>(E623/E612)*SUM(C642:D642)</f>
        <v>15516.563649600259</v>
      </c>
      <c r="F642" s="258">
        <f>(F624/F612)*BV64</f>
        <v>0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4236072.4700000007</v>
      </c>
      <c r="D643" s="256">
        <f>(D615/D612)*BW90</f>
        <v>33680.245540766795</v>
      </c>
      <c r="E643" s="258">
        <f>(E623/E612)*SUM(C643:D643)</f>
        <v>2094182.9334055246</v>
      </c>
      <c r="F643" s="258">
        <f>(F624/F612)*BW64</f>
        <v>0.22205026302017836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2691408.55</v>
      </c>
      <c r="D645" s="256">
        <f>(D615/D612)*BY90</f>
        <v>164302.69469738103</v>
      </c>
      <c r="E645" s="258">
        <f>(E623/E612)*SUM(C645:D645)</f>
        <v>1400638.9010802661</v>
      </c>
      <c r="F645" s="258">
        <f>(F624/F612)*BY64</f>
        <v>113.14897523349518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666175.37</v>
      </c>
      <c r="D646" s="256">
        <f>(D615/D612)*BZ90</f>
        <v>0</v>
      </c>
      <c r="E646" s="258">
        <f>(E623/E612)*SUM(C646:D646)</f>
        <v>326738.61543113302</v>
      </c>
      <c r="F646" s="258">
        <f>(F624/F612)*BZ64</f>
        <v>0.36270665391537565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280151.24</v>
      </c>
      <c r="D647" s="256">
        <f>(D615/D612)*CA90</f>
        <v>286875.1402407079</v>
      </c>
      <c r="E647" s="258">
        <f>(E623/E612)*SUM(C647:D647)</f>
        <v>278109.07267973002</v>
      </c>
      <c r="F647" s="258">
        <f>(F624/F612)*CA64</f>
        <v>0.57818529004059716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117083893.24999999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6420111.7300000004</v>
      </c>
      <c r="D668" s="256">
        <f>(D615/D612)*C90</f>
        <v>590097.85506413225</v>
      </c>
      <c r="E668" s="258">
        <f>(E623/E612)*SUM(C668:D668)</f>
        <v>3438293.0934626302</v>
      </c>
      <c r="F668" s="258">
        <f>(F624/F612)*C64</f>
        <v>1968.868612112886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5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5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31290633.980000012</v>
      </c>
      <c r="D670" s="256">
        <f>(D615/D612)*E90</f>
        <v>5482710.176908304</v>
      </c>
      <c r="E670" s="258">
        <f>(E623/E612)*SUM(C670:D670)</f>
        <v>18036199.018586908</v>
      </c>
      <c r="F670" s="258">
        <f>(F624/F612)*E64</f>
        <v>7225.3807961214861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5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5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5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5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5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5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5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5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5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5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5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31861077.469999999</v>
      </c>
      <c r="D681" s="256">
        <f>(D615/D612)*P90</f>
        <v>2768834.6954823649</v>
      </c>
      <c r="E681" s="258">
        <f>(E623/E612)*SUM(C681:D681)</f>
        <v>16984911.275617193</v>
      </c>
      <c r="F681" s="258">
        <f>(F624/F612)*P64</f>
        <v>57952.926848616597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5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1304821.51</v>
      </c>
      <c r="D682" s="256">
        <f>(D615/D612)*Q90</f>
        <v>251480.39838278081</v>
      </c>
      <c r="E682" s="258">
        <f>(E623/E612)*SUM(C682:D682)</f>
        <v>763318.41979960899</v>
      </c>
      <c r="F682" s="258">
        <f>(F624/F612)*Q64</f>
        <v>220.57306148940032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5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4371957.93</v>
      </c>
      <c r="D683" s="256">
        <f>(D615/D612)*R90</f>
        <v>25659.063201776495</v>
      </c>
      <c r="E683" s="258">
        <f>(E623/E612)*SUM(C683:D683)</f>
        <v>2156896.4453836991</v>
      </c>
      <c r="F683" s="258">
        <f>(F624/F612)*R64</f>
        <v>1741.5045846299674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5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-49927.709999999992</v>
      </c>
      <c r="D684" s="256">
        <f>(D615/D612)*S90</f>
        <v>296927.11390709318</v>
      </c>
      <c r="E684" s="258">
        <f>(E623/E612)*SUM(C684:D684)</f>
        <v>121145.64254292201</v>
      </c>
      <c r="F684" s="258">
        <f>(F624/F612)*S64</f>
        <v>-620.02359687110823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5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995206.69</v>
      </c>
      <c r="D685" s="256">
        <f>(D615/D612)*T90</f>
        <v>40839.745678977408</v>
      </c>
      <c r="E685" s="258">
        <f>(E623/E612)*SUM(C685:D685)</f>
        <v>508149.04477196367</v>
      </c>
      <c r="F685" s="258">
        <f>(F624/F612)*T64</f>
        <v>1119.9683053366841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5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8238253.2800000012</v>
      </c>
      <c r="D686" s="256">
        <f>(D615/D612)*U90</f>
        <v>392394.9984915895</v>
      </c>
      <c r="E686" s="258">
        <f>(E623/E612)*SUM(C686:D686)</f>
        <v>4233068.6419514939</v>
      </c>
      <c r="F686" s="258">
        <f>(F624/F612)*U64</f>
        <v>4878.2923944052618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5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3454564.0399999996</v>
      </c>
      <c r="D687" s="256">
        <f>(D615/D612)*V90</f>
        <v>337514.85818772932</v>
      </c>
      <c r="E687" s="258">
        <f>(E623/E612)*SUM(C687:D687)</f>
        <v>1859898.5561406675</v>
      </c>
      <c r="F687" s="258">
        <f>(F624/F612)*V64</f>
        <v>2511.2107756094424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5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0</v>
      </c>
      <c r="D688" s="256">
        <f>(D615/D612)*W90</f>
        <v>0</v>
      </c>
      <c r="E688" s="258">
        <f>(E623/E612)*SUM(C688:D688)</f>
        <v>0</v>
      </c>
      <c r="F688" s="258">
        <f>(F624/F612)*W64</f>
        <v>0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5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0</v>
      </c>
      <c r="D689" s="256">
        <f>(D615/D612)*X90</f>
        <v>0</v>
      </c>
      <c r="E689" s="258">
        <f>(E623/E612)*SUM(C689:D689)</f>
        <v>0</v>
      </c>
      <c r="F689" s="258">
        <f>(F624/F612)*X64</f>
        <v>0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5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10450403.76</v>
      </c>
      <c r="D690" s="256">
        <f>(D615/D612)*Y90</f>
        <v>0</v>
      </c>
      <c r="E690" s="258">
        <f>(E623/E612)*SUM(C690:D690)</f>
        <v>5125602.9703390356</v>
      </c>
      <c r="F690" s="258">
        <f>(F624/F612)*Y64</f>
        <v>0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5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120499.34</v>
      </c>
      <c r="D691" s="256">
        <f>(D615/D612)*Z90</f>
        <v>16469.510743204144</v>
      </c>
      <c r="E691" s="258">
        <f>(E623/E612)*SUM(C691:D691)</f>
        <v>67179.026221020511</v>
      </c>
      <c r="F691" s="258">
        <f>(F624/F612)*Z64</f>
        <v>0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5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733175.47</v>
      </c>
      <c r="D692" s="256">
        <f>(D615/D612)*AA90</f>
        <v>135944.03880311039</v>
      </c>
      <c r="E692" s="258">
        <f>(E623/E612)*SUM(C692:D692)</f>
        <v>426276.49976088834</v>
      </c>
      <c r="F692" s="258">
        <f>(F624/F612)*AA64</f>
        <v>843.21157648112319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5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23397102.490000002</v>
      </c>
      <c r="D693" s="256">
        <f>(D615/D612)*AB90</f>
        <v>237026.89882630648</v>
      </c>
      <c r="E693" s="258">
        <f>(E623/E612)*SUM(C693:D693)</f>
        <v>11591816.601423372</v>
      </c>
      <c r="F693" s="258">
        <f>(F624/F612)*AB64</f>
        <v>69506.249920972201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5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3922961.64</v>
      </c>
      <c r="D694" s="256">
        <f>(D615/D612)*AC90</f>
        <v>192857.18745546526</v>
      </c>
      <c r="E694" s="258">
        <f>(E623/E612)*SUM(C694:D694)</f>
        <v>2018683.075971704</v>
      </c>
      <c r="F694" s="258">
        <f>(F624/F612)*AC64</f>
        <v>1730.8696589405831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5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5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1024237.3999999999</v>
      </c>
      <c r="D696" s="256">
        <f>(D615/D612)*AE90</f>
        <v>204319.9255483415</v>
      </c>
      <c r="E696" s="258">
        <f>(E623/E612)*SUM(C696:D696)</f>
        <v>602569.7400482411</v>
      </c>
      <c r="F696" s="258">
        <f>(F624/F612)*AE64</f>
        <v>60.037086668454037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5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5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9856888.4600000009</v>
      </c>
      <c r="D698" s="256">
        <f>(D615/D612)*AG90</f>
        <v>1228491.2977657886</v>
      </c>
      <c r="E698" s="258">
        <f>(E623/E612)*SUM(C698:D698)</f>
        <v>5437039.2492605997</v>
      </c>
      <c r="F698" s="258">
        <f>(F624/F612)*AG64</f>
        <v>3353.380351393801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5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5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5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2844446.75</v>
      </c>
      <c r="D701" s="256">
        <f>(D615/D612)*AJ90</f>
        <v>50178.577558268022</v>
      </c>
      <c r="E701" s="258">
        <f>(E623/E612)*SUM(C701:D701)</f>
        <v>1419725.0668668195</v>
      </c>
      <c r="F701" s="258">
        <f>(F624/F612)*AJ64</f>
        <v>799.73118806388243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5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578910.66999999993</v>
      </c>
      <c r="D702" s="256">
        <f>(D615/D612)*AK90</f>
        <v>0</v>
      </c>
      <c r="E702" s="258">
        <f>(E623/E612)*SUM(C702:D702)</f>
        <v>283937.95281580213</v>
      </c>
      <c r="F702" s="258">
        <f>(F624/F612)*AK64</f>
        <v>0.12545029458220297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5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100804.28</v>
      </c>
      <c r="D703" s="256">
        <f>(D615/D612)*AL90</f>
        <v>0</v>
      </c>
      <c r="E703" s="258">
        <f>(E623/E612)*SUM(C703:D703)</f>
        <v>49441.411916403114</v>
      </c>
      <c r="F703" s="258">
        <f>(F624/F612)*AL64</f>
        <v>0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5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5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5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5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5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5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7121.09</v>
      </c>
      <c r="D709" s="256">
        <f>(D615/D612)*AR90</f>
        <v>0</v>
      </c>
      <c r="E709" s="258">
        <f>(E623/E612)*SUM(C709:D709)</f>
        <v>3492.676540954204</v>
      </c>
      <c r="F709" s="258">
        <f>(F624/F612)*AR64</f>
        <v>0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5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5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-3000</v>
      </c>
      <c r="D711" s="256">
        <f>(D615/D612)*AT90</f>
        <v>0</v>
      </c>
      <c r="E711" s="258">
        <f>(E623/E612)*SUM(C711:D711)</f>
        <v>-1471.408116294361</v>
      </c>
      <c r="F711" s="258">
        <f>(F624/F612)*AT64</f>
        <v>0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5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5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856914.16999999993</v>
      </c>
      <c r="D713" s="256">
        <f>(D615/D612)*AV90</f>
        <v>2357510.0318338522</v>
      </c>
      <c r="E713" s="258">
        <f>(E623/E612)*SUM(C713:D713)</f>
        <v>1576576.619930451</v>
      </c>
      <c r="F713" s="258">
        <f>(F624/F612)*AV64</f>
        <v>1963.4466957635786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5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258861057.69</v>
      </c>
      <c r="D715" s="231">
        <f>SUM(D616:D647)+SUM(D668:D713)</f>
        <v>17390035.640000008</v>
      </c>
      <c r="E715" s="231">
        <f>SUM(E624:E647)+SUM(E668:E713)</f>
        <v>85183515.208463728</v>
      </c>
      <c r="F715" s="231">
        <f>SUM(F625:F648)+SUM(F668:F713)</f>
        <v>156157.08163103598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258861057.69000003</v>
      </c>
      <c r="D716" s="231">
        <f>D615</f>
        <v>17390035.640000008</v>
      </c>
      <c r="E716" s="231">
        <f>E623</f>
        <v>85183515.208463743</v>
      </c>
      <c r="F716" s="231">
        <f>F624</f>
        <v>156157.08163103601</v>
      </c>
      <c r="G716" s="231">
        <f>G625</f>
        <v>5811908.1698336778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117083893.24999999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50225945-DAA7-4051-AA0B-086E3711314F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HOLY FAMILY HOSPITAL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20511320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126473150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92033463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2430823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3276733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229934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60888497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17022537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17022537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3177599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3636126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97361927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6679951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43745771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2869227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112256437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45214164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4980086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4980086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128105284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HOLY FAMILY HOSPITAL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8309077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7191800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4345390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19846267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40845965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348281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41194246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41194246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67064772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67064772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128105284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HOLY FAMILY HOSPITAL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390553026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596477139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987030165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-4021405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733222617.98000002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13874678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743075890.98000002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243954274.01999998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11913478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11913478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255867752.01999998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74856420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6913667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7898349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54059852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2054641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27331475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4943379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1240755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0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6845844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1403613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83226541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270774536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-14906783.980000019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-1956978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-16863761.980000019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-16863761.980000019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HOLY FAMILY HOSPITAL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2937</v>
      </c>
      <c r="D9" s="287">
        <f>data!D59</f>
        <v>0</v>
      </c>
      <c r="E9" s="287">
        <f>data!E59</f>
        <v>36535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36.989120192307695</v>
      </c>
      <c r="D10" s="294">
        <f>data!D60</f>
        <v>0</v>
      </c>
      <c r="E10" s="294">
        <f>data!E60</f>
        <v>234.9240192307692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4296006.71</v>
      </c>
      <c r="D11" s="287">
        <f>data!D61</f>
        <v>0</v>
      </c>
      <c r="E11" s="287">
        <f>data!E61</f>
        <v>25687856.940000009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376325</v>
      </c>
      <c r="D12" s="287">
        <f>data!D62</f>
        <v>0</v>
      </c>
      <c r="E12" s="287">
        <f>data!E62</f>
        <v>1850943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909722.42</v>
      </c>
      <c r="D13" s="287">
        <f>data!D63</f>
        <v>0</v>
      </c>
      <c r="E13" s="287">
        <f>data!E63</f>
        <v>1069133.3199999998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668111.12</v>
      </c>
      <c r="D14" s="287">
        <f>data!D64</f>
        <v>0</v>
      </c>
      <c r="E14" s="287">
        <f>data!E64</f>
        <v>2451843.2699999991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604.16</v>
      </c>
      <c r="D15" s="287">
        <f>data!D65</f>
        <v>0</v>
      </c>
      <c r="E15" s="287">
        <f>data!E65</f>
        <v>1396.46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38346.78</v>
      </c>
      <c r="D16" s="287">
        <f>data!D66</f>
        <v>0</v>
      </c>
      <c r="E16" s="287">
        <f>data!E66</f>
        <v>17791.86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126288</v>
      </c>
      <c r="D17" s="287">
        <f>data!D67</f>
        <v>0</v>
      </c>
      <c r="E17" s="287">
        <f>data!E67</f>
        <v>122548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0</v>
      </c>
      <c r="E18" s="287">
        <f>data!E68</f>
        <v>12776.7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5989.1399999999994</v>
      </c>
      <c r="D19" s="287">
        <f>data!D69</f>
        <v>0</v>
      </c>
      <c r="E19" s="287">
        <f>data!E69</f>
        <v>91012.92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-1281.5999999999999</v>
      </c>
      <c r="D20" s="287">
        <f>-data!D84</f>
        <v>0</v>
      </c>
      <c r="E20" s="287">
        <f>-data!E84</f>
        <v>-14668.49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6420111.7300000004</v>
      </c>
      <c r="D21" s="287">
        <f>data!D85</f>
        <v>0</v>
      </c>
      <c r="E21" s="287">
        <f>data!E85</f>
        <v>31290633.980000012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9191185.0899999999</v>
      </c>
      <c r="D24" s="287">
        <f>data!D87</f>
        <v>0</v>
      </c>
      <c r="E24" s="287">
        <f>data!E87</f>
        <v>92091207.760000005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120917</v>
      </c>
      <c r="D25" s="287">
        <f>data!D88</f>
        <v>0</v>
      </c>
      <c r="E25" s="287">
        <f>data!E88</f>
        <v>6609793.21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9312102.0899999999</v>
      </c>
      <c r="D26" s="287">
        <f>data!D89</f>
        <v>0</v>
      </c>
      <c r="E26" s="287">
        <f>data!E89</f>
        <v>98701000.969999999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7985.01</v>
      </c>
      <c r="D28" s="287">
        <f>data!D90</f>
        <v>0</v>
      </c>
      <c r="E28" s="287">
        <f>data!E90</f>
        <v>74190.229999999909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1993.4731420944026</v>
      </c>
      <c r="D30" s="287">
        <f>data!D92</f>
        <v>0</v>
      </c>
      <c r="E30" s="287">
        <f>data!E92</f>
        <v>18521.733962863695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23.693341346153847</v>
      </c>
      <c r="D32" s="294">
        <f>data!D94</f>
        <v>0</v>
      </c>
      <c r="E32" s="294">
        <f>data!E94</f>
        <v>144.33486538461537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HOLY FAMILY HOSPITAL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1512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829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102.90934615384619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9433594.4400000013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775932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28082.720000000001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19665606.239999998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1921.41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705273.39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812083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434071.47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11093.250000000002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-6580.45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0</v>
      </c>
      <c r="I53" s="287">
        <f>data!P85</f>
        <v>31861077.469999999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68045701.170000002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199561507.29000002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267607208.46000004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37466.959999999999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9353.6988026220752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33.067586538461541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HOLY FAMILY HOSPITAL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8.6155096153846156</v>
      </c>
      <c r="D74" s="294">
        <f>data!R60</f>
        <v>0</v>
      </c>
      <c r="E74" s="294">
        <f>data!S60</f>
        <v>0.49938942307692286</v>
      </c>
      <c r="F74" s="294">
        <f>data!T60</f>
        <v>4.8163942307692311</v>
      </c>
      <c r="G74" s="294">
        <f>data!U60</f>
        <v>35.401043269230776</v>
      </c>
      <c r="H74" s="294">
        <f>data!V60</f>
        <v>24.655283653846151</v>
      </c>
      <c r="I74" s="294">
        <f>data!W60</f>
        <v>0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1127895.74</v>
      </c>
      <c r="D75" s="287">
        <f>data!R61</f>
        <v>0</v>
      </c>
      <c r="E75" s="287">
        <f>data!S61</f>
        <v>97637.64</v>
      </c>
      <c r="F75" s="287">
        <f>data!T61</f>
        <v>549068.97</v>
      </c>
      <c r="G75" s="287">
        <f>data!U61</f>
        <v>2464715.37</v>
      </c>
      <c r="H75" s="287">
        <f>data!V61</f>
        <v>2038586.2100000002</v>
      </c>
      <c r="I75" s="287">
        <f>data!W61</f>
        <v>0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101770</v>
      </c>
      <c r="D76" s="287">
        <f>data!R62</f>
        <v>0</v>
      </c>
      <c r="E76" s="287">
        <f>data!S62</f>
        <v>4520</v>
      </c>
      <c r="F76" s="287">
        <f>data!T62</f>
        <v>49989</v>
      </c>
      <c r="G76" s="287">
        <f>data!U62</f>
        <v>217212</v>
      </c>
      <c r="H76" s="287">
        <f>data!V62</f>
        <v>235273</v>
      </c>
      <c r="I76" s="287">
        <f>data!W62</f>
        <v>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68961.55</v>
      </c>
      <c r="H77" s="287">
        <f>data!V63</f>
        <v>44250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74848.73</v>
      </c>
      <c r="D78" s="287">
        <f>data!R64</f>
        <v>590957.96</v>
      </c>
      <c r="E78" s="287">
        <f>data!S64</f>
        <v>-210397.31</v>
      </c>
      <c r="F78" s="287">
        <f>data!T64</f>
        <v>380047.33999999997</v>
      </c>
      <c r="G78" s="287">
        <f>data!U64</f>
        <v>1655387.96</v>
      </c>
      <c r="H78" s="287">
        <f>data!V64</f>
        <v>852148.19999999972</v>
      </c>
      <c r="I78" s="287">
        <f>data!W64</f>
        <v>0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371.75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245.04</v>
      </c>
      <c r="D80" s="287">
        <f>data!R66</f>
        <v>3656056.9699999997</v>
      </c>
      <c r="E80" s="287">
        <f>data!S66</f>
        <v>39582.15</v>
      </c>
      <c r="F80" s="287">
        <f>data!T66</f>
        <v>201.83</v>
      </c>
      <c r="G80" s="287">
        <f>data!U66</f>
        <v>3753996.1</v>
      </c>
      <c r="H80" s="287">
        <f>data!V66</f>
        <v>200183.27000000002</v>
      </c>
      <c r="I80" s="287">
        <f>data!W66</f>
        <v>0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124943</v>
      </c>
      <c r="E81" s="287">
        <f>data!S67</f>
        <v>9422</v>
      </c>
      <c r="F81" s="287">
        <f>data!T67</f>
        <v>15008</v>
      </c>
      <c r="G81" s="287">
        <f>data!U67</f>
        <v>6857</v>
      </c>
      <c r="H81" s="287">
        <f>data!V67</f>
        <v>46435</v>
      </c>
      <c r="I81" s="287">
        <f>data!W67</f>
        <v>0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7195.18</v>
      </c>
      <c r="F82" s="287">
        <f>data!T68</f>
        <v>0</v>
      </c>
      <c r="G82" s="287">
        <f>data!U68</f>
        <v>61349.07</v>
      </c>
      <c r="H82" s="287">
        <f>data!V68</f>
        <v>34520.1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62</v>
      </c>
      <c r="D83" s="287">
        <f>data!R69</f>
        <v>0</v>
      </c>
      <c r="E83" s="287">
        <f>data!S69</f>
        <v>2112.6299999999997</v>
      </c>
      <c r="F83" s="287">
        <f>data!T69</f>
        <v>891.55</v>
      </c>
      <c r="G83" s="287">
        <f>data!U69</f>
        <v>9864.48</v>
      </c>
      <c r="H83" s="287">
        <f>data!V69</f>
        <v>3168.26</v>
      </c>
      <c r="I83" s="287">
        <f>data!W69</f>
        <v>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462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1304821.51</v>
      </c>
      <c r="D85" s="287">
        <f>data!R85</f>
        <v>4371957.93</v>
      </c>
      <c r="E85" s="287">
        <f>data!S85</f>
        <v>-49927.709999999992</v>
      </c>
      <c r="F85" s="287">
        <f>data!T85</f>
        <v>995206.69</v>
      </c>
      <c r="G85" s="287">
        <f>data!U85</f>
        <v>8238253.2800000012</v>
      </c>
      <c r="H85" s="287">
        <f>data!V85</f>
        <v>3454564.0399999996</v>
      </c>
      <c r="I85" s="287">
        <f>data!W85</f>
        <v>0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5603453</v>
      </c>
      <c r="D88" s="287">
        <f>data!R87</f>
        <v>999940</v>
      </c>
      <c r="E88" s="287">
        <f>data!S87</f>
        <v>0</v>
      </c>
      <c r="F88" s="287">
        <f>data!T87</f>
        <v>5330403</v>
      </c>
      <c r="G88" s="287">
        <f>data!U87</f>
        <v>36491698.539999999</v>
      </c>
      <c r="H88" s="287">
        <f>data!V87</f>
        <v>8931468.4100000001</v>
      </c>
      <c r="I88" s="287">
        <f>data!W87</f>
        <v>0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15497839</v>
      </c>
      <c r="D89" s="287">
        <f>data!R88</f>
        <v>7809200</v>
      </c>
      <c r="E89" s="287">
        <f>data!S88</f>
        <v>0</v>
      </c>
      <c r="F89" s="287">
        <f>data!T88</f>
        <v>468513</v>
      </c>
      <c r="G89" s="287">
        <f>data!U88</f>
        <v>35623383.410000004</v>
      </c>
      <c r="H89" s="287">
        <f>data!V88</f>
        <v>12312830.559999997</v>
      </c>
      <c r="I89" s="287">
        <f>data!W88</f>
        <v>0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21101292</v>
      </c>
      <c r="D90" s="287">
        <f>data!R89</f>
        <v>8809140</v>
      </c>
      <c r="E90" s="287">
        <f>data!S89</f>
        <v>0</v>
      </c>
      <c r="F90" s="287">
        <f>data!T89</f>
        <v>5798916</v>
      </c>
      <c r="G90" s="287">
        <f>data!U89</f>
        <v>72115081.950000003</v>
      </c>
      <c r="H90" s="287">
        <f>data!V89</f>
        <v>21244298.969999999</v>
      </c>
      <c r="I90" s="287">
        <f>data!W89</f>
        <v>0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3402.95</v>
      </c>
      <c r="D92" s="287">
        <f>data!R90</f>
        <v>347.21</v>
      </c>
      <c r="E92" s="287">
        <f>data!S90</f>
        <v>4017.92</v>
      </c>
      <c r="F92" s="287">
        <f>data!T90</f>
        <v>552.63</v>
      </c>
      <c r="G92" s="287">
        <f>data!U90</f>
        <v>5309.7600000000011</v>
      </c>
      <c r="H92" s="287">
        <f>data!V90</f>
        <v>4567.1399999999994</v>
      </c>
      <c r="I92" s="287">
        <f>data!W90</f>
        <v>0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849.55302859860501</v>
      </c>
      <c r="D94" s="287">
        <f>data!R92</f>
        <v>86.68164594240929</v>
      </c>
      <c r="E94" s="287">
        <f>data!S92</f>
        <v>1003.0814747988973</v>
      </c>
      <c r="F94" s="287">
        <f>data!T92</f>
        <v>137.96514500490665</v>
      </c>
      <c r="G94" s="287">
        <f>data!U92</f>
        <v>1325.5918215465201</v>
      </c>
      <c r="H94" s="287">
        <f>data!V92</f>
        <v>1140.1953067291122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5.6777884615384613</v>
      </c>
      <c r="D96" s="294">
        <f>data!R94</f>
        <v>0</v>
      </c>
      <c r="E96" s="294">
        <f>data!S94</f>
        <v>0</v>
      </c>
      <c r="F96" s="294">
        <f>data!T94</f>
        <v>3.9604951923076923</v>
      </c>
      <c r="G96" s="294">
        <f>data!U94</f>
        <v>6.5014423076923067E-2</v>
      </c>
      <c r="H96" s="294">
        <f>data!V94</f>
        <v>1.034673076923077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HOLY FAMILY HOSPITAL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0</v>
      </c>
      <c r="D106" s="294">
        <f>data!Y60</f>
        <v>0</v>
      </c>
      <c r="E106" s="294">
        <f>data!Z60</f>
        <v>1.2501105769230769</v>
      </c>
      <c r="F106" s="294">
        <f>data!AA60</f>
        <v>2.1444134615384614</v>
      </c>
      <c r="G106" s="294">
        <f>data!AB60</f>
        <v>26.660548076923082</v>
      </c>
      <c r="H106" s="294">
        <f>data!AC60</f>
        <v>31.338278846153845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0</v>
      </c>
      <c r="D107" s="287">
        <f>data!Y61</f>
        <v>0</v>
      </c>
      <c r="E107" s="287">
        <f>data!Z61</f>
        <v>66202.67</v>
      </c>
      <c r="F107" s="287">
        <f>data!AA61</f>
        <v>245167.63999999998</v>
      </c>
      <c r="G107" s="287">
        <f>data!AB61</f>
        <v>3052278.5</v>
      </c>
      <c r="H107" s="287">
        <f>data!AC61</f>
        <v>3031218.66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0</v>
      </c>
      <c r="D108" s="287">
        <f>data!Y62</f>
        <v>0</v>
      </c>
      <c r="E108" s="287">
        <f>data!Z62</f>
        <v>5107</v>
      </c>
      <c r="F108" s="287">
        <f>data!AA62</f>
        <v>16077</v>
      </c>
      <c r="G108" s="287">
        <f>data!AB62</f>
        <v>254829</v>
      </c>
      <c r="H108" s="287">
        <f>data!AC62</f>
        <v>237406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1580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0</v>
      </c>
      <c r="D110" s="287">
        <f>data!Y64</f>
        <v>0</v>
      </c>
      <c r="E110" s="287">
        <f>data!Z64</f>
        <v>0</v>
      </c>
      <c r="F110" s="287">
        <f>data!AA64</f>
        <v>286133.37999999995</v>
      </c>
      <c r="G110" s="287">
        <f>data!AB64</f>
        <v>23586082.990000002</v>
      </c>
      <c r="H110" s="287">
        <f>data!AC64</f>
        <v>587349.13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325</v>
      </c>
      <c r="F111" s="287">
        <f>data!AA65</f>
        <v>0</v>
      </c>
      <c r="G111" s="287">
        <f>data!AB65</f>
        <v>885.41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0</v>
      </c>
      <c r="D112" s="287">
        <f>data!Y66</f>
        <v>10449300.76</v>
      </c>
      <c r="E112" s="287">
        <f>data!Z66</f>
        <v>48579.670000000006</v>
      </c>
      <c r="F112" s="287">
        <f>data!AA66</f>
        <v>176703.95</v>
      </c>
      <c r="G112" s="287">
        <f>data!AB66</f>
        <v>404516.04000000004</v>
      </c>
      <c r="H112" s="287">
        <f>data!AC66</f>
        <v>8784.94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0</v>
      </c>
      <c r="D113" s="287">
        <f>data!Y67</f>
        <v>1103</v>
      </c>
      <c r="E113" s="287">
        <f>data!Z67</f>
        <v>-5</v>
      </c>
      <c r="F113" s="287">
        <f>data!AA67</f>
        <v>0</v>
      </c>
      <c r="G113" s="287">
        <f>data!AB67</f>
        <v>83689</v>
      </c>
      <c r="H113" s="287">
        <f>data!AC67</f>
        <v>52920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369910.21</v>
      </c>
      <c r="H114" s="287">
        <f>data!AC68</f>
        <v>4203.46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0</v>
      </c>
      <c r="D115" s="287">
        <f>data!Y69</f>
        <v>0</v>
      </c>
      <c r="E115" s="287">
        <f>data!Z69</f>
        <v>290</v>
      </c>
      <c r="F115" s="287">
        <f>data!AA69</f>
        <v>9093.5</v>
      </c>
      <c r="G115" s="287">
        <f>data!AB69</f>
        <v>8708.34</v>
      </c>
      <c r="H115" s="287">
        <f>data!AC69</f>
        <v>1079.45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-4365377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0</v>
      </c>
      <c r="D117" s="287">
        <f>data!Y85</f>
        <v>10450403.76</v>
      </c>
      <c r="E117" s="287">
        <f>data!Z85</f>
        <v>120499.34</v>
      </c>
      <c r="F117" s="287">
        <f>data!AA85</f>
        <v>733175.47</v>
      </c>
      <c r="G117" s="287">
        <f>data!AB85</f>
        <v>23397102.490000002</v>
      </c>
      <c r="H117" s="287">
        <f>data!AC85</f>
        <v>3922961.64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0</v>
      </c>
      <c r="D120" s="287">
        <f>data!Y87</f>
        <v>39234416.449999996</v>
      </c>
      <c r="E120" s="287">
        <f>data!Z87</f>
        <v>0</v>
      </c>
      <c r="F120" s="287">
        <f>data!AA87</f>
        <v>604459.38</v>
      </c>
      <c r="G120" s="287">
        <f>data!AB87</f>
        <v>45611295.349999994</v>
      </c>
      <c r="H120" s="287">
        <f>data!AC87</f>
        <v>44619420.719999999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0</v>
      </c>
      <c r="D121" s="287">
        <f>data!Y88</f>
        <v>82852950.099999994</v>
      </c>
      <c r="E121" s="287">
        <f>data!Z88</f>
        <v>0</v>
      </c>
      <c r="F121" s="287">
        <f>data!AA88</f>
        <v>5158520.2799999993</v>
      </c>
      <c r="G121" s="287">
        <f>data!AB88</f>
        <v>106188879.12</v>
      </c>
      <c r="H121" s="287">
        <f>data!AC88</f>
        <v>2907215.15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0</v>
      </c>
      <c r="D122" s="287">
        <f>data!Y89</f>
        <v>122087366.54999998</v>
      </c>
      <c r="E122" s="287">
        <f>data!Z89</f>
        <v>0</v>
      </c>
      <c r="F122" s="287">
        <f>data!AA89</f>
        <v>5762979.6599999992</v>
      </c>
      <c r="G122" s="287">
        <f>data!AB89</f>
        <v>151800174.47</v>
      </c>
      <c r="H122" s="287">
        <f>data!AC89</f>
        <v>47526635.869999997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0</v>
      </c>
      <c r="D124" s="287">
        <f>data!Y90</f>
        <v>0</v>
      </c>
      <c r="E124" s="287">
        <f>data!Z90</f>
        <v>222.86</v>
      </c>
      <c r="F124" s="287">
        <f>data!AA90</f>
        <v>1839.5500000000002</v>
      </c>
      <c r="G124" s="287">
        <f>data!AB90</f>
        <v>3207.37</v>
      </c>
      <c r="H124" s="287">
        <f>data!AC90</f>
        <v>2609.6800000000003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0</v>
      </c>
      <c r="D126" s="287">
        <f>data!Y92</f>
        <v>0</v>
      </c>
      <c r="E126" s="287">
        <f>data!Z92</f>
        <v>55.637428687898769</v>
      </c>
      <c r="F126" s="287">
        <f>data!AA92</f>
        <v>459.24720426646411</v>
      </c>
      <c r="G126" s="287">
        <f>data!AB92</f>
        <v>800.72610450823777</v>
      </c>
      <c r="H126" s="287">
        <f>data!AC92</f>
        <v>651.51164362485724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HOLY FAMILY HOSPITAL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3.4615384615384617E-2</v>
      </c>
      <c r="D138" s="294">
        <f>data!AF60</f>
        <v>0</v>
      </c>
      <c r="E138" s="294">
        <f>data!AG60</f>
        <v>85.464173076923075</v>
      </c>
      <c r="F138" s="294">
        <f>data!AH60</f>
        <v>0</v>
      </c>
      <c r="G138" s="294">
        <f>data!AI60</f>
        <v>0</v>
      </c>
      <c r="H138" s="294">
        <f>data!AJ60</f>
        <v>11.15804326923077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5683.9</v>
      </c>
      <c r="D139" s="287">
        <f>data!AF61</f>
        <v>0</v>
      </c>
      <c r="E139" s="287">
        <f>data!AG61</f>
        <v>7557738.0199999996</v>
      </c>
      <c r="F139" s="287">
        <f>data!AH61</f>
        <v>0</v>
      </c>
      <c r="G139" s="287">
        <f>data!AI61</f>
        <v>0</v>
      </c>
      <c r="H139" s="287">
        <f>data!AJ61</f>
        <v>1082594.27</v>
      </c>
      <c r="I139" s="287">
        <f>data!AK61</f>
        <v>386.19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0</v>
      </c>
      <c r="D140" s="287">
        <f>data!AF62</f>
        <v>0</v>
      </c>
      <c r="E140" s="287">
        <f>data!AG62</f>
        <v>664245</v>
      </c>
      <c r="F140" s="287">
        <f>data!AH62</f>
        <v>0</v>
      </c>
      <c r="G140" s="287">
        <f>data!AI62</f>
        <v>0</v>
      </c>
      <c r="H140" s="287">
        <f>data!AJ62</f>
        <v>96025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415078.94</v>
      </c>
      <c r="F141" s="287">
        <f>data!AH63</f>
        <v>0</v>
      </c>
      <c r="G141" s="287">
        <f>data!AI63</f>
        <v>0</v>
      </c>
      <c r="H141" s="287">
        <f>data!AJ63</f>
        <v>27125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20372.840000000004</v>
      </c>
      <c r="D142" s="287">
        <f>data!AF64</f>
        <v>0</v>
      </c>
      <c r="E142" s="287">
        <f>data!AG64</f>
        <v>1137927.99</v>
      </c>
      <c r="F142" s="287">
        <f>data!AH64</f>
        <v>0</v>
      </c>
      <c r="G142" s="287">
        <f>data!AI64</f>
        <v>0</v>
      </c>
      <c r="H142" s="287">
        <f>data!AJ64</f>
        <v>271378.85000000003</v>
      </c>
      <c r="I142" s="287">
        <f>data!AK64</f>
        <v>42.57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630.14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997868.65999999992</v>
      </c>
      <c r="D144" s="287">
        <f>data!AF66</f>
        <v>0</v>
      </c>
      <c r="E144" s="287">
        <f>data!AG66</f>
        <v>-4785.9499999999989</v>
      </c>
      <c r="F144" s="287">
        <f>data!AH66</f>
        <v>0</v>
      </c>
      <c r="G144" s="287">
        <f>data!AI66</f>
        <v>0</v>
      </c>
      <c r="H144" s="287">
        <f>data!AJ66</f>
        <v>1487594</v>
      </c>
      <c r="I144" s="287">
        <f>data!AK66</f>
        <v>578481.90999999992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312</v>
      </c>
      <c r="D145" s="287">
        <f>data!AF67</f>
        <v>0</v>
      </c>
      <c r="E145" s="287">
        <f>data!AG67</f>
        <v>26679</v>
      </c>
      <c r="F145" s="287">
        <f>data!AH67</f>
        <v>0</v>
      </c>
      <c r="G145" s="287">
        <f>data!AI67</f>
        <v>0</v>
      </c>
      <c r="H145" s="287">
        <f>data!AJ67</f>
        <v>44046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51161.9</v>
      </c>
      <c r="F146" s="287">
        <f>data!AH68</f>
        <v>0</v>
      </c>
      <c r="G146" s="287">
        <f>data!AI68</f>
        <v>0</v>
      </c>
      <c r="H146" s="287">
        <f>data!AJ68</f>
        <v>96744.49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0</v>
      </c>
      <c r="D147" s="287">
        <f>data!AF69</f>
        <v>0</v>
      </c>
      <c r="E147" s="287">
        <f>data!AG69</f>
        <v>8843.5600000000013</v>
      </c>
      <c r="F147" s="287">
        <f>data!AH69</f>
        <v>0</v>
      </c>
      <c r="G147" s="287">
        <f>data!AI69</f>
        <v>0</v>
      </c>
      <c r="H147" s="287">
        <f>data!AJ69</f>
        <v>14025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-275716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1024237.3999999999</v>
      </c>
      <c r="D149" s="287">
        <f>data!AF85</f>
        <v>0</v>
      </c>
      <c r="E149" s="287">
        <f>data!AG85</f>
        <v>9856888.4600000009</v>
      </c>
      <c r="F149" s="287">
        <f>data!AH85</f>
        <v>0</v>
      </c>
      <c r="G149" s="287">
        <f>data!AI85</f>
        <v>0</v>
      </c>
      <c r="H149" s="287">
        <f>data!AJ85</f>
        <v>2844446.75</v>
      </c>
      <c r="I149" s="287">
        <f>data!AK85</f>
        <v>578910.66999999993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1519920</v>
      </c>
      <c r="D152" s="287">
        <f>data!AF87</f>
        <v>0</v>
      </c>
      <c r="E152" s="287">
        <f>data!AG87</f>
        <v>30507277.66</v>
      </c>
      <c r="F152" s="287">
        <f>data!AH87</f>
        <v>0</v>
      </c>
      <c r="G152" s="287">
        <f>data!AI87</f>
        <v>0</v>
      </c>
      <c r="H152" s="287">
        <f>data!AJ87</f>
        <v>144259</v>
      </c>
      <c r="I152" s="287">
        <f>data!AK87</f>
        <v>1326144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1416578.5</v>
      </c>
      <c r="D153" s="287">
        <f>data!AF88</f>
        <v>0</v>
      </c>
      <c r="E153" s="287">
        <f>data!AG88</f>
        <v>98602815.689999998</v>
      </c>
      <c r="F153" s="287">
        <f>data!AH88</f>
        <v>0</v>
      </c>
      <c r="G153" s="287">
        <f>data!AI88</f>
        <v>0</v>
      </c>
      <c r="H153" s="287">
        <f>data!AJ88</f>
        <v>10631220</v>
      </c>
      <c r="I153" s="287">
        <f>data!AK88</f>
        <v>224769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2936498.5</v>
      </c>
      <c r="D154" s="287">
        <f>data!AF89</f>
        <v>0</v>
      </c>
      <c r="E154" s="287">
        <f>data!AG89</f>
        <v>129110093.34999999</v>
      </c>
      <c r="F154" s="287">
        <f>data!AH89</f>
        <v>0</v>
      </c>
      <c r="G154" s="287">
        <f>data!AI89</f>
        <v>0</v>
      </c>
      <c r="H154" s="287">
        <f>data!AJ89</f>
        <v>10775479</v>
      </c>
      <c r="I154" s="287">
        <f>data!AK89</f>
        <v>1550913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2764.7900000000004</v>
      </c>
      <c r="D156" s="287">
        <f>data!AF90</f>
        <v>0</v>
      </c>
      <c r="E156" s="287">
        <f>data!AG90</f>
        <v>16623.539999999994</v>
      </c>
      <c r="F156" s="287">
        <f>data!AH90</f>
        <v>0</v>
      </c>
      <c r="G156" s="287">
        <f>data!AI90</f>
        <v>0</v>
      </c>
      <c r="H156" s="287">
        <f>data!AJ90</f>
        <v>679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690.23515418655506</v>
      </c>
      <c r="D158" s="287">
        <f>data!AF92</f>
        <v>0</v>
      </c>
      <c r="E158" s="287">
        <f>data!AG92</f>
        <v>4150.098812215886</v>
      </c>
      <c r="F158" s="287">
        <f>data!AH92</f>
        <v>0</v>
      </c>
      <c r="G158" s="287">
        <f>data!AI92</f>
        <v>0</v>
      </c>
      <c r="H158" s="287">
        <f>data!AJ92</f>
        <v>169.51365915410241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50.620153846153848</v>
      </c>
      <c r="F160" s="294">
        <f>data!AH94</f>
        <v>0</v>
      </c>
      <c r="G160" s="294">
        <f>data!AI94</f>
        <v>0</v>
      </c>
      <c r="H160" s="294">
        <f>data!AJ94</f>
        <v>7.1077884615384628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HOLY FAMILY HOSPITAL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-1.7211538461538462E-3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-60.37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-5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7289.46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100804.28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-103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100804.28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7121.09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286003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22275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308278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HOLY FAMILY HOSPITAL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0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30.081918269230776</v>
      </c>
      <c r="G202" s="294">
        <f>data!AW60</f>
        <v>0</v>
      </c>
      <c r="H202" s="294">
        <f>data!AX60</f>
        <v>0</v>
      </c>
      <c r="I202" s="294">
        <f>data!AY60</f>
        <v>38.665701923076924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2973596.16</v>
      </c>
      <c r="G203" s="287">
        <f>data!AW61</f>
        <v>0</v>
      </c>
      <c r="H203" s="287">
        <f>data!AX61</f>
        <v>0</v>
      </c>
      <c r="I203" s="287">
        <f>data!AY61</f>
        <v>1991083.5799999998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215253</v>
      </c>
      <c r="G204" s="287">
        <f>data!AW62</f>
        <v>0</v>
      </c>
      <c r="H204" s="287">
        <f>data!AX62</f>
        <v>0</v>
      </c>
      <c r="I204" s="287">
        <f>data!AY62</f>
        <v>160120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-3000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666271.26</v>
      </c>
      <c r="G206" s="287">
        <f>data!AW64</f>
        <v>0</v>
      </c>
      <c r="H206" s="287">
        <f>data!AX64</f>
        <v>0</v>
      </c>
      <c r="I206" s="287">
        <f>data!AY64</f>
        <v>255129.58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25548.559999999998</v>
      </c>
      <c r="G207" s="287">
        <f>data!AW65</f>
        <v>0</v>
      </c>
      <c r="H207" s="287">
        <f>data!AX65</f>
        <v>0</v>
      </c>
      <c r="I207" s="287">
        <f>data!AY65</f>
        <v>384.32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26492.130000000005</v>
      </c>
      <c r="G208" s="287">
        <f>data!AW66</f>
        <v>0</v>
      </c>
      <c r="H208" s="287">
        <f>data!AX66</f>
        <v>0</v>
      </c>
      <c r="I208" s="287">
        <f>data!AY66</f>
        <v>1403977.1300000001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-361</v>
      </c>
      <c r="G209" s="287">
        <f>data!AW67</f>
        <v>0</v>
      </c>
      <c r="H209" s="287">
        <f>data!AX67</f>
        <v>0</v>
      </c>
      <c r="I209" s="287">
        <f>data!AY67</f>
        <v>7447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116119.12000000001</v>
      </c>
      <c r="G210" s="287">
        <f>data!AW68</f>
        <v>0</v>
      </c>
      <c r="H210" s="287">
        <f>data!AX68</f>
        <v>0</v>
      </c>
      <c r="I210" s="287">
        <f>data!AY68</f>
        <v>3191.21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6342.4800000000005</v>
      </c>
      <c r="G211" s="287">
        <f>data!AW69</f>
        <v>0</v>
      </c>
      <c r="H211" s="287">
        <f>data!AX69</f>
        <v>0</v>
      </c>
      <c r="I211" s="287">
        <f>data!AY69</f>
        <v>628.15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-3172347.54</v>
      </c>
      <c r="G212" s="287">
        <f>-data!AW84</f>
        <v>0</v>
      </c>
      <c r="H212" s="287">
        <f>-data!AX84</f>
        <v>0</v>
      </c>
      <c r="I212" s="287">
        <f>-data!AY84</f>
        <v>-785145.57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-3000</v>
      </c>
      <c r="E213" s="287">
        <f>data!AU85</f>
        <v>0</v>
      </c>
      <c r="F213" s="287">
        <f>data!AV85</f>
        <v>856914.16999999993</v>
      </c>
      <c r="G213" s="287">
        <f>data!AW85</f>
        <v>0</v>
      </c>
      <c r="H213" s="287">
        <f>data!AX85</f>
        <v>0</v>
      </c>
      <c r="I213" s="287">
        <f>data!AY85</f>
        <v>3036815.4000000004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14774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10467932.100000001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10482706.100000001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31901.049999999992</v>
      </c>
      <c r="G220" s="287">
        <f>data!AW90</f>
        <v>0</v>
      </c>
      <c r="H220" s="287">
        <f>data!AX90</f>
        <v>0</v>
      </c>
      <c r="I220" s="287">
        <f>data!AY90</f>
        <v>11665.130000000003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7964.1586397024712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0.12632692307692306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HOLY FAMILY HOSPITAL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267609.90999999986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2.1834326923076923</v>
      </c>
      <c r="E234" s="294">
        <f>data!BB60</f>
        <v>16.389908653846152</v>
      </c>
      <c r="F234" s="294">
        <f>data!BC60</f>
        <v>0</v>
      </c>
      <c r="G234" s="294">
        <f>data!BD60</f>
        <v>0</v>
      </c>
      <c r="H234" s="294">
        <f>data!BE60</f>
        <v>67.536341346153847</v>
      </c>
      <c r="I234" s="294">
        <f>data!BF60</f>
        <v>0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82574.81</v>
      </c>
      <c r="E235" s="287">
        <f>data!BB61</f>
        <v>1669979.46</v>
      </c>
      <c r="F235" s="287">
        <f>data!BC61</f>
        <v>0</v>
      </c>
      <c r="G235" s="287">
        <f>data!BD61</f>
        <v>0</v>
      </c>
      <c r="H235" s="287">
        <f>data!BE61</f>
        <v>3835409.79</v>
      </c>
      <c r="I235" s="287">
        <f>data!BF61</f>
        <v>0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7851</v>
      </c>
      <c r="E236" s="287">
        <f>data!BB62</f>
        <v>152311</v>
      </c>
      <c r="F236" s="287">
        <f>data!BC62</f>
        <v>0</v>
      </c>
      <c r="G236" s="287">
        <f>data!BD62</f>
        <v>0</v>
      </c>
      <c r="H236" s="287">
        <f>data!BE62</f>
        <v>353295</v>
      </c>
      <c r="I236" s="287">
        <f>data!BF62</f>
        <v>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18865.93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129.43</v>
      </c>
      <c r="E238" s="287">
        <f>data!BB64</f>
        <v>6431.04</v>
      </c>
      <c r="F238" s="287">
        <f>data!BC64</f>
        <v>0</v>
      </c>
      <c r="G238" s="287">
        <f>data!BD64</f>
        <v>-28198.28</v>
      </c>
      <c r="H238" s="287">
        <f>data!BE64</f>
        <v>997247.73</v>
      </c>
      <c r="I238" s="287">
        <f>data!BF64</f>
        <v>0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1897.92</v>
      </c>
      <c r="F239" s="287">
        <f>data!BC65</f>
        <v>0</v>
      </c>
      <c r="G239" s="287">
        <f>data!BD65</f>
        <v>0</v>
      </c>
      <c r="H239" s="287">
        <f>data!BE65</f>
        <v>1946000.5299999998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680607.07000000007</v>
      </c>
      <c r="E240" s="287">
        <f>data!BB66</f>
        <v>56982.979999999996</v>
      </c>
      <c r="F240" s="287">
        <f>data!BC66</f>
        <v>0</v>
      </c>
      <c r="G240" s="287">
        <f>data!BD66</f>
        <v>9585.5499999999993</v>
      </c>
      <c r="H240" s="287">
        <f>data!BE66</f>
        <v>950738.87</v>
      </c>
      <c r="I240" s="287">
        <f>data!BF66</f>
        <v>0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-27</v>
      </c>
      <c r="F241" s="287">
        <f>data!BC67</f>
        <v>0</v>
      </c>
      <c r="G241" s="287">
        <f>data!BD67</f>
        <v>0</v>
      </c>
      <c r="H241" s="287">
        <f>data!BE67</f>
        <v>1330642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9916.39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4406.3899999999994</v>
      </c>
      <c r="F243" s="287">
        <f>data!BC69</f>
        <v>0</v>
      </c>
      <c r="G243" s="287">
        <f>data!BD69</f>
        <v>0</v>
      </c>
      <c r="H243" s="287">
        <f>data!BE69</f>
        <v>27458.619999999995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-120982.15</v>
      </c>
      <c r="E244" s="287">
        <f>-data!BB84</f>
        <v>-2279.5700000000002</v>
      </c>
      <c r="F244" s="287">
        <f>-data!BC84</f>
        <v>0</v>
      </c>
      <c r="G244" s="287">
        <f>-data!BD84</f>
        <v>0</v>
      </c>
      <c r="H244" s="287">
        <f>-data!BE84</f>
        <v>-328998.10000000003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650180.16</v>
      </c>
      <c r="E245" s="287">
        <f>data!BB85</f>
        <v>1889702.2199999997</v>
      </c>
      <c r="F245" s="287">
        <f>data!BC85</f>
        <v>0</v>
      </c>
      <c r="G245" s="287">
        <f>data!BD85</f>
        <v>-18612.73</v>
      </c>
      <c r="H245" s="287">
        <f>data!BE85</f>
        <v>9140576.7599999979</v>
      </c>
      <c r="I245" s="287">
        <f>data!BF85</f>
        <v>0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611.65</v>
      </c>
      <c r="E252" s="303">
        <f>data!BB90</f>
        <v>1277.1199999999999</v>
      </c>
      <c r="F252" s="303">
        <f>data!BC90</f>
        <v>0</v>
      </c>
      <c r="G252" s="303">
        <f>data!BD90</f>
        <v>1669.58</v>
      </c>
      <c r="H252" s="303">
        <f>data!BE90</f>
        <v>32293.670000000002</v>
      </c>
      <c r="I252" s="303">
        <f>data!BF90</f>
        <v>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152.6996017991263</v>
      </c>
      <c r="E254" s="303">
        <f>data!BB92</f>
        <v>318.83547036654977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HOLY FAMILY HOSPITAL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9.8716346153846168E-2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12199.32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843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63.18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81.96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1212.81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964.23</v>
      </c>
      <c r="D272" s="287">
        <f>data!BH66</f>
        <v>17.72</v>
      </c>
      <c r="E272" s="287">
        <f>data!BI66</f>
        <v>0</v>
      </c>
      <c r="F272" s="287">
        <f>data!BJ66</f>
        <v>90.75</v>
      </c>
      <c r="G272" s="287">
        <f>data!BK66</f>
        <v>0</v>
      </c>
      <c r="H272" s="287">
        <f>data!BL66</f>
        <v>416606.88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-17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0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1027.4100000000001</v>
      </c>
      <c r="D277" s="287">
        <f>data!BH85</f>
        <v>1213.53</v>
      </c>
      <c r="E277" s="287">
        <f>data!BI85</f>
        <v>0</v>
      </c>
      <c r="F277" s="287">
        <f>data!BJ85</f>
        <v>90.75</v>
      </c>
      <c r="G277" s="287">
        <f>data!BK85</f>
        <v>0</v>
      </c>
      <c r="H277" s="287">
        <f>data!BL85</f>
        <v>429731.16000000003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310.73</v>
      </c>
      <c r="D284" s="303">
        <f>data!BH90</f>
        <v>1871.7499999999998</v>
      </c>
      <c r="E284" s="303">
        <f>data!BI90</f>
        <v>0</v>
      </c>
      <c r="F284" s="303">
        <f>data!BJ90</f>
        <v>298.69999999999993</v>
      </c>
      <c r="G284" s="303">
        <f>data!BK90</f>
        <v>0</v>
      </c>
      <c r="H284" s="303">
        <f>data!BL90</f>
        <v>5023.9600000000009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467.28599635006066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1254.2413005063986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HOLY FAMILY HOSPITAL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3.2562884615384613</v>
      </c>
      <c r="D298" s="294">
        <f>data!BO60</f>
        <v>0.95699519230769226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1.0027499999999998</v>
      </c>
      <c r="I298" s="294">
        <f>data!BT60</f>
        <v>3.7707980769230769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726446.04999999993</v>
      </c>
      <c r="D299" s="287">
        <f>data!BO61</f>
        <v>77303.03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55776.29</v>
      </c>
      <c r="I299" s="287">
        <f>data!BT61</f>
        <v>323923.95999999996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101110</v>
      </c>
      <c r="D300" s="287">
        <f>data!BO62</f>
        <v>701199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5584</v>
      </c>
      <c r="I300" s="287">
        <f>data!BT62</f>
        <v>23609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1389762.99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98005.54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294.28999999999996</v>
      </c>
      <c r="I302" s="287">
        <f>data!BT64</f>
        <v>4997.8099999999995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65401.26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65537.95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236.53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1732123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39595.22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3566959.13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275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-953498.71000000008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6831442.4299999997</v>
      </c>
      <c r="D309" s="287">
        <f>data!BO85</f>
        <v>778502.03</v>
      </c>
      <c r="E309" s="287">
        <f>data!BP85</f>
        <v>0</v>
      </c>
      <c r="F309" s="287">
        <f>data!BQ85</f>
        <v>0</v>
      </c>
      <c r="G309" s="287">
        <f>data!BR85</f>
        <v>0</v>
      </c>
      <c r="H309" s="287">
        <f>data!BS85</f>
        <v>62166.11</v>
      </c>
      <c r="I309" s="287">
        <f>data!BT85</f>
        <v>352530.76999999996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6774.72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430.14</v>
      </c>
      <c r="I316" s="303">
        <f>data!BT90</f>
        <v>706.07999999999993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107.38528033659148</v>
      </c>
      <c r="I318" s="303">
        <f>data!BT92</f>
        <v>176.27423336602155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HOLY FAMILY HOSPITAL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0</v>
      </c>
      <c r="E330" s="294">
        <f>data!BW60</f>
        <v>-7.6778846153846168E-3</v>
      </c>
      <c r="F330" s="294">
        <f>data!BX60</f>
        <v>0</v>
      </c>
      <c r="G330" s="294">
        <f>data!BY60</f>
        <v>15.698331730769231</v>
      </c>
      <c r="H330" s="294">
        <f>data!BZ60</f>
        <v>8.2750480769230759</v>
      </c>
      <c r="I330" s="294">
        <f>data!CA60</f>
        <v>2.8229855769230769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-2775.38</v>
      </c>
      <c r="F331" s="306">
        <f>data!BX61</f>
        <v>0</v>
      </c>
      <c r="G331" s="306">
        <f>data!BY61</f>
        <v>1375260.61</v>
      </c>
      <c r="H331" s="306">
        <f>data!BZ61</f>
        <v>559134.91</v>
      </c>
      <c r="I331" s="306">
        <f>data!CA61</f>
        <v>265614.87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35</v>
      </c>
      <c r="F332" s="306">
        <f>data!BX62</f>
        <v>0</v>
      </c>
      <c r="G332" s="306">
        <f>data!BY62</f>
        <v>76111</v>
      </c>
      <c r="H332" s="306">
        <f>data!BZ62</f>
        <v>106607</v>
      </c>
      <c r="I332" s="306">
        <f>data!CA62</f>
        <v>15242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3815128.98</v>
      </c>
      <c r="F333" s="306">
        <f>data!BX63</f>
        <v>0</v>
      </c>
      <c r="G333" s="306">
        <f>data!BY63</f>
        <v>113954.66999999998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0</v>
      </c>
      <c r="E334" s="306">
        <f>data!BW64</f>
        <v>75.349999999999994</v>
      </c>
      <c r="F334" s="306">
        <f>data!BX64</f>
        <v>0</v>
      </c>
      <c r="G334" s="306">
        <f>data!BY64</f>
        <v>38395.699999999997</v>
      </c>
      <c r="H334" s="306">
        <f>data!BZ64</f>
        <v>123.08</v>
      </c>
      <c r="I334" s="306">
        <f>data!CA64</f>
        <v>196.2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788.81999999999994</v>
      </c>
      <c r="H335" s="306">
        <f>data!BZ65</f>
        <v>190.38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423608.52</v>
      </c>
      <c r="F336" s="306">
        <f>data!BX66</f>
        <v>0</v>
      </c>
      <c r="G336" s="306">
        <f>data!BY66</f>
        <v>634088.51</v>
      </c>
      <c r="H336" s="306">
        <f>data!BZ66</f>
        <v>0</v>
      </c>
      <c r="I336" s="306">
        <f>data!CA66</f>
        <v>95.92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401348</v>
      </c>
      <c r="H337" s="306">
        <f>data!BZ67</f>
        <v>-3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54260.739999999991</v>
      </c>
      <c r="H339" s="306">
        <f>data!BZ69</f>
        <v>123</v>
      </c>
      <c r="I339" s="306">
        <f>data!CA69</f>
        <v>7349.1399999999994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-2799.5</v>
      </c>
      <c r="H340" s="287">
        <f>-data!BZ84</f>
        <v>0</v>
      </c>
      <c r="I340" s="287">
        <f>-data!CA84</f>
        <v>-8346.89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0</v>
      </c>
      <c r="E341" s="287">
        <f>data!BW85</f>
        <v>4236072.4700000007</v>
      </c>
      <c r="F341" s="287">
        <f>data!BX85</f>
        <v>0</v>
      </c>
      <c r="G341" s="287">
        <f>data!BY85</f>
        <v>2691408.55</v>
      </c>
      <c r="H341" s="287">
        <f>data!BZ85</f>
        <v>666175.37</v>
      </c>
      <c r="I341" s="287">
        <f>data!CA85</f>
        <v>280151.24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428.09</v>
      </c>
      <c r="E348" s="303">
        <f>data!BW90</f>
        <v>455.75</v>
      </c>
      <c r="F348" s="303">
        <f>data!BX90</f>
        <v>0</v>
      </c>
      <c r="G348" s="303">
        <f>data!BY90</f>
        <v>2223.29</v>
      </c>
      <c r="H348" s="303">
        <f>data!BZ90</f>
        <v>0</v>
      </c>
      <c r="I348" s="303">
        <f>data!CA90</f>
        <v>3881.9000000000005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106.87349388406436</v>
      </c>
      <c r="E350" s="303">
        <f>data!BW92</f>
        <v>113.77886621425948</v>
      </c>
      <c r="F350" s="303">
        <f>data!BX92</f>
        <v>0</v>
      </c>
      <c r="G350" s="303">
        <f>data!BY92</f>
        <v>555.04863514097849</v>
      </c>
      <c r="H350" s="303">
        <f>data!BZ92</f>
        <v>0</v>
      </c>
      <c r="I350" s="303">
        <f>data!CA92</f>
        <v>969.12381954390321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HOLY FAMILY HOSPITAL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3.1996346153846149</v>
      </c>
      <c r="E362" s="309"/>
      <c r="F362" s="297"/>
      <c r="G362" s="297"/>
      <c r="H362" s="297"/>
      <c r="I362" s="310">
        <f>data!CE60</f>
        <v>800.78974038461558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174320.79</v>
      </c>
      <c r="E363" s="311"/>
      <c r="F363" s="311"/>
      <c r="G363" s="311"/>
      <c r="H363" s="311"/>
      <c r="I363" s="306">
        <f>data!CE61</f>
        <v>74856419.750000015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108846</v>
      </c>
      <c r="E364" s="311"/>
      <c r="F364" s="311"/>
      <c r="G364" s="311"/>
      <c r="H364" s="311"/>
      <c r="I364" s="306">
        <f>data!CE62</f>
        <v>6913664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-297.94</v>
      </c>
      <c r="E365" s="311"/>
      <c r="F365" s="311"/>
      <c r="G365" s="311"/>
      <c r="H365" s="311"/>
      <c r="I365" s="306">
        <f>data!CE63</f>
        <v>7898348.5799999991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2766.89</v>
      </c>
      <c r="E366" s="311"/>
      <c r="F366" s="311"/>
      <c r="G366" s="311"/>
      <c r="H366" s="311"/>
      <c r="I366" s="306">
        <f>data!CE64</f>
        <v>54059852.020000011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-207.25</v>
      </c>
      <c r="E367" s="311"/>
      <c r="F367" s="311"/>
      <c r="G367" s="311"/>
      <c r="H367" s="311"/>
      <c r="I367" s="306">
        <f>data!CE65</f>
        <v>2054641.14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2319.2000000000003</v>
      </c>
      <c r="E368" s="311"/>
      <c r="F368" s="311"/>
      <c r="G368" s="311"/>
      <c r="H368" s="311"/>
      <c r="I368" s="306">
        <f>data!CE66</f>
        <v>27331475.590000004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3</v>
      </c>
      <c r="E369" s="311"/>
      <c r="F369" s="311"/>
      <c r="G369" s="311"/>
      <c r="H369" s="311"/>
      <c r="I369" s="306">
        <f>data!CE67</f>
        <v>4943380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1240754.52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79392504.269999996</v>
      </c>
      <c r="E371" s="306">
        <f>data!CD69</f>
        <v>8249458.8800000101</v>
      </c>
      <c r="F371" s="311"/>
      <c r="G371" s="311"/>
      <c r="H371" s="311"/>
      <c r="I371" s="306">
        <f>data!CE69</f>
        <v>103389477.67000002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-1874994.2200000002</v>
      </c>
      <c r="E372" s="287">
        <f>-data!CD84</f>
        <v>0</v>
      </c>
      <c r="F372" s="297"/>
      <c r="G372" s="297"/>
      <c r="H372" s="297"/>
      <c r="I372" s="287">
        <f>-data!CE84</f>
        <v>-11913477.790000003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77805260.739999995</v>
      </c>
      <c r="E373" s="306">
        <f>data!CD85</f>
        <v>8249458.8800000101</v>
      </c>
      <c r="F373" s="311"/>
      <c r="G373" s="311"/>
      <c r="H373" s="311"/>
      <c r="I373" s="287">
        <f>data!CE85</f>
        <v>258861057.69000003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390553026.53000003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596477138.40999997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987030164.94000006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267609.90999999986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53574.64967405505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269.68803365384616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91" transitionEvaluation="1" transitionEntry="1" codeName="Sheet12">
    <tabColor rgb="FF92D050"/>
    <pageSetUpPr autoPageBreaks="0" fitToPage="1"/>
  </sheetPr>
  <dimension ref="A1:CF717"/>
  <sheetViews>
    <sheetView topLeftCell="A91" zoomScaleNormal="100" workbookViewId="0">
      <selection activeCell="C97" sqref="C97:C98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6084316.7600000016</v>
      </c>
      <c r="C49" s="270">
        <f>IF($B$49,(ROUND((($B$49/$CE$62)*C62),0)))</f>
        <v>402695</v>
      </c>
      <c r="D49" s="270">
        <f t="shared" ref="D49:BO49" si="0">IF($B$49,(ROUND((($B$49/$CE$62)*D62),0)))</f>
        <v>0</v>
      </c>
      <c r="E49" s="270">
        <f t="shared" si="0"/>
        <v>2020787</v>
      </c>
      <c r="F49" s="270">
        <f t="shared" si="0"/>
        <v>0</v>
      </c>
      <c r="G49" s="270">
        <f t="shared" si="0"/>
        <v>0</v>
      </c>
      <c r="H49" s="270">
        <f t="shared" si="0"/>
        <v>0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0</v>
      </c>
      <c r="P49" s="270">
        <f t="shared" si="0"/>
        <v>815811</v>
      </c>
      <c r="Q49" s="270">
        <f t="shared" si="0"/>
        <v>0</v>
      </c>
      <c r="R49" s="270">
        <f t="shared" si="0"/>
        <v>0</v>
      </c>
      <c r="S49" s="270">
        <f t="shared" si="0"/>
        <v>937</v>
      </c>
      <c r="T49" s="270">
        <f t="shared" si="0"/>
        <v>0</v>
      </c>
      <c r="U49" s="270">
        <f t="shared" si="0"/>
        <v>223092</v>
      </c>
      <c r="V49" s="270">
        <f t="shared" si="0"/>
        <v>125153</v>
      </c>
      <c r="W49" s="270">
        <f t="shared" si="0"/>
        <v>0</v>
      </c>
      <c r="X49" s="270">
        <f t="shared" si="0"/>
        <v>0</v>
      </c>
      <c r="Y49" s="270">
        <f t="shared" si="0"/>
        <v>97829</v>
      </c>
      <c r="Z49" s="270">
        <f t="shared" si="0"/>
        <v>0</v>
      </c>
      <c r="AA49" s="270">
        <f t="shared" si="0"/>
        <v>20737</v>
      </c>
      <c r="AB49" s="270">
        <f t="shared" si="0"/>
        <v>241029</v>
      </c>
      <c r="AC49" s="270">
        <f t="shared" si="0"/>
        <v>262249</v>
      </c>
      <c r="AD49" s="270">
        <f t="shared" si="0"/>
        <v>0</v>
      </c>
      <c r="AE49" s="270">
        <f t="shared" si="0"/>
        <v>0</v>
      </c>
      <c r="AF49" s="270">
        <f t="shared" si="0"/>
        <v>0</v>
      </c>
      <c r="AG49" s="270">
        <f t="shared" si="0"/>
        <v>645696</v>
      </c>
      <c r="AH49" s="270">
        <f t="shared" si="0"/>
        <v>0</v>
      </c>
      <c r="AI49" s="270">
        <f t="shared" si="0"/>
        <v>0</v>
      </c>
      <c r="AJ49" s="270">
        <f t="shared" si="0"/>
        <v>242703</v>
      </c>
      <c r="AK49" s="270">
        <f t="shared" si="0"/>
        <v>0</v>
      </c>
      <c r="AL49" s="270">
        <f t="shared" si="0"/>
        <v>0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1292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0</v>
      </c>
      <c r="AW49" s="270">
        <f t="shared" si="0"/>
        <v>0</v>
      </c>
      <c r="AX49" s="270">
        <f t="shared" si="0"/>
        <v>0</v>
      </c>
      <c r="AY49" s="270">
        <f t="shared" si="0"/>
        <v>162273</v>
      </c>
      <c r="AZ49" s="270">
        <f t="shared" si="0"/>
        <v>0</v>
      </c>
      <c r="BA49" s="270">
        <f t="shared" si="0"/>
        <v>9549</v>
      </c>
      <c r="BB49" s="270">
        <f t="shared" si="0"/>
        <v>61178</v>
      </c>
      <c r="BC49" s="270">
        <f t="shared" si="0"/>
        <v>0</v>
      </c>
      <c r="BD49" s="270">
        <f t="shared" si="0"/>
        <v>0</v>
      </c>
      <c r="BE49" s="270">
        <f t="shared" si="0"/>
        <v>206956</v>
      </c>
      <c r="BF49" s="270">
        <f t="shared" si="0"/>
        <v>123892</v>
      </c>
      <c r="BG49" s="270">
        <f t="shared" si="0"/>
        <v>0</v>
      </c>
      <c r="BH49" s="270">
        <f t="shared" si="0"/>
        <v>0</v>
      </c>
      <c r="BI49" s="270">
        <f t="shared" si="0"/>
        <v>0</v>
      </c>
      <c r="BJ49" s="270">
        <f t="shared" si="0"/>
        <v>0</v>
      </c>
      <c r="BK49" s="270">
        <f t="shared" si="0"/>
        <v>0</v>
      </c>
      <c r="BL49" s="270">
        <f t="shared" si="0"/>
        <v>0</v>
      </c>
      <c r="BM49" s="270">
        <f t="shared" si="0"/>
        <v>0</v>
      </c>
      <c r="BN49" s="270">
        <f t="shared" si="0"/>
        <v>63948</v>
      </c>
      <c r="BO49" s="270">
        <f t="shared" si="0"/>
        <v>25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0</v>
      </c>
      <c r="BS49" s="270">
        <f t="shared" si="1"/>
        <v>4690</v>
      </c>
      <c r="BT49" s="270">
        <f t="shared" si="1"/>
        <v>26810</v>
      </c>
      <c r="BU49" s="270">
        <f t="shared" si="1"/>
        <v>0</v>
      </c>
      <c r="BV49" s="270">
        <f t="shared" si="1"/>
        <v>6271</v>
      </c>
      <c r="BW49" s="270">
        <f t="shared" si="1"/>
        <v>14454</v>
      </c>
      <c r="BX49" s="270">
        <f t="shared" si="1"/>
        <v>0</v>
      </c>
      <c r="BY49" s="270">
        <f t="shared" si="1"/>
        <v>254488</v>
      </c>
      <c r="BZ49" s="270">
        <f t="shared" si="1"/>
        <v>0</v>
      </c>
      <c r="CA49" s="270">
        <f t="shared" si="1"/>
        <v>26422</v>
      </c>
      <c r="CB49" s="270">
        <f t="shared" si="1"/>
        <v>0</v>
      </c>
      <c r="CC49" s="270">
        <f t="shared" si="1"/>
        <v>23351</v>
      </c>
      <c r="CD49" s="270">
        <f t="shared" si="1"/>
        <v>0</v>
      </c>
      <c r="CE49" s="32">
        <f>SUM(C49:CD49)</f>
        <v>6084317</v>
      </c>
    </row>
    <row r="50" spans="1:83" x14ac:dyDescent="0.35">
      <c r="A50" s="20" t="s">
        <v>218</v>
      </c>
      <c r="B50" s="270">
        <f>B48+B49</f>
        <v>6084316.7600000016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4976308.78</v>
      </c>
      <c r="C53" s="270">
        <f>IF($B$53,ROUND(($B$53/($CE$91+$CF$91)*C91),0))</f>
        <v>128407</v>
      </c>
      <c r="D53" s="270">
        <f t="shared" ref="D53:BO53" si="2">IF($B$53,ROUND(($B$53/($CE$91+$CF$91)*D91),0))</f>
        <v>0</v>
      </c>
      <c r="E53" s="270">
        <f t="shared" si="2"/>
        <v>1283878</v>
      </c>
      <c r="F53" s="270">
        <f t="shared" si="2"/>
        <v>0</v>
      </c>
      <c r="G53" s="270">
        <f t="shared" si="2"/>
        <v>0</v>
      </c>
      <c r="H53" s="270">
        <f t="shared" si="2"/>
        <v>0</v>
      </c>
      <c r="I53" s="270">
        <f t="shared" si="2"/>
        <v>0</v>
      </c>
      <c r="J53" s="270">
        <f t="shared" si="2"/>
        <v>0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0</v>
      </c>
      <c r="P53" s="270">
        <f t="shared" si="2"/>
        <v>703954</v>
      </c>
      <c r="Q53" s="270">
        <f t="shared" si="2"/>
        <v>0</v>
      </c>
      <c r="R53" s="270">
        <f t="shared" si="2"/>
        <v>4574</v>
      </c>
      <c r="S53" s="270">
        <f t="shared" si="2"/>
        <v>92093</v>
      </c>
      <c r="T53" s="270">
        <f t="shared" si="2"/>
        <v>0</v>
      </c>
      <c r="U53" s="270">
        <f t="shared" si="2"/>
        <v>109240</v>
      </c>
      <c r="V53" s="270">
        <f t="shared" si="2"/>
        <v>37368</v>
      </c>
      <c r="W53" s="270">
        <f t="shared" si="2"/>
        <v>0</v>
      </c>
      <c r="X53" s="270">
        <f t="shared" si="2"/>
        <v>0</v>
      </c>
      <c r="Y53" s="270">
        <f t="shared" si="2"/>
        <v>93807</v>
      </c>
      <c r="Z53" s="270">
        <f t="shared" si="2"/>
        <v>5108</v>
      </c>
      <c r="AA53" s="270">
        <f t="shared" si="2"/>
        <v>43748</v>
      </c>
      <c r="AB53" s="270">
        <f t="shared" si="2"/>
        <v>52826</v>
      </c>
      <c r="AC53" s="270">
        <f t="shared" si="2"/>
        <v>43645</v>
      </c>
      <c r="AD53" s="270">
        <f t="shared" si="2"/>
        <v>0</v>
      </c>
      <c r="AE53" s="270">
        <f t="shared" si="2"/>
        <v>52167</v>
      </c>
      <c r="AF53" s="270">
        <f t="shared" si="2"/>
        <v>0</v>
      </c>
      <c r="AG53" s="270">
        <f t="shared" si="2"/>
        <v>277912</v>
      </c>
      <c r="AH53" s="270">
        <f t="shared" si="2"/>
        <v>0</v>
      </c>
      <c r="AI53" s="270">
        <f t="shared" si="2"/>
        <v>0</v>
      </c>
      <c r="AJ53" s="270">
        <f t="shared" si="2"/>
        <v>2446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217295</v>
      </c>
      <c r="AZ53" s="270">
        <f t="shared" si="2"/>
        <v>0</v>
      </c>
      <c r="BA53" s="270">
        <f t="shared" si="2"/>
        <v>19257</v>
      </c>
      <c r="BB53" s="270">
        <f t="shared" si="2"/>
        <v>9521</v>
      </c>
      <c r="BC53" s="270">
        <f t="shared" si="2"/>
        <v>0</v>
      </c>
      <c r="BD53" s="270">
        <f t="shared" si="2"/>
        <v>38269</v>
      </c>
      <c r="BE53" s="270">
        <f t="shared" si="2"/>
        <v>663824</v>
      </c>
      <c r="BF53" s="270">
        <f t="shared" si="2"/>
        <v>52011</v>
      </c>
      <c r="BG53" s="270">
        <f t="shared" si="2"/>
        <v>5768</v>
      </c>
      <c r="BH53" s="270">
        <f t="shared" si="2"/>
        <v>37693</v>
      </c>
      <c r="BI53" s="270">
        <f t="shared" si="2"/>
        <v>0</v>
      </c>
      <c r="BJ53" s="270">
        <f t="shared" si="2"/>
        <v>0</v>
      </c>
      <c r="BK53" s="270">
        <f t="shared" si="2"/>
        <v>0</v>
      </c>
      <c r="BL53" s="270">
        <f t="shared" si="2"/>
        <v>180845</v>
      </c>
      <c r="BM53" s="270">
        <f t="shared" si="2"/>
        <v>0</v>
      </c>
      <c r="BN53" s="270">
        <f t="shared" si="2"/>
        <v>122423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0</v>
      </c>
      <c r="BS53" s="270">
        <f t="shared" si="3"/>
        <v>28947</v>
      </c>
      <c r="BT53" s="270">
        <f t="shared" si="3"/>
        <v>29957</v>
      </c>
      <c r="BU53" s="270">
        <f t="shared" si="3"/>
        <v>0</v>
      </c>
      <c r="BV53" s="270">
        <f t="shared" si="3"/>
        <v>121556</v>
      </c>
      <c r="BW53" s="270">
        <f t="shared" si="3"/>
        <v>23953</v>
      </c>
      <c r="BX53" s="270">
        <f t="shared" si="3"/>
        <v>0</v>
      </c>
      <c r="BY53" s="270">
        <f t="shared" si="3"/>
        <v>37708</v>
      </c>
      <c r="BZ53" s="270">
        <f t="shared" si="3"/>
        <v>0</v>
      </c>
      <c r="CA53" s="270">
        <f t="shared" si="3"/>
        <v>106029</v>
      </c>
      <c r="CB53" s="270">
        <f t="shared" si="3"/>
        <v>0</v>
      </c>
      <c r="CC53" s="270">
        <f t="shared" si="3"/>
        <v>350082</v>
      </c>
      <c r="CD53" s="270">
        <f t="shared" si="3"/>
        <v>0</v>
      </c>
      <c r="CE53" s="32">
        <f>SUM(C53:CD53)</f>
        <v>4976311</v>
      </c>
    </row>
    <row r="54" spans="1:83" x14ac:dyDescent="0.35">
      <c r="A54" s="20" t="s">
        <v>218</v>
      </c>
      <c r="B54" s="270">
        <f>B52+B53</f>
        <v>4976308.78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3117.8598856918625</v>
      </c>
      <c r="D60" s="213">
        <v>0</v>
      </c>
      <c r="E60" s="213">
        <v>35366.140114308138</v>
      </c>
      <c r="F60" s="213">
        <v>0</v>
      </c>
      <c r="G60" s="213">
        <v>0</v>
      </c>
      <c r="H60" s="213">
        <v>0</v>
      </c>
      <c r="I60" s="213">
        <v>0</v>
      </c>
      <c r="J60" s="213">
        <v>2362</v>
      </c>
      <c r="K60" s="213">
        <v>0</v>
      </c>
      <c r="L60" s="213">
        <v>0</v>
      </c>
      <c r="M60" s="213">
        <v>0</v>
      </c>
      <c r="N60" s="213">
        <v>0</v>
      </c>
      <c r="O60" s="213">
        <v>1143</v>
      </c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177772.30000000002</v>
      </c>
      <c r="AZ60" s="214"/>
      <c r="BA60" s="263"/>
      <c r="BB60" s="263"/>
      <c r="BC60" s="263"/>
      <c r="BD60" s="263"/>
      <c r="BE60" s="214">
        <v>217104.36999999991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40.230000000000004</v>
      </c>
      <c r="D61" s="243">
        <v>0</v>
      </c>
      <c r="E61" s="243">
        <v>248.90000000000003</v>
      </c>
      <c r="F61" s="243">
        <v>0</v>
      </c>
      <c r="G61" s="243">
        <v>0</v>
      </c>
      <c r="H61" s="243">
        <v>0</v>
      </c>
      <c r="I61" s="243">
        <v>0</v>
      </c>
      <c r="J61" s="243">
        <v>0</v>
      </c>
      <c r="K61" s="243">
        <v>0</v>
      </c>
      <c r="L61" s="243">
        <v>0</v>
      </c>
      <c r="M61" s="243">
        <v>0</v>
      </c>
      <c r="N61" s="243">
        <v>0</v>
      </c>
      <c r="O61" s="243">
        <v>0</v>
      </c>
      <c r="P61" s="244">
        <v>99.809999999999988</v>
      </c>
      <c r="Q61" s="244">
        <v>0</v>
      </c>
      <c r="R61" s="244">
        <v>0</v>
      </c>
      <c r="S61" s="245">
        <v>0.69</v>
      </c>
      <c r="T61" s="245">
        <v>0</v>
      </c>
      <c r="U61" s="246">
        <v>33.090000000000003</v>
      </c>
      <c r="V61" s="244">
        <v>16.82</v>
      </c>
      <c r="W61" s="244">
        <v>0</v>
      </c>
      <c r="X61" s="244">
        <v>0</v>
      </c>
      <c r="Y61" s="244">
        <v>9.7399999999999984</v>
      </c>
      <c r="Z61" s="244">
        <v>0</v>
      </c>
      <c r="AA61" s="244">
        <v>2.0100000000000002</v>
      </c>
      <c r="AB61" s="245">
        <v>24.310000000000002</v>
      </c>
      <c r="AC61" s="244">
        <v>32.53</v>
      </c>
      <c r="AD61" s="244">
        <v>0</v>
      </c>
      <c r="AE61" s="244">
        <v>0</v>
      </c>
      <c r="AF61" s="244">
        <v>0</v>
      </c>
      <c r="AG61" s="244">
        <v>82.470000000000013</v>
      </c>
      <c r="AH61" s="244">
        <v>0</v>
      </c>
      <c r="AI61" s="244">
        <v>0</v>
      </c>
      <c r="AJ61" s="244">
        <v>25.94</v>
      </c>
      <c r="AK61" s="244">
        <v>0</v>
      </c>
      <c r="AL61" s="244">
        <v>0</v>
      </c>
      <c r="AM61" s="244">
        <v>0</v>
      </c>
      <c r="AN61" s="244">
        <v>0</v>
      </c>
      <c r="AO61" s="244">
        <v>0</v>
      </c>
      <c r="AP61" s="244">
        <v>0</v>
      </c>
      <c r="AQ61" s="244">
        <v>0</v>
      </c>
      <c r="AR61" s="244">
        <v>0.42</v>
      </c>
      <c r="AS61" s="244">
        <v>0</v>
      </c>
      <c r="AT61" s="244">
        <v>0</v>
      </c>
      <c r="AU61" s="244">
        <v>0</v>
      </c>
      <c r="AV61" s="245">
        <v>0</v>
      </c>
      <c r="AW61" s="245">
        <v>0</v>
      </c>
      <c r="AX61" s="245">
        <v>0</v>
      </c>
      <c r="AY61" s="244">
        <v>38.11</v>
      </c>
      <c r="AZ61" s="244">
        <v>0</v>
      </c>
      <c r="BA61" s="245">
        <v>2.13</v>
      </c>
      <c r="BB61" s="245">
        <v>8.66</v>
      </c>
      <c r="BC61" s="245">
        <v>0</v>
      </c>
      <c r="BD61" s="245">
        <v>0</v>
      </c>
      <c r="BE61" s="244">
        <v>34.800000000000011</v>
      </c>
      <c r="BF61" s="245">
        <v>31.81</v>
      </c>
      <c r="BG61" s="245">
        <v>0</v>
      </c>
      <c r="BH61" s="245">
        <v>0</v>
      </c>
      <c r="BI61" s="245">
        <v>0</v>
      </c>
      <c r="BJ61" s="245">
        <v>0</v>
      </c>
      <c r="BK61" s="245">
        <v>0</v>
      </c>
      <c r="BL61" s="245">
        <v>0</v>
      </c>
      <c r="BM61" s="245">
        <v>0</v>
      </c>
      <c r="BN61" s="245">
        <v>3.6199999999999992</v>
      </c>
      <c r="BO61" s="245">
        <v>0</v>
      </c>
      <c r="BP61" s="245">
        <v>0</v>
      </c>
      <c r="BQ61" s="245">
        <v>0</v>
      </c>
      <c r="BR61" s="245">
        <v>0</v>
      </c>
      <c r="BS61" s="245">
        <v>1</v>
      </c>
      <c r="BT61" s="245">
        <v>3.6599999999999993</v>
      </c>
      <c r="BU61" s="245">
        <v>0</v>
      </c>
      <c r="BV61" s="245">
        <v>1.31</v>
      </c>
      <c r="BW61" s="245">
        <v>1.45</v>
      </c>
      <c r="BX61" s="245">
        <v>0</v>
      </c>
      <c r="BY61" s="245">
        <v>29.409999999999997</v>
      </c>
      <c r="BZ61" s="245">
        <v>0</v>
      </c>
      <c r="CA61" s="245">
        <v>3.1299999999999994</v>
      </c>
      <c r="CB61" s="245">
        <v>0</v>
      </c>
      <c r="CC61" s="245">
        <v>4.67</v>
      </c>
      <c r="CD61" s="247" t="s">
        <v>233</v>
      </c>
      <c r="CE61" s="268">
        <f t="shared" ref="CE61:CE69" si="4">SUM(C61:CD61)</f>
        <v>780.71999999999991</v>
      </c>
    </row>
    <row r="62" spans="1:83" x14ac:dyDescent="0.35">
      <c r="A62" s="39" t="s">
        <v>248</v>
      </c>
      <c r="B62" s="20"/>
      <c r="C62" s="213">
        <v>4471656.01</v>
      </c>
      <c r="D62" s="213">
        <v>0</v>
      </c>
      <c r="E62" s="213">
        <v>22439452.02</v>
      </c>
      <c r="F62" s="213">
        <v>0</v>
      </c>
      <c r="G62" s="213">
        <v>0</v>
      </c>
      <c r="H62" s="213">
        <v>0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0</v>
      </c>
      <c r="O62" s="213">
        <v>0</v>
      </c>
      <c r="P62" s="214">
        <v>9059026.3500000015</v>
      </c>
      <c r="Q62" s="214">
        <v>0</v>
      </c>
      <c r="R62" s="214">
        <v>0</v>
      </c>
      <c r="S62" s="228">
        <v>10400.429999999993</v>
      </c>
      <c r="T62" s="228">
        <v>0</v>
      </c>
      <c r="U62" s="227">
        <v>2477279.34</v>
      </c>
      <c r="V62" s="214">
        <v>1389733.2599999998</v>
      </c>
      <c r="W62" s="214">
        <v>0</v>
      </c>
      <c r="X62" s="214">
        <v>0</v>
      </c>
      <c r="Y62" s="214">
        <v>1086327.8400000001</v>
      </c>
      <c r="Z62" s="214">
        <v>0</v>
      </c>
      <c r="AA62" s="214">
        <v>230272.74000000002</v>
      </c>
      <c r="AB62" s="240">
        <v>2676461.7800000003</v>
      </c>
      <c r="AC62" s="214">
        <v>2912097.92</v>
      </c>
      <c r="AD62" s="214">
        <v>0</v>
      </c>
      <c r="AE62" s="214">
        <v>0</v>
      </c>
      <c r="AF62" s="214">
        <v>0</v>
      </c>
      <c r="AG62" s="214">
        <v>7170011.4400000004</v>
      </c>
      <c r="AH62" s="214">
        <v>0</v>
      </c>
      <c r="AI62" s="214">
        <v>0</v>
      </c>
      <c r="AJ62" s="214">
        <v>2695054.17</v>
      </c>
      <c r="AK62" s="214">
        <v>0</v>
      </c>
      <c r="AL62" s="214">
        <v>0</v>
      </c>
      <c r="AM62" s="214">
        <v>0</v>
      </c>
      <c r="AN62" s="214">
        <v>0</v>
      </c>
      <c r="AO62" s="214">
        <v>0</v>
      </c>
      <c r="AP62" s="214">
        <v>0</v>
      </c>
      <c r="AQ62" s="214">
        <v>0</v>
      </c>
      <c r="AR62" s="214">
        <v>14349.009999999998</v>
      </c>
      <c r="AS62" s="214">
        <v>0</v>
      </c>
      <c r="AT62" s="214">
        <v>0</v>
      </c>
      <c r="AU62" s="214">
        <v>0</v>
      </c>
      <c r="AV62" s="228">
        <v>0</v>
      </c>
      <c r="AW62" s="228">
        <v>0</v>
      </c>
      <c r="AX62" s="228">
        <v>0</v>
      </c>
      <c r="AY62" s="214">
        <v>1801933.15</v>
      </c>
      <c r="AZ62" s="214">
        <v>0</v>
      </c>
      <c r="BA62" s="228">
        <v>106032.21</v>
      </c>
      <c r="BB62" s="228">
        <v>679335.63</v>
      </c>
      <c r="BC62" s="228">
        <v>0</v>
      </c>
      <c r="BD62" s="228">
        <v>0</v>
      </c>
      <c r="BE62" s="214">
        <v>2298101.3899999997</v>
      </c>
      <c r="BF62" s="228">
        <v>1375733.3399999999</v>
      </c>
      <c r="BG62" s="228">
        <v>0</v>
      </c>
      <c r="BH62" s="228">
        <v>0</v>
      </c>
      <c r="BI62" s="228">
        <v>0</v>
      </c>
      <c r="BJ62" s="228">
        <v>0</v>
      </c>
      <c r="BK62" s="228">
        <v>0</v>
      </c>
      <c r="BL62" s="228">
        <v>0</v>
      </c>
      <c r="BM62" s="228">
        <v>0</v>
      </c>
      <c r="BN62" s="228">
        <v>710100.69</v>
      </c>
      <c r="BO62" s="228">
        <v>276.05</v>
      </c>
      <c r="BP62" s="228">
        <v>0</v>
      </c>
      <c r="BQ62" s="228">
        <v>0</v>
      </c>
      <c r="BR62" s="228">
        <v>0</v>
      </c>
      <c r="BS62" s="228">
        <v>52076.270000000011</v>
      </c>
      <c r="BT62" s="228">
        <v>297710.44999999995</v>
      </c>
      <c r="BU62" s="228">
        <v>0</v>
      </c>
      <c r="BV62" s="228">
        <v>69635.149999999994</v>
      </c>
      <c r="BW62" s="228">
        <v>160506.74</v>
      </c>
      <c r="BX62" s="228">
        <v>0</v>
      </c>
      <c r="BY62" s="228">
        <v>2825913.63</v>
      </c>
      <c r="BZ62" s="228">
        <v>0</v>
      </c>
      <c r="CA62" s="228">
        <v>293396.26999999996</v>
      </c>
      <c r="CB62" s="228">
        <v>0</v>
      </c>
      <c r="CC62" s="228">
        <v>259300.45000000004</v>
      </c>
      <c r="CD62" s="29" t="s">
        <v>233</v>
      </c>
      <c r="CE62" s="32">
        <f t="shared" si="4"/>
        <v>67562173.730000019</v>
      </c>
    </row>
    <row r="63" spans="1:83" x14ac:dyDescent="0.35">
      <c r="A63" s="39" t="s">
        <v>9</v>
      </c>
      <c r="B63" s="20"/>
      <c r="C63" s="269">
        <f>ROUND(C48+C49,0)</f>
        <v>402695</v>
      </c>
      <c r="D63" s="269">
        <f t="shared" ref="D63:BO63" si="5">ROUND(D48+D49,0)</f>
        <v>0</v>
      </c>
      <c r="E63" s="269">
        <f t="shared" si="5"/>
        <v>2020787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815811</v>
      </c>
      <c r="Q63" s="269">
        <f t="shared" si="5"/>
        <v>0</v>
      </c>
      <c r="R63" s="269">
        <f t="shared" si="5"/>
        <v>0</v>
      </c>
      <c r="S63" s="269">
        <f t="shared" si="5"/>
        <v>937</v>
      </c>
      <c r="T63" s="269">
        <f t="shared" si="5"/>
        <v>0</v>
      </c>
      <c r="U63" s="269">
        <f t="shared" si="5"/>
        <v>223092</v>
      </c>
      <c r="V63" s="269">
        <f t="shared" si="5"/>
        <v>125153</v>
      </c>
      <c r="W63" s="269">
        <f t="shared" si="5"/>
        <v>0</v>
      </c>
      <c r="X63" s="269">
        <f t="shared" si="5"/>
        <v>0</v>
      </c>
      <c r="Y63" s="269">
        <f t="shared" si="5"/>
        <v>97829</v>
      </c>
      <c r="Z63" s="269">
        <f t="shared" si="5"/>
        <v>0</v>
      </c>
      <c r="AA63" s="269">
        <f t="shared" si="5"/>
        <v>20737</v>
      </c>
      <c r="AB63" s="269">
        <f t="shared" si="5"/>
        <v>241029</v>
      </c>
      <c r="AC63" s="269">
        <f t="shared" si="5"/>
        <v>262249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645696</v>
      </c>
      <c r="AH63" s="269">
        <f t="shared" si="5"/>
        <v>0</v>
      </c>
      <c r="AI63" s="269">
        <f t="shared" si="5"/>
        <v>0</v>
      </c>
      <c r="AJ63" s="269">
        <f t="shared" si="5"/>
        <v>242703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1292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162273</v>
      </c>
      <c r="AZ63" s="269">
        <f t="shared" si="5"/>
        <v>0</v>
      </c>
      <c r="BA63" s="269">
        <f t="shared" si="5"/>
        <v>9549</v>
      </c>
      <c r="BB63" s="269">
        <f t="shared" si="5"/>
        <v>61178</v>
      </c>
      <c r="BC63" s="269">
        <f t="shared" si="5"/>
        <v>0</v>
      </c>
      <c r="BD63" s="269">
        <f t="shared" si="5"/>
        <v>0</v>
      </c>
      <c r="BE63" s="269">
        <f t="shared" si="5"/>
        <v>206956</v>
      </c>
      <c r="BF63" s="269">
        <f t="shared" si="5"/>
        <v>123892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63948</v>
      </c>
      <c r="BO63" s="269">
        <f t="shared" si="5"/>
        <v>25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4690</v>
      </c>
      <c r="BT63" s="269">
        <f t="shared" si="6"/>
        <v>26810</v>
      </c>
      <c r="BU63" s="269">
        <f t="shared" si="6"/>
        <v>0</v>
      </c>
      <c r="BV63" s="269">
        <f t="shared" si="6"/>
        <v>6271</v>
      </c>
      <c r="BW63" s="269">
        <f t="shared" si="6"/>
        <v>14454</v>
      </c>
      <c r="BX63" s="269">
        <f t="shared" si="6"/>
        <v>0</v>
      </c>
      <c r="BY63" s="269">
        <f t="shared" si="6"/>
        <v>254488</v>
      </c>
      <c r="BZ63" s="269">
        <f t="shared" si="6"/>
        <v>0</v>
      </c>
      <c r="CA63" s="269">
        <f t="shared" si="6"/>
        <v>26422</v>
      </c>
      <c r="CB63" s="269">
        <f t="shared" si="6"/>
        <v>0</v>
      </c>
      <c r="CC63" s="269">
        <f t="shared" si="6"/>
        <v>23351</v>
      </c>
      <c r="CD63" s="29" t="s">
        <v>233</v>
      </c>
      <c r="CE63" s="32">
        <f t="shared" si="4"/>
        <v>6084317</v>
      </c>
    </row>
    <row r="64" spans="1:83" x14ac:dyDescent="0.35">
      <c r="A64" s="39" t="s">
        <v>249</v>
      </c>
      <c r="B64" s="20"/>
      <c r="C64" s="213">
        <v>450174.95999999996</v>
      </c>
      <c r="D64" s="213">
        <v>0</v>
      </c>
      <c r="E64" s="213">
        <v>810991.73999999976</v>
      </c>
      <c r="F64" s="213">
        <v>0</v>
      </c>
      <c r="G64" s="213">
        <v>0</v>
      </c>
      <c r="H64" s="213">
        <v>0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0</v>
      </c>
      <c r="P64" s="214">
        <v>68264.56</v>
      </c>
      <c r="Q64" s="214">
        <v>0</v>
      </c>
      <c r="R64" s="214">
        <v>0</v>
      </c>
      <c r="S64" s="228">
        <v>39111.020000000004</v>
      </c>
      <c r="T64" s="228">
        <v>0</v>
      </c>
      <c r="U64" s="227">
        <v>53851.700000000004</v>
      </c>
      <c r="V64" s="214">
        <v>16500</v>
      </c>
      <c r="W64" s="214">
        <v>0</v>
      </c>
      <c r="X64" s="214">
        <v>0</v>
      </c>
      <c r="Y64" s="214">
        <v>0</v>
      </c>
      <c r="Z64" s="214">
        <v>0</v>
      </c>
      <c r="AA64" s="214">
        <v>0</v>
      </c>
      <c r="AB64" s="240">
        <v>0</v>
      </c>
      <c r="AC64" s="214">
        <v>6241.6</v>
      </c>
      <c r="AD64" s="214">
        <v>0</v>
      </c>
      <c r="AE64" s="214">
        <v>0</v>
      </c>
      <c r="AF64" s="214">
        <v>0</v>
      </c>
      <c r="AG64" s="214">
        <v>490753.21000000014</v>
      </c>
      <c r="AH64" s="214">
        <v>0</v>
      </c>
      <c r="AI64" s="214">
        <v>0</v>
      </c>
      <c r="AJ64" s="214">
        <v>0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0</v>
      </c>
      <c r="AW64" s="228">
        <v>0</v>
      </c>
      <c r="AX64" s="228">
        <v>3779</v>
      </c>
      <c r="AY64" s="214">
        <v>8549.1200000000008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5070</v>
      </c>
      <c r="BF64" s="228">
        <v>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1570411.02</v>
      </c>
      <c r="BO64" s="228">
        <v>0</v>
      </c>
      <c r="BP64" s="228">
        <v>0</v>
      </c>
      <c r="BQ64" s="228">
        <v>0</v>
      </c>
      <c r="BR64" s="228">
        <v>0</v>
      </c>
      <c r="BS64" s="228">
        <v>0</v>
      </c>
      <c r="BT64" s="228">
        <v>0</v>
      </c>
      <c r="BU64" s="228">
        <v>0</v>
      </c>
      <c r="BV64" s="228">
        <v>0</v>
      </c>
      <c r="BW64" s="228">
        <v>3061737.49</v>
      </c>
      <c r="BX64" s="228">
        <v>0</v>
      </c>
      <c r="BY64" s="228">
        <v>0</v>
      </c>
      <c r="BZ64" s="228">
        <v>0</v>
      </c>
      <c r="CA64" s="228">
        <v>0</v>
      </c>
      <c r="CB64" s="228">
        <v>0</v>
      </c>
      <c r="CC64" s="228">
        <v>4000</v>
      </c>
      <c r="CD64" s="29" t="s">
        <v>233</v>
      </c>
      <c r="CE64" s="32">
        <f t="shared" si="4"/>
        <v>6589435.4199999999</v>
      </c>
    </row>
    <row r="65" spans="1:83" x14ac:dyDescent="0.35">
      <c r="A65" s="39" t="s">
        <v>250</v>
      </c>
      <c r="B65" s="20"/>
      <c r="C65" s="213">
        <v>748082.51</v>
      </c>
      <c r="D65" s="213">
        <v>0</v>
      </c>
      <c r="E65" s="213">
        <v>2483731.6400000006</v>
      </c>
      <c r="F65" s="213">
        <v>0</v>
      </c>
      <c r="G65" s="213">
        <v>0</v>
      </c>
      <c r="H65" s="213">
        <v>0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0</v>
      </c>
      <c r="P65" s="214">
        <v>14244331.76</v>
      </c>
      <c r="Q65" s="214">
        <v>0</v>
      </c>
      <c r="R65" s="214">
        <v>424152.18</v>
      </c>
      <c r="S65" s="228">
        <v>-268808.07</v>
      </c>
      <c r="T65" s="228">
        <v>0</v>
      </c>
      <c r="U65" s="227">
        <v>1142543.3099999998</v>
      </c>
      <c r="V65" s="214">
        <v>212285.01999999996</v>
      </c>
      <c r="W65" s="214">
        <v>0</v>
      </c>
      <c r="X65" s="214">
        <v>0</v>
      </c>
      <c r="Y65" s="214">
        <v>1021361.6000000001</v>
      </c>
      <c r="Z65" s="214">
        <v>0</v>
      </c>
      <c r="AA65" s="214">
        <v>271699.92999999993</v>
      </c>
      <c r="AB65" s="240">
        <v>18681432.339999996</v>
      </c>
      <c r="AC65" s="214">
        <v>664405.80000000005</v>
      </c>
      <c r="AD65" s="214">
        <v>0</v>
      </c>
      <c r="AE65" s="214">
        <v>24475.560000000005</v>
      </c>
      <c r="AF65" s="214">
        <v>0</v>
      </c>
      <c r="AG65" s="214">
        <v>1084240.9300000002</v>
      </c>
      <c r="AH65" s="214">
        <v>0</v>
      </c>
      <c r="AI65" s="214">
        <v>0</v>
      </c>
      <c r="AJ65" s="214">
        <v>667294.37999999989</v>
      </c>
      <c r="AK65" s="214">
        <v>0</v>
      </c>
      <c r="AL65" s="214">
        <v>-909.55000000000018</v>
      </c>
      <c r="AM65" s="214">
        <v>0</v>
      </c>
      <c r="AN65" s="214">
        <v>0</v>
      </c>
      <c r="AO65" s="214">
        <v>0</v>
      </c>
      <c r="AP65" s="214">
        <v>0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0.48</v>
      </c>
      <c r="AW65" s="228">
        <v>0</v>
      </c>
      <c r="AX65" s="228">
        <v>0</v>
      </c>
      <c r="AY65" s="214">
        <v>450930.54000000004</v>
      </c>
      <c r="AZ65" s="214">
        <v>0</v>
      </c>
      <c r="BA65" s="228">
        <v>10847.18</v>
      </c>
      <c r="BB65" s="228">
        <v>1335.1399999999999</v>
      </c>
      <c r="BC65" s="228">
        <v>0</v>
      </c>
      <c r="BD65" s="228">
        <v>-154490.49</v>
      </c>
      <c r="BE65" s="214">
        <v>599635.05000000005</v>
      </c>
      <c r="BF65" s="228">
        <v>386406.32999999996</v>
      </c>
      <c r="BG65" s="228">
        <v>157.96</v>
      </c>
      <c r="BH65" s="228">
        <v>109.61</v>
      </c>
      <c r="BI65" s="228">
        <v>0</v>
      </c>
      <c r="BJ65" s="228">
        <v>0</v>
      </c>
      <c r="BK65" s="228">
        <v>0</v>
      </c>
      <c r="BL65" s="228">
        <v>0</v>
      </c>
      <c r="BM65" s="228">
        <v>0</v>
      </c>
      <c r="BN65" s="228">
        <v>28250.57</v>
      </c>
      <c r="BO65" s="228">
        <v>0</v>
      </c>
      <c r="BP65" s="228">
        <v>0</v>
      </c>
      <c r="BQ65" s="228">
        <v>0</v>
      </c>
      <c r="BR65" s="228">
        <v>0</v>
      </c>
      <c r="BS65" s="228">
        <v>113.53</v>
      </c>
      <c r="BT65" s="228">
        <v>907.41</v>
      </c>
      <c r="BU65" s="228">
        <v>0</v>
      </c>
      <c r="BV65" s="228">
        <v>0</v>
      </c>
      <c r="BW65" s="228">
        <v>629.21</v>
      </c>
      <c r="BX65" s="228">
        <v>0</v>
      </c>
      <c r="BY65" s="228">
        <v>22865.57</v>
      </c>
      <c r="BZ65" s="228">
        <v>0</v>
      </c>
      <c r="CA65" s="228">
        <v>0</v>
      </c>
      <c r="CB65" s="228">
        <v>0</v>
      </c>
      <c r="CC65" s="228">
        <v>6874.41</v>
      </c>
      <c r="CD65" s="29" t="s">
        <v>233</v>
      </c>
      <c r="CE65" s="32">
        <f t="shared" si="4"/>
        <v>42754891.839999989</v>
      </c>
    </row>
    <row r="66" spans="1:83" x14ac:dyDescent="0.35">
      <c r="A66" s="39" t="s">
        <v>251</v>
      </c>
      <c r="B66" s="20"/>
      <c r="C66" s="213">
        <v>412.33</v>
      </c>
      <c r="D66" s="213">
        <v>0</v>
      </c>
      <c r="E66" s="213">
        <v>677.12</v>
      </c>
      <c r="F66" s="213">
        <v>0</v>
      </c>
      <c r="G66" s="213">
        <v>0</v>
      </c>
      <c r="H66" s="213">
        <v>0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0</v>
      </c>
      <c r="P66" s="214">
        <v>168.76000000000002</v>
      </c>
      <c r="Q66" s="214">
        <v>0</v>
      </c>
      <c r="R66" s="214">
        <v>0</v>
      </c>
      <c r="S66" s="228">
        <v>0</v>
      </c>
      <c r="T66" s="228">
        <v>0</v>
      </c>
      <c r="U66" s="227">
        <v>156.01999999999998</v>
      </c>
      <c r="V66" s="214">
        <v>4</v>
      </c>
      <c r="W66" s="214">
        <v>0</v>
      </c>
      <c r="X66" s="214">
        <v>0</v>
      </c>
      <c r="Y66" s="214">
        <v>17.5</v>
      </c>
      <c r="Z66" s="214">
        <v>0</v>
      </c>
      <c r="AA66" s="214">
        <v>0</v>
      </c>
      <c r="AB66" s="240">
        <v>1495</v>
      </c>
      <c r="AC66" s="214">
        <v>0</v>
      </c>
      <c r="AD66" s="214">
        <v>0</v>
      </c>
      <c r="AE66" s="214">
        <v>0</v>
      </c>
      <c r="AF66" s="214">
        <v>0</v>
      </c>
      <c r="AG66" s="214">
        <v>0</v>
      </c>
      <c r="AH66" s="214">
        <v>0</v>
      </c>
      <c r="AI66" s="214">
        <v>0</v>
      </c>
      <c r="AJ66" s="214">
        <v>14565.54</v>
      </c>
      <c r="AK66" s="214">
        <v>0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8992.81</v>
      </c>
      <c r="AS66" s="214">
        <v>0</v>
      </c>
      <c r="AT66" s="214">
        <v>0</v>
      </c>
      <c r="AU66" s="214">
        <v>0</v>
      </c>
      <c r="AV66" s="228">
        <v>0</v>
      </c>
      <c r="AW66" s="228">
        <v>0</v>
      </c>
      <c r="AX66" s="228">
        <v>0</v>
      </c>
      <c r="AY66" s="214">
        <v>99.490000000000009</v>
      </c>
      <c r="AZ66" s="214">
        <v>0</v>
      </c>
      <c r="BA66" s="228">
        <v>0</v>
      </c>
      <c r="BB66" s="228">
        <v>0</v>
      </c>
      <c r="BC66" s="228">
        <v>0</v>
      </c>
      <c r="BD66" s="228">
        <v>0</v>
      </c>
      <c r="BE66" s="214">
        <v>1671611.89</v>
      </c>
      <c r="BF66" s="228">
        <v>160807.6</v>
      </c>
      <c r="BG66" s="228">
        <v>0</v>
      </c>
      <c r="BH66" s="228">
        <v>701.39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102299.91000000002</v>
      </c>
      <c r="BO66" s="228">
        <v>0</v>
      </c>
      <c r="BP66" s="228">
        <v>0</v>
      </c>
      <c r="BQ66" s="228">
        <v>0</v>
      </c>
      <c r="BR66" s="228">
        <v>0</v>
      </c>
      <c r="BS66" s="228">
        <v>0</v>
      </c>
      <c r="BT66" s="228">
        <v>0</v>
      </c>
      <c r="BU66" s="228">
        <v>0</v>
      </c>
      <c r="BV66" s="228">
        <v>300</v>
      </c>
      <c r="BW66" s="228">
        <v>300</v>
      </c>
      <c r="BX66" s="228">
        <v>0</v>
      </c>
      <c r="BY66" s="228">
        <v>6288.73</v>
      </c>
      <c r="BZ66" s="228">
        <v>0</v>
      </c>
      <c r="CA66" s="228">
        <v>0</v>
      </c>
      <c r="CB66" s="228">
        <v>0</v>
      </c>
      <c r="CC66" s="228">
        <v>-42.879999999999939</v>
      </c>
      <c r="CD66" s="29" t="s">
        <v>233</v>
      </c>
      <c r="CE66" s="32">
        <f t="shared" si="4"/>
        <v>1968855.21</v>
      </c>
    </row>
    <row r="67" spans="1:83" x14ac:dyDescent="0.35">
      <c r="A67" s="39" t="s">
        <v>252</v>
      </c>
      <c r="B67" s="20"/>
      <c r="C67" s="213">
        <v>479899.05</v>
      </c>
      <c r="D67" s="213">
        <v>0</v>
      </c>
      <c r="E67" s="213">
        <v>427596.63999999996</v>
      </c>
      <c r="F67" s="213">
        <v>0</v>
      </c>
      <c r="G67" s="213">
        <v>0</v>
      </c>
      <c r="H67" s="213">
        <v>0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0</v>
      </c>
      <c r="P67" s="214">
        <v>1305965.5899999999</v>
      </c>
      <c r="Q67" s="214">
        <v>0</v>
      </c>
      <c r="R67" s="214">
        <v>2743441.5899999994</v>
      </c>
      <c r="S67" s="228">
        <v>26995.219999999998</v>
      </c>
      <c r="T67" s="228">
        <v>0</v>
      </c>
      <c r="U67" s="227">
        <v>4216970.26</v>
      </c>
      <c r="V67" s="214">
        <v>12241.519999999999</v>
      </c>
      <c r="W67" s="214">
        <v>0</v>
      </c>
      <c r="X67" s="214">
        <v>0</v>
      </c>
      <c r="Y67" s="214">
        <v>10563143.189999999</v>
      </c>
      <c r="Z67" s="214">
        <v>0</v>
      </c>
      <c r="AA67" s="214">
        <v>166526.44999999998</v>
      </c>
      <c r="AB67" s="240">
        <v>447338.43999999994</v>
      </c>
      <c r="AC67" s="214">
        <v>16724.259999999998</v>
      </c>
      <c r="AD67" s="214">
        <v>0</v>
      </c>
      <c r="AE67" s="214">
        <v>1006555.85</v>
      </c>
      <c r="AF67" s="214">
        <v>0</v>
      </c>
      <c r="AG67" s="214">
        <v>137184.9</v>
      </c>
      <c r="AH67" s="214">
        <v>0</v>
      </c>
      <c r="AI67" s="214">
        <v>0</v>
      </c>
      <c r="AJ67" s="214">
        <v>1209792.8699999999</v>
      </c>
      <c r="AK67" s="214">
        <v>505805</v>
      </c>
      <c r="AL67" s="214">
        <v>127936.17000000001</v>
      </c>
      <c r="AM67" s="214">
        <v>0</v>
      </c>
      <c r="AN67" s="214">
        <v>0</v>
      </c>
      <c r="AO67" s="214">
        <v>0</v>
      </c>
      <c r="AP67" s="214">
        <v>0</v>
      </c>
      <c r="AQ67" s="214">
        <v>0</v>
      </c>
      <c r="AR67" s="214">
        <v>-7.0899999999999963</v>
      </c>
      <c r="AS67" s="214">
        <v>0</v>
      </c>
      <c r="AT67" s="214">
        <v>0</v>
      </c>
      <c r="AU67" s="214">
        <v>0</v>
      </c>
      <c r="AV67" s="228">
        <v>0</v>
      </c>
      <c r="AW67" s="228">
        <v>0</v>
      </c>
      <c r="AX67" s="228">
        <v>163.35</v>
      </c>
      <c r="AY67" s="214">
        <v>894950.96</v>
      </c>
      <c r="AZ67" s="214">
        <v>0</v>
      </c>
      <c r="BA67" s="228">
        <v>417033.88999999996</v>
      </c>
      <c r="BB67" s="228">
        <v>29902.789999999997</v>
      </c>
      <c r="BC67" s="228">
        <v>0</v>
      </c>
      <c r="BD67" s="228">
        <v>21766.159999999996</v>
      </c>
      <c r="BE67" s="214">
        <v>1769932.9000000001</v>
      </c>
      <c r="BF67" s="228">
        <v>20363.36</v>
      </c>
      <c r="BG67" s="228">
        <v>0</v>
      </c>
      <c r="BH67" s="228">
        <v>56.31</v>
      </c>
      <c r="BI67" s="228">
        <v>0</v>
      </c>
      <c r="BJ67" s="228">
        <v>0</v>
      </c>
      <c r="BK67" s="228">
        <v>0</v>
      </c>
      <c r="BL67" s="228">
        <v>0</v>
      </c>
      <c r="BM67" s="228">
        <v>0</v>
      </c>
      <c r="BN67" s="228">
        <v>193471.99</v>
      </c>
      <c r="BO67" s="228">
        <v>140</v>
      </c>
      <c r="BP67" s="228">
        <v>0</v>
      </c>
      <c r="BQ67" s="228">
        <v>0</v>
      </c>
      <c r="BR67" s="228">
        <v>0</v>
      </c>
      <c r="BS67" s="228">
        <v>18.47</v>
      </c>
      <c r="BT67" s="228">
        <v>3680.82</v>
      </c>
      <c r="BU67" s="228">
        <v>0</v>
      </c>
      <c r="BV67" s="228">
        <v>89.63000000000001</v>
      </c>
      <c r="BW67" s="228">
        <v>553.76</v>
      </c>
      <c r="BX67" s="228">
        <v>0</v>
      </c>
      <c r="BY67" s="228">
        <v>1273360.3500000001</v>
      </c>
      <c r="BZ67" s="228">
        <v>0</v>
      </c>
      <c r="CA67" s="228">
        <v>154.31</v>
      </c>
      <c r="CB67" s="228">
        <v>0</v>
      </c>
      <c r="CC67" s="228">
        <v>3455.0299999999997</v>
      </c>
      <c r="CD67" s="29" t="s">
        <v>233</v>
      </c>
      <c r="CE67" s="32">
        <f t="shared" si="4"/>
        <v>28023203.989999998</v>
      </c>
    </row>
    <row r="68" spans="1:83" x14ac:dyDescent="0.35">
      <c r="A68" s="39" t="s">
        <v>11</v>
      </c>
      <c r="B68" s="20"/>
      <c r="C68" s="32">
        <f t="shared" ref="C68:BN68" si="7">ROUND(C52+C53,0)</f>
        <v>128407</v>
      </c>
      <c r="D68" s="32">
        <f t="shared" si="7"/>
        <v>0</v>
      </c>
      <c r="E68" s="32">
        <f t="shared" si="7"/>
        <v>1283878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703954</v>
      </c>
      <c r="Q68" s="32">
        <f t="shared" si="7"/>
        <v>0</v>
      </c>
      <c r="R68" s="32">
        <f t="shared" si="7"/>
        <v>4574</v>
      </c>
      <c r="S68" s="32">
        <f t="shared" si="7"/>
        <v>92093</v>
      </c>
      <c r="T68" s="32">
        <f t="shared" si="7"/>
        <v>0</v>
      </c>
      <c r="U68" s="32">
        <f t="shared" si="7"/>
        <v>109240</v>
      </c>
      <c r="V68" s="32">
        <f t="shared" si="7"/>
        <v>37368</v>
      </c>
      <c r="W68" s="32">
        <f t="shared" si="7"/>
        <v>0</v>
      </c>
      <c r="X68" s="32">
        <f t="shared" si="7"/>
        <v>0</v>
      </c>
      <c r="Y68" s="32">
        <f t="shared" si="7"/>
        <v>93807</v>
      </c>
      <c r="Z68" s="32">
        <f t="shared" si="7"/>
        <v>5108</v>
      </c>
      <c r="AA68" s="32">
        <f t="shared" si="7"/>
        <v>43748</v>
      </c>
      <c r="AB68" s="32">
        <f t="shared" si="7"/>
        <v>52826</v>
      </c>
      <c r="AC68" s="32">
        <f t="shared" si="7"/>
        <v>43645</v>
      </c>
      <c r="AD68" s="32">
        <f t="shared" si="7"/>
        <v>0</v>
      </c>
      <c r="AE68" s="32">
        <f t="shared" si="7"/>
        <v>52167</v>
      </c>
      <c r="AF68" s="32">
        <f t="shared" si="7"/>
        <v>0</v>
      </c>
      <c r="AG68" s="32">
        <f t="shared" si="7"/>
        <v>277912</v>
      </c>
      <c r="AH68" s="32">
        <f t="shared" si="7"/>
        <v>0</v>
      </c>
      <c r="AI68" s="32">
        <f t="shared" si="7"/>
        <v>0</v>
      </c>
      <c r="AJ68" s="32">
        <f t="shared" si="7"/>
        <v>2446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217295</v>
      </c>
      <c r="AZ68" s="32">
        <f t="shared" si="7"/>
        <v>0</v>
      </c>
      <c r="BA68" s="32">
        <f t="shared" si="7"/>
        <v>19257</v>
      </c>
      <c r="BB68" s="32">
        <f t="shared" si="7"/>
        <v>9521</v>
      </c>
      <c r="BC68" s="32">
        <f t="shared" si="7"/>
        <v>0</v>
      </c>
      <c r="BD68" s="32">
        <f t="shared" si="7"/>
        <v>38269</v>
      </c>
      <c r="BE68" s="32">
        <f t="shared" si="7"/>
        <v>663824</v>
      </c>
      <c r="BF68" s="32">
        <f t="shared" si="7"/>
        <v>52011</v>
      </c>
      <c r="BG68" s="32">
        <f t="shared" si="7"/>
        <v>5768</v>
      </c>
      <c r="BH68" s="32">
        <f t="shared" si="7"/>
        <v>37693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180845</v>
      </c>
      <c r="BM68" s="32">
        <f t="shared" si="7"/>
        <v>0</v>
      </c>
      <c r="BN68" s="32">
        <f t="shared" si="7"/>
        <v>122423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28947</v>
      </c>
      <c r="BT68" s="32">
        <f t="shared" si="8"/>
        <v>29957</v>
      </c>
      <c r="BU68" s="32">
        <f t="shared" si="8"/>
        <v>0</v>
      </c>
      <c r="BV68" s="32">
        <f t="shared" si="8"/>
        <v>121556</v>
      </c>
      <c r="BW68" s="32">
        <f t="shared" si="8"/>
        <v>23953</v>
      </c>
      <c r="BX68" s="32">
        <f t="shared" si="8"/>
        <v>0</v>
      </c>
      <c r="BY68" s="32">
        <f t="shared" si="8"/>
        <v>37708</v>
      </c>
      <c r="BZ68" s="32">
        <f t="shared" si="8"/>
        <v>0</v>
      </c>
      <c r="CA68" s="32">
        <f t="shared" si="8"/>
        <v>106029</v>
      </c>
      <c r="CB68" s="32">
        <f t="shared" si="8"/>
        <v>0</v>
      </c>
      <c r="CC68" s="32">
        <f t="shared" si="8"/>
        <v>350082</v>
      </c>
      <c r="CD68" s="29" t="s">
        <v>233</v>
      </c>
      <c r="CE68" s="32">
        <f t="shared" si="4"/>
        <v>4976311</v>
      </c>
    </row>
    <row r="69" spans="1:83" x14ac:dyDescent="0.35">
      <c r="A69" s="39" t="s">
        <v>253</v>
      </c>
      <c r="B69" s="32"/>
      <c r="C69" s="213">
        <v>8590.9</v>
      </c>
      <c r="D69" s="213">
        <v>0</v>
      </c>
      <c r="E69" s="213">
        <v>2405.46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4">
        <v>255165.21000000002</v>
      </c>
      <c r="Q69" s="214">
        <v>0</v>
      </c>
      <c r="R69" s="214">
        <v>0</v>
      </c>
      <c r="S69" s="228">
        <v>0</v>
      </c>
      <c r="T69" s="228">
        <v>0</v>
      </c>
      <c r="U69" s="227">
        <v>59217.7</v>
      </c>
      <c r="V69" s="214">
        <v>19945.350000000002</v>
      </c>
      <c r="W69" s="214">
        <v>0</v>
      </c>
      <c r="X69" s="214">
        <v>0</v>
      </c>
      <c r="Y69" s="214">
        <v>0</v>
      </c>
      <c r="Z69" s="214">
        <v>0</v>
      </c>
      <c r="AA69" s="214">
        <v>0</v>
      </c>
      <c r="AB69" s="240">
        <v>363821.86000000004</v>
      </c>
      <c r="AC69" s="214">
        <v>26977.97</v>
      </c>
      <c r="AD69" s="214">
        <v>0</v>
      </c>
      <c r="AE69" s="214">
        <v>0</v>
      </c>
      <c r="AF69" s="214">
        <v>0</v>
      </c>
      <c r="AG69" s="214">
        <v>87156.640000000014</v>
      </c>
      <c r="AH69" s="214">
        <v>0</v>
      </c>
      <c r="AI69" s="214">
        <v>0</v>
      </c>
      <c r="AJ69" s="214">
        <v>387836.70999999996</v>
      </c>
      <c r="AK69" s="214">
        <v>0</v>
      </c>
      <c r="AL69" s="214">
        <v>0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0</v>
      </c>
      <c r="AW69" s="228">
        <v>0</v>
      </c>
      <c r="AX69" s="228">
        <v>0</v>
      </c>
      <c r="AY69" s="214">
        <v>0</v>
      </c>
      <c r="AZ69" s="214">
        <v>0</v>
      </c>
      <c r="BA69" s="228">
        <v>0</v>
      </c>
      <c r="BB69" s="228">
        <v>0</v>
      </c>
      <c r="BC69" s="228">
        <v>0</v>
      </c>
      <c r="BD69" s="228">
        <v>0</v>
      </c>
      <c r="BE69" s="214">
        <v>3372.3</v>
      </c>
      <c r="BF69" s="228">
        <v>0</v>
      </c>
      <c r="BG69" s="228">
        <v>0</v>
      </c>
      <c r="BH69" s="228">
        <v>13032.589999999998</v>
      </c>
      <c r="BI69" s="228">
        <v>0</v>
      </c>
      <c r="BJ69" s="228">
        <v>0</v>
      </c>
      <c r="BK69" s="228">
        <v>0</v>
      </c>
      <c r="BL69" s="228">
        <v>0</v>
      </c>
      <c r="BM69" s="228">
        <v>0</v>
      </c>
      <c r="BN69" s="228">
        <v>38263.919999999998</v>
      </c>
      <c r="BO69" s="228">
        <v>0</v>
      </c>
      <c r="BP69" s="228">
        <v>0</v>
      </c>
      <c r="BQ69" s="228">
        <v>0</v>
      </c>
      <c r="BR69" s="228">
        <v>0</v>
      </c>
      <c r="BS69" s="228">
        <v>0</v>
      </c>
      <c r="BT69" s="228">
        <v>0</v>
      </c>
      <c r="BU69" s="228">
        <v>0</v>
      </c>
      <c r="BV69" s="228">
        <v>0</v>
      </c>
      <c r="BW69" s="228">
        <v>143.11999999999998</v>
      </c>
      <c r="BX69" s="228">
        <v>0</v>
      </c>
      <c r="BY69" s="228">
        <v>0</v>
      </c>
      <c r="BZ69" s="228">
        <v>0</v>
      </c>
      <c r="CA69" s="228">
        <v>0</v>
      </c>
      <c r="CB69" s="228">
        <v>0</v>
      </c>
      <c r="CC69" s="228">
        <v>0</v>
      </c>
      <c r="CD69" s="29" t="s">
        <v>233</v>
      </c>
      <c r="CE69" s="32">
        <f t="shared" si="4"/>
        <v>1265929.73</v>
      </c>
    </row>
    <row r="70" spans="1:83" x14ac:dyDescent="0.35">
      <c r="A70" s="39" t="s">
        <v>254</v>
      </c>
      <c r="B70" s="20"/>
      <c r="C70" s="32">
        <f t="shared" ref="C70:BN70" si="9">SUM(C71:C84)</f>
        <v>26109.56</v>
      </c>
      <c r="D70" s="32">
        <f t="shared" si="9"/>
        <v>0</v>
      </c>
      <c r="E70" s="32">
        <f t="shared" si="9"/>
        <v>104458.18999999999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113395.65</v>
      </c>
      <c r="Q70" s="32">
        <f t="shared" si="9"/>
        <v>0</v>
      </c>
      <c r="R70" s="32">
        <f t="shared" si="9"/>
        <v>49423.6</v>
      </c>
      <c r="S70" s="32">
        <f t="shared" si="9"/>
        <v>646.20000000000005</v>
      </c>
      <c r="T70" s="32">
        <f t="shared" si="9"/>
        <v>0</v>
      </c>
      <c r="U70" s="32">
        <f t="shared" si="9"/>
        <v>13132.96</v>
      </c>
      <c r="V70" s="32">
        <f t="shared" si="9"/>
        <v>20397.39</v>
      </c>
      <c r="W70" s="32">
        <f t="shared" si="9"/>
        <v>0</v>
      </c>
      <c r="X70" s="32">
        <f t="shared" si="9"/>
        <v>0</v>
      </c>
      <c r="Y70" s="32">
        <f t="shared" si="9"/>
        <v>500</v>
      </c>
      <c r="Z70" s="32">
        <f t="shared" si="9"/>
        <v>0</v>
      </c>
      <c r="AA70" s="32">
        <f t="shared" si="9"/>
        <v>602.32000000000005</v>
      </c>
      <c r="AB70" s="32">
        <f t="shared" si="9"/>
        <v>19501.719999999998</v>
      </c>
      <c r="AC70" s="32">
        <f t="shared" si="9"/>
        <v>2926.7400000000002</v>
      </c>
      <c r="AD70" s="32">
        <f t="shared" si="9"/>
        <v>0</v>
      </c>
      <c r="AE70" s="32">
        <f t="shared" si="9"/>
        <v>56.6</v>
      </c>
      <c r="AF70" s="32">
        <f t="shared" si="9"/>
        <v>0</v>
      </c>
      <c r="AG70" s="32">
        <f t="shared" si="9"/>
        <v>19117.82</v>
      </c>
      <c r="AH70" s="32">
        <f t="shared" si="9"/>
        <v>0</v>
      </c>
      <c r="AI70" s="32">
        <f t="shared" si="9"/>
        <v>0</v>
      </c>
      <c r="AJ70" s="32">
        <f t="shared" si="9"/>
        <v>40914.51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25284.92</v>
      </c>
      <c r="AZ70" s="32">
        <f t="shared" si="9"/>
        <v>0</v>
      </c>
      <c r="BA70" s="32">
        <f t="shared" si="9"/>
        <v>0</v>
      </c>
      <c r="BB70" s="32">
        <f t="shared" si="9"/>
        <v>455.62</v>
      </c>
      <c r="BC70" s="32">
        <f t="shared" si="9"/>
        <v>0</v>
      </c>
      <c r="BD70" s="32">
        <f t="shared" si="9"/>
        <v>0</v>
      </c>
      <c r="BE70" s="32">
        <f t="shared" si="9"/>
        <v>27669.520000000004</v>
      </c>
      <c r="BF70" s="32">
        <f t="shared" si="9"/>
        <v>-1883.58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399199.2900000001</v>
      </c>
      <c r="BO70" s="32">
        <f t="shared" ref="BO70:CD70" si="10">SUM(BO71:BO84)</f>
        <v>0</v>
      </c>
      <c r="BP70" s="32">
        <f t="shared" si="10"/>
        <v>1190.98</v>
      </c>
      <c r="BQ70" s="32">
        <f t="shared" si="10"/>
        <v>0</v>
      </c>
      <c r="BR70" s="32">
        <f t="shared" si="10"/>
        <v>0</v>
      </c>
      <c r="BS70" s="32">
        <f t="shared" si="10"/>
        <v>421.31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12320.619999999999</v>
      </c>
      <c r="BX70" s="32">
        <f t="shared" si="10"/>
        <v>0</v>
      </c>
      <c r="BY70" s="32">
        <f t="shared" si="10"/>
        <v>51321.740000000005</v>
      </c>
      <c r="BZ70" s="32">
        <f t="shared" si="10"/>
        <v>0</v>
      </c>
      <c r="CA70" s="32">
        <f t="shared" si="10"/>
        <v>1215.8600000000001</v>
      </c>
      <c r="CB70" s="32">
        <f t="shared" si="10"/>
        <v>0</v>
      </c>
      <c r="CC70" s="32">
        <f t="shared" si="10"/>
        <v>66550598.421934962</v>
      </c>
      <c r="CD70" s="32">
        <f t="shared" si="10"/>
        <v>8539523.2099999711</v>
      </c>
      <c r="CE70" s="32">
        <f>SUM(CE71:CE85)</f>
        <v>91552849.401934937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26109.56</v>
      </c>
      <c r="D84" s="24">
        <v>0</v>
      </c>
      <c r="E84" s="30">
        <v>104458.18999999999</v>
      </c>
      <c r="F84" s="30">
        <v>0</v>
      </c>
      <c r="G84" s="24">
        <v>0</v>
      </c>
      <c r="H84" s="24">
        <v>0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0</v>
      </c>
      <c r="P84" s="30">
        <v>113395.65</v>
      </c>
      <c r="Q84" s="30">
        <v>0</v>
      </c>
      <c r="R84" s="31">
        <v>49423.6</v>
      </c>
      <c r="S84" s="30">
        <v>646.20000000000005</v>
      </c>
      <c r="T84" s="24">
        <v>0</v>
      </c>
      <c r="U84" s="30">
        <v>13132.96</v>
      </c>
      <c r="V84" s="30">
        <v>20397.39</v>
      </c>
      <c r="W84" s="24">
        <v>0</v>
      </c>
      <c r="X84" s="30">
        <v>0</v>
      </c>
      <c r="Y84" s="30">
        <v>500</v>
      </c>
      <c r="Z84" s="30">
        <v>0</v>
      </c>
      <c r="AA84" s="30">
        <v>602.32000000000005</v>
      </c>
      <c r="AB84" s="30">
        <v>19501.719999999998</v>
      </c>
      <c r="AC84" s="30">
        <v>2926.7400000000002</v>
      </c>
      <c r="AD84" s="30">
        <v>0</v>
      </c>
      <c r="AE84" s="30">
        <v>56.6</v>
      </c>
      <c r="AF84" s="30">
        <v>0</v>
      </c>
      <c r="AG84" s="30">
        <v>19117.82</v>
      </c>
      <c r="AH84" s="30">
        <v>0</v>
      </c>
      <c r="AI84" s="30">
        <v>0</v>
      </c>
      <c r="AJ84" s="30">
        <v>40914.51</v>
      </c>
      <c r="AK84" s="30">
        <v>0</v>
      </c>
      <c r="AL84" s="30">
        <v>0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0</v>
      </c>
      <c r="AW84" s="30">
        <v>0</v>
      </c>
      <c r="AX84" s="30">
        <v>0</v>
      </c>
      <c r="AY84" s="30">
        <v>25284.92</v>
      </c>
      <c r="AZ84" s="30">
        <v>0</v>
      </c>
      <c r="BA84" s="30">
        <v>0</v>
      </c>
      <c r="BB84" s="30">
        <v>455.62</v>
      </c>
      <c r="BC84" s="30">
        <v>0</v>
      </c>
      <c r="BD84" s="30">
        <v>0</v>
      </c>
      <c r="BE84" s="30">
        <v>27669.520000000004</v>
      </c>
      <c r="BF84" s="30">
        <v>-1883.58</v>
      </c>
      <c r="BG84" s="30">
        <v>0</v>
      </c>
      <c r="BH84" s="31">
        <v>0</v>
      </c>
      <c r="BI84" s="30">
        <v>0</v>
      </c>
      <c r="BJ84" s="30">
        <v>0</v>
      </c>
      <c r="BK84" s="30">
        <v>0</v>
      </c>
      <c r="BL84" s="30">
        <v>0</v>
      </c>
      <c r="BM84" s="30">
        <v>0</v>
      </c>
      <c r="BN84" s="30">
        <v>399199.2900000001</v>
      </c>
      <c r="BO84" s="30">
        <v>0</v>
      </c>
      <c r="BP84" s="30">
        <v>1190.98</v>
      </c>
      <c r="BQ84" s="30">
        <v>0</v>
      </c>
      <c r="BR84" s="30">
        <v>0</v>
      </c>
      <c r="BS84" s="30">
        <v>421.31</v>
      </c>
      <c r="BT84" s="30">
        <v>0</v>
      </c>
      <c r="BU84" s="30">
        <v>0</v>
      </c>
      <c r="BV84" s="30">
        <v>0</v>
      </c>
      <c r="BW84" s="30">
        <v>12320.619999999999</v>
      </c>
      <c r="BX84" s="30">
        <v>0</v>
      </c>
      <c r="BY84" s="30">
        <v>51321.740000000005</v>
      </c>
      <c r="BZ84" s="30">
        <v>0</v>
      </c>
      <c r="CA84" s="30">
        <v>1215.8600000000001</v>
      </c>
      <c r="CB84" s="30">
        <v>0</v>
      </c>
      <c r="CC84" s="30">
        <v>66550598.421934962</v>
      </c>
      <c r="CD84" s="35">
        <v>8539523.2099999711</v>
      </c>
      <c r="CE84" s="32">
        <f t="shared" si="11"/>
        <v>76018501.171934932</v>
      </c>
    </row>
    <row r="85" spans="1:84" x14ac:dyDescent="0.35">
      <c r="A85" s="39" t="s">
        <v>269</v>
      </c>
      <c r="B85" s="20"/>
      <c r="C85" s="213">
        <v>10137.16</v>
      </c>
      <c r="D85" s="213">
        <v>0</v>
      </c>
      <c r="E85" s="213">
        <v>8515.8100000000013</v>
      </c>
      <c r="F85" s="213">
        <v>0</v>
      </c>
      <c r="G85" s="213">
        <v>0</v>
      </c>
      <c r="H85" s="213">
        <v>0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0</v>
      </c>
      <c r="P85" s="213">
        <v>6340.5</v>
      </c>
      <c r="Q85" s="213">
        <v>0</v>
      </c>
      <c r="R85" s="213">
        <v>0</v>
      </c>
      <c r="S85" s="213">
        <v>0</v>
      </c>
      <c r="T85" s="213">
        <v>0</v>
      </c>
      <c r="U85" s="213">
        <v>11464.27</v>
      </c>
      <c r="V85" s="213">
        <v>9000</v>
      </c>
      <c r="W85" s="213">
        <v>0</v>
      </c>
      <c r="X85" s="213">
        <v>0</v>
      </c>
      <c r="Y85" s="213">
        <v>0</v>
      </c>
      <c r="Z85" s="213">
        <v>0</v>
      </c>
      <c r="AA85" s="213">
        <v>0</v>
      </c>
      <c r="AB85" s="213">
        <v>5204986.84</v>
      </c>
      <c r="AC85" s="213">
        <v>0</v>
      </c>
      <c r="AD85" s="213">
        <v>0</v>
      </c>
      <c r="AE85" s="213">
        <v>0</v>
      </c>
      <c r="AF85" s="213">
        <v>0</v>
      </c>
      <c r="AG85" s="213">
        <v>0</v>
      </c>
      <c r="AH85" s="213">
        <v>0</v>
      </c>
      <c r="AI85" s="213">
        <v>0</v>
      </c>
      <c r="AJ85" s="213">
        <v>131946</v>
      </c>
      <c r="AK85" s="213">
        <v>0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0</v>
      </c>
      <c r="AW85" s="213">
        <v>0</v>
      </c>
      <c r="AX85" s="213">
        <v>0</v>
      </c>
      <c r="AY85" s="213">
        <v>696656.17999999993</v>
      </c>
      <c r="AZ85" s="213">
        <v>0</v>
      </c>
      <c r="BA85" s="213">
        <v>129299.1</v>
      </c>
      <c r="BB85" s="213">
        <v>10474.57</v>
      </c>
      <c r="BC85" s="213">
        <v>0</v>
      </c>
      <c r="BD85" s="213">
        <v>0</v>
      </c>
      <c r="BE85" s="213">
        <v>320535.89</v>
      </c>
      <c r="BF85" s="213">
        <v>0</v>
      </c>
      <c r="BG85" s="213">
        <v>0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42.730000000000004</v>
      </c>
      <c r="BO85" s="213">
        <v>0</v>
      </c>
      <c r="BP85" s="213">
        <v>0</v>
      </c>
      <c r="BQ85" s="213">
        <v>0</v>
      </c>
      <c r="BR85" s="213">
        <v>0</v>
      </c>
      <c r="BS85" s="213">
        <v>0</v>
      </c>
      <c r="BT85" s="213">
        <v>0</v>
      </c>
      <c r="BU85" s="213">
        <v>0</v>
      </c>
      <c r="BV85" s="213">
        <v>0</v>
      </c>
      <c r="BW85" s="213">
        <v>0</v>
      </c>
      <c r="BX85" s="213">
        <v>0</v>
      </c>
      <c r="BY85" s="213">
        <v>800</v>
      </c>
      <c r="BZ85" s="213">
        <v>0</v>
      </c>
      <c r="CA85" s="213">
        <v>0</v>
      </c>
      <c r="CB85" s="213">
        <v>0</v>
      </c>
      <c r="CC85" s="213">
        <v>8994149.1799999997</v>
      </c>
      <c r="CD85" s="35"/>
      <c r="CE85" s="32">
        <f t="shared" si="11"/>
        <v>15534348.23</v>
      </c>
    </row>
    <row r="86" spans="1:84" x14ac:dyDescent="0.35">
      <c r="A86" s="39" t="s">
        <v>270</v>
      </c>
      <c r="B86" s="32"/>
      <c r="C86" s="32">
        <f>SUM(C62:C70)-C85</f>
        <v>6705890.1599999992</v>
      </c>
      <c r="D86" s="32">
        <f t="shared" ref="D86:BO86" si="12">SUM(D62:D70)-D85</f>
        <v>0</v>
      </c>
      <c r="E86" s="32">
        <f t="shared" si="12"/>
        <v>29565462.000000004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26559742.380000003</v>
      </c>
      <c r="Q86" s="32">
        <f t="shared" si="12"/>
        <v>0</v>
      </c>
      <c r="R86" s="32">
        <f t="shared" si="12"/>
        <v>3221591.3699999996</v>
      </c>
      <c r="S86" s="32">
        <f t="shared" si="12"/>
        <v>-98625.2</v>
      </c>
      <c r="T86" s="32">
        <f t="shared" si="12"/>
        <v>0</v>
      </c>
      <c r="U86" s="32">
        <f t="shared" si="12"/>
        <v>8284019.0199999996</v>
      </c>
      <c r="V86" s="32">
        <f t="shared" si="12"/>
        <v>1824627.5399999998</v>
      </c>
      <c r="W86" s="32">
        <f t="shared" si="12"/>
        <v>0</v>
      </c>
      <c r="X86" s="32">
        <f t="shared" si="12"/>
        <v>0</v>
      </c>
      <c r="Y86" s="32">
        <f t="shared" si="12"/>
        <v>12862986.129999999</v>
      </c>
      <c r="Z86" s="32">
        <f t="shared" si="12"/>
        <v>5108</v>
      </c>
      <c r="AA86" s="32">
        <f t="shared" si="12"/>
        <v>733586.43999999983</v>
      </c>
      <c r="AB86" s="32">
        <f t="shared" si="12"/>
        <v>17278919.299999997</v>
      </c>
      <c r="AC86" s="32">
        <f t="shared" si="12"/>
        <v>3935268.2900000005</v>
      </c>
      <c r="AD86" s="32">
        <f t="shared" si="12"/>
        <v>0</v>
      </c>
      <c r="AE86" s="32">
        <f t="shared" si="12"/>
        <v>1083255.0100000002</v>
      </c>
      <c r="AF86" s="32">
        <f t="shared" si="12"/>
        <v>0</v>
      </c>
      <c r="AG86" s="32">
        <f t="shared" si="12"/>
        <v>9912072.9400000013</v>
      </c>
      <c r="AH86" s="32">
        <f t="shared" si="12"/>
        <v>0</v>
      </c>
      <c r="AI86" s="32">
        <f t="shared" si="12"/>
        <v>0</v>
      </c>
      <c r="AJ86" s="32">
        <f t="shared" si="12"/>
        <v>5128661.18</v>
      </c>
      <c r="AK86" s="32">
        <f t="shared" si="12"/>
        <v>505805</v>
      </c>
      <c r="AL86" s="32">
        <f t="shared" si="12"/>
        <v>127026.62000000001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24626.73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0.48</v>
      </c>
      <c r="AW86" s="32">
        <f t="shared" si="12"/>
        <v>0</v>
      </c>
      <c r="AX86" s="32">
        <f t="shared" si="12"/>
        <v>3942.35</v>
      </c>
      <c r="AY86" s="32">
        <f t="shared" si="12"/>
        <v>2864660</v>
      </c>
      <c r="AZ86" s="32">
        <f t="shared" si="12"/>
        <v>0</v>
      </c>
      <c r="BA86" s="32">
        <f t="shared" si="12"/>
        <v>433420.18000000005</v>
      </c>
      <c r="BB86" s="32">
        <f t="shared" si="12"/>
        <v>771253.6100000001</v>
      </c>
      <c r="BC86" s="32">
        <f t="shared" si="12"/>
        <v>0</v>
      </c>
      <c r="BD86" s="32">
        <f t="shared" si="12"/>
        <v>-94455.329999999987</v>
      </c>
      <c r="BE86" s="32">
        <f t="shared" si="12"/>
        <v>6925637.1599999992</v>
      </c>
      <c r="BF86" s="32">
        <f t="shared" si="12"/>
        <v>2117330.0499999998</v>
      </c>
      <c r="BG86" s="32">
        <f t="shared" si="12"/>
        <v>5925.96</v>
      </c>
      <c r="BH86" s="32">
        <f t="shared" si="12"/>
        <v>51592.899999999994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180845</v>
      </c>
      <c r="BM86" s="32">
        <f t="shared" si="12"/>
        <v>0</v>
      </c>
      <c r="BN86" s="32">
        <f t="shared" si="12"/>
        <v>3228325.6599999997</v>
      </c>
      <c r="BO86" s="32">
        <f t="shared" si="12"/>
        <v>441.05</v>
      </c>
      <c r="BP86" s="32">
        <f t="shared" ref="BP86:CD86" si="13">SUM(BP62:BP70)-BP85</f>
        <v>1190.98</v>
      </c>
      <c r="BQ86" s="32">
        <f t="shared" si="13"/>
        <v>0</v>
      </c>
      <c r="BR86" s="32">
        <f t="shared" si="13"/>
        <v>0</v>
      </c>
      <c r="BS86" s="32">
        <f t="shared" si="13"/>
        <v>86266.580000000016</v>
      </c>
      <c r="BT86" s="32">
        <f t="shared" si="13"/>
        <v>359065.67999999993</v>
      </c>
      <c r="BU86" s="32">
        <f t="shared" si="13"/>
        <v>0</v>
      </c>
      <c r="BV86" s="32">
        <f t="shared" si="13"/>
        <v>197851.78</v>
      </c>
      <c r="BW86" s="32">
        <f t="shared" si="13"/>
        <v>3274597.9400000004</v>
      </c>
      <c r="BX86" s="32">
        <f t="shared" si="13"/>
        <v>0</v>
      </c>
      <c r="BY86" s="32">
        <f t="shared" si="13"/>
        <v>4471146.0199999996</v>
      </c>
      <c r="BZ86" s="32">
        <f t="shared" si="13"/>
        <v>0</v>
      </c>
      <c r="CA86" s="32">
        <f t="shared" si="13"/>
        <v>427217.43999999994</v>
      </c>
      <c r="CB86" s="32">
        <f t="shared" si="13"/>
        <v>0</v>
      </c>
      <c r="CC86" s="32">
        <f t="shared" si="13"/>
        <v>58203469.251934968</v>
      </c>
      <c r="CD86" s="32">
        <f t="shared" si="13"/>
        <v>8539523.2099999711</v>
      </c>
      <c r="CE86" s="32">
        <f t="shared" si="11"/>
        <v>219709270.86193502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7940633.9200000009</v>
      </c>
      <c r="D88" s="213">
        <v>0</v>
      </c>
      <c r="E88" s="213">
        <v>81271936.670000017</v>
      </c>
      <c r="F88" s="213">
        <v>0</v>
      </c>
      <c r="G88" s="213">
        <v>0</v>
      </c>
      <c r="H88" s="213">
        <v>0</v>
      </c>
      <c r="I88" s="213">
        <v>0</v>
      </c>
      <c r="J88" s="213">
        <v>0</v>
      </c>
      <c r="K88" s="213">
        <v>0</v>
      </c>
      <c r="L88" s="213">
        <v>0</v>
      </c>
      <c r="M88" s="213">
        <v>0</v>
      </c>
      <c r="N88" s="213">
        <v>0</v>
      </c>
      <c r="O88" s="213">
        <v>0</v>
      </c>
      <c r="P88" s="213">
        <v>42659659.870000005</v>
      </c>
      <c r="Q88" s="213">
        <v>0</v>
      </c>
      <c r="R88" s="213">
        <v>10297406.709999999</v>
      </c>
      <c r="S88" s="213">
        <v>0</v>
      </c>
      <c r="T88" s="213">
        <v>0</v>
      </c>
      <c r="U88" s="213">
        <v>33862266.579999998</v>
      </c>
      <c r="V88" s="213">
        <v>5200945.2100000009</v>
      </c>
      <c r="W88" s="213">
        <v>0</v>
      </c>
      <c r="X88" s="213">
        <v>0</v>
      </c>
      <c r="Y88" s="213">
        <v>43495309.859999992</v>
      </c>
      <c r="Z88" s="213">
        <v>1744</v>
      </c>
      <c r="AA88" s="213">
        <v>619291.02</v>
      </c>
      <c r="AB88" s="213">
        <v>49055403.090000004</v>
      </c>
      <c r="AC88" s="213">
        <v>42063266.170000002</v>
      </c>
      <c r="AD88" s="213">
        <v>0</v>
      </c>
      <c r="AE88" s="213">
        <v>1884263.9</v>
      </c>
      <c r="AF88" s="213">
        <v>0</v>
      </c>
      <c r="AG88" s="213">
        <v>28908637.75</v>
      </c>
      <c r="AH88" s="213">
        <v>0</v>
      </c>
      <c r="AI88" s="213">
        <v>0</v>
      </c>
      <c r="AJ88" s="213">
        <v>420732.35</v>
      </c>
      <c r="AK88" s="213">
        <v>1374505.88</v>
      </c>
      <c r="AL88" s="213">
        <v>312194.31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349368197.29000002</v>
      </c>
    </row>
    <row r="89" spans="1:84" x14ac:dyDescent="0.35">
      <c r="A89" s="26" t="s">
        <v>273</v>
      </c>
      <c r="B89" s="20"/>
      <c r="C89" s="213">
        <v>47825.89</v>
      </c>
      <c r="D89" s="213">
        <v>0</v>
      </c>
      <c r="E89" s="213">
        <v>9341817.4100000001</v>
      </c>
      <c r="F89" s="213">
        <v>0</v>
      </c>
      <c r="G89" s="213">
        <v>0</v>
      </c>
      <c r="H89" s="213">
        <v>0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0</v>
      </c>
      <c r="P89" s="213">
        <v>140771410.01000005</v>
      </c>
      <c r="Q89" s="213">
        <v>0</v>
      </c>
      <c r="R89" s="213">
        <v>30198625.289999999</v>
      </c>
      <c r="S89" s="213">
        <v>0</v>
      </c>
      <c r="T89" s="213">
        <v>0</v>
      </c>
      <c r="U89" s="213">
        <v>30761487.440000001</v>
      </c>
      <c r="V89" s="213">
        <v>8495859.9299999997</v>
      </c>
      <c r="W89" s="213">
        <v>0</v>
      </c>
      <c r="X89" s="213">
        <v>0</v>
      </c>
      <c r="Y89" s="213">
        <v>33547754.599999998</v>
      </c>
      <c r="Z89" s="213">
        <v>0</v>
      </c>
      <c r="AA89" s="213">
        <v>5119264.4800000004</v>
      </c>
      <c r="AB89" s="213">
        <v>65639521.679999985</v>
      </c>
      <c r="AC89" s="213">
        <v>2536716.06</v>
      </c>
      <c r="AD89" s="213">
        <v>0</v>
      </c>
      <c r="AE89" s="213">
        <v>1434357.5999999999</v>
      </c>
      <c r="AF89" s="213">
        <v>0</v>
      </c>
      <c r="AG89" s="213">
        <v>81760235.420000002</v>
      </c>
      <c r="AH89" s="213">
        <v>0</v>
      </c>
      <c r="AI89" s="213">
        <v>0</v>
      </c>
      <c r="AJ89" s="213">
        <v>13961869.33</v>
      </c>
      <c r="AK89" s="213">
        <v>259998.12</v>
      </c>
      <c r="AL89" s="213">
        <v>39410.69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423916153.95000005</v>
      </c>
    </row>
    <row r="90" spans="1:84" x14ac:dyDescent="0.35">
      <c r="A90" s="26" t="s">
        <v>274</v>
      </c>
      <c r="B90" s="20"/>
      <c r="C90" s="32">
        <f>C88+C89</f>
        <v>7988459.8100000005</v>
      </c>
      <c r="D90" s="32">
        <f t="shared" ref="D90:AV90" si="15">D88+D89</f>
        <v>0</v>
      </c>
      <c r="E90" s="32">
        <f t="shared" si="15"/>
        <v>90613754.080000013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183431069.88000005</v>
      </c>
      <c r="Q90" s="32">
        <f t="shared" si="15"/>
        <v>0</v>
      </c>
      <c r="R90" s="32">
        <f t="shared" si="15"/>
        <v>40496032</v>
      </c>
      <c r="S90" s="32">
        <f t="shared" si="15"/>
        <v>0</v>
      </c>
      <c r="T90" s="32">
        <f t="shared" si="15"/>
        <v>0</v>
      </c>
      <c r="U90" s="32">
        <f t="shared" si="15"/>
        <v>64623754.019999996</v>
      </c>
      <c r="V90" s="32">
        <f t="shared" si="15"/>
        <v>13696805.140000001</v>
      </c>
      <c r="W90" s="32">
        <f t="shared" si="15"/>
        <v>0</v>
      </c>
      <c r="X90" s="32">
        <f t="shared" si="15"/>
        <v>0</v>
      </c>
      <c r="Y90" s="32">
        <f t="shared" si="15"/>
        <v>77043064.459999993</v>
      </c>
      <c r="Z90" s="32">
        <f t="shared" si="15"/>
        <v>1744</v>
      </c>
      <c r="AA90" s="32">
        <f t="shared" si="15"/>
        <v>5738555.5</v>
      </c>
      <c r="AB90" s="32">
        <f t="shared" si="15"/>
        <v>114694924.76999998</v>
      </c>
      <c r="AC90" s="32">
        <f t="shared" si="15"/>
        <v>44599982.230000004</v>
      </c>
      <c r="AD90" s="32">
        <f t="shared" si="15"/>
        <v>0</v>
      </c>
      <c r="AE90" s="32">
        <f t="shared" si="15"/>
        <v>3318621.5</v>
      </c>
      <c r="AF90" s="32">
        <f t="shared" si="15"/>
        <v>0</v>
      </c>
      <c r="AG90" s="32">
        <f t="shared" si="15"/>
        <v>110668873.17</v>
      </c>
      <c r="AH90" s="32">
        <f t="shared" si="15"/>
        <v>0</v>
      </c>
      <c r="AI90" s="32">
        <f t="shared" si="15"/>
        <v>0</v>
      </c>
      <c r="AJ90" s="32">
        <f t="shared" si="15"/>
        <v>14382601.68</v>
      </c>
      <c r="AK90" s="32">
        <f t="shared" si="15"/>
        <v>1634504</v>
      </c>
      <c r="AL90" s="32">
        <f t="shared" si="15"/>
        <v>351605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773284351.24000001</v>
      </c>
    </row>
    <row r="91" spans="1:84" x14ac:dyDescent="0.35">
      <c r="A91" s="39" t="s">
        <v>275</v>
      </c>
      <c r="B91" s="32"/>
      <c r="C91" s="213">
        <v>5602.08</v>
      </c>
      <c r="D91" s="213">
        <v>0</v>
      </c>
      <c r="E91" s="213">
        <v>56012.509999999922</v>
      </c>
      <c r="F91" s="213">
        <v>0</v>
      </c>
      <c r="G91" s="213">
        <v>0</v>
      </c>
      <c r="H91" s="213">
        <v>0</v>
      </c>
      <c r="I91" s="213">
        <v>0</v>
      </c>
      <c r="J91" s="213">
        <v>0</v>
      </c>
      <c r="K91" s="213">
        <v>0</v>
      </c>
      <c r="L91" s="213">
        <v>0</v>
      </c>
      <c r="M91" s="213">
        <v>0</v>
      </c>
      <c r="N91" s="213">
        <v>0</v>
      </c>
      <c r="O91" s="213">
        <v>0</v>
      </c>
      <c r="P91" s="213">
        <v>30711.800000000007</v>
      </c>
      <c r="Q91" s="213">
        <v>0</v>
      </c>
      <c r="R91" s="213">
        <v>199.57</v>
      </c>
      <c r="S91" s="213">
        <v>4017.7800000000007</v>
      </c>
      <c r="T91" s="213">
        <v>0</v>
      </c>
      <c r="U91" s="213">
        <v>4765.8900000000003</v>
      </c>
      <c r="V91" s="213">
        <v>1630.26</v>
      </c>
      <c r="W91" s="213">
        <v>0</v>
      </c>
      <c r="X91" s="213">
        <v>0</v>
      </c>
      <c r="Y91" s="213">
        <v>4092.57</v>
      </c>
      <c r="Z91" s="213">
        <v>222.86</v>
      </c>
      <c r="AA91" s="213">
        <v>1908.6100000000001</v>
      </c>
      <c r="AB91" s="213">
        <v>2304.6800000000003</v>
      </c>
      <c r="AC91" s="213">
        <v>1904.1200000000001</v>
      </c>
      <c r="AD91" s="213">
        <v>0</v>
      </c>
      <c r="AE91" s="213">
        <v>2275.9</v>
      </c>
      <c r="AF91" s="213">
        <v>0</v>
      </c>
      <c r="AG91" s="213">
        <v>12124.639999999998</v>
      </c>
      <c r="AH91" s="213">
        <v>0</v>
      </c>
      <c r="AI91" s="213">
        <v>0</v>
      </c>
      <c r="AJ91" s="213">
        <v>106.72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0</v>
      </c>
      <c r="AW91" s="213">
        <v>0</v>
      </c>
      <c r="AX91" s="213">
        <v>0</v>
      </c>
      <c r="AY91" s="213">
        <v>9480.0400000000027</v>
      </c>
      <c r="AZ91" s="213">
        <v>0</v>
      </c>
      <c r="BA91" s="213">
        <v>840.12</v>
      </c>
      <c r="BB91" s="213">
        <v>415.36</v>
      </c>
      <c r="BC91" s="213">
        <v>0</v>
      </c>
      <c r="BD91" s="213">
        <v>1669.58</v>
      </c>
      <c r="BE91" s="213">
        <v>28961.040000000001</v>
      </c>
      <c r="BF91" s="213">
        <v>2269.1000000000004</v>
      </c>
      <c r="BG91" s="213">
        <v>251.66000000000003</v>
      </c>
      <c r="BH91" s="213">
        <v>1644.45</v>
      </c>
      <c r="BI91" s="213">
        <v>0</v>
      </c>
      <c r="BJ91" s="213">
        <v>0</v>
      </c>
      <c r="BK91" s="213">
        <v>0</v>
      </c>
      <c r="BL91" s="213">
        <v>7889.8399999999983</v>
      </c>
      <c r="BM91" s="213">
        <v>0</v>
      </c>
      <c r="BN91" s="213">
        <v>5341</v>
      </c>
      <c r="BO91" s="213">
        <v>0</v>
      </c>
      <c r="BP91" s="213">
        <v>0</v>
      </c>
      <c r="BQ91" s="213">
        <v>0</v>
      </c>
      <c r="BR91" s="213">
        <v>0</v>
      </c>
      <c r="BS91" s="213">
        <v>1262.8799999999999</v>
      </c>
      <c r="BT91" s="213">
        <v>1306.9699999999998</v>
      </c>
      <c r="BU91" s="213">
        <v>0</v>
      </c>
      <c r="BV91" s="213">
        <v>5303.2099999999991</v>
      </c>
      <c r="BW91" s="213">
        <v>1045</v>
      </c>
      <c r="BX91" s="213">
        <v>0</v>
      </c>
      <c r="BY91" s="213">
        <v>1645.1000000000001</v>
      </c>
      <c r="BZ91" s="213">
        <v>0</v>
      </c>
      <c r="CA91" s="213">
        <v>4625.7800000000007</v>
      </c>
      <c r="CB91" s="213">
        <v>0</v>
      </c>
      <c r="CC91" s="213">
        <v>15273.25</v>
      </c>
      <c r="CD91" s="233" t="s">
        <v>233</v>
      </c>
      <c r="CE91" s="32">
        <f t="shared" si="14"/>
        <v>217104.36999999991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0</v>
      </c>
      <c r="D92" s="213">
        <v>0</v>
      </c>
      <c r="E92" s="213">
        <v>163369.71391338794</v>
      </c>
      <c r="F92" s="213">
        <v>0</v>
      </c>
      <c r="G92" s="213">
        <v>0</v>
      </c>
      <c r="H92" s="213">
        <v>0</v>
      </c>
      <c r="I92" s="213">
        <v>0</v>
      </c>
      <c r="J92" s="213"/>
      <c r="K92" s="213">
        <v>0</v>
      </c>
      <c r="L92" s="213">
        <v>0</v>
      </c>
      <c r="M92" s="213">
        <v>0</v>
      </c>
      <c r="N92" s="213">
        <v>0</v>
      </c>
      <c r="O92" s="213">
        <v>0</v>
      </c>
      <c r="P92" s="213">
        <v>0</v>
      </c>
      <c r="Q92" s="213">
        <v>0</v>
      </c>
      <c r="R92" s="213">
        <v>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0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/>
      <c r="AX92" s="265" t="s">
        <v>233</v>
      </c>
      <c r="AY92" s="265" t="s">
        <v>233</v>
      </c>
      <c r="AZ92" s="213"/>
      <c r="BA92" s="213">
        <v>0</v>
      </c>
      <c r="BB92" s="213">
        <v>0</v>
      </c>
      <c r="BC92" s="213">
        <v>0</v>
      </c>
      <c r="BD92" s="229" t="s">
        <v>233</v>
      </c>
      <c r="BE92" s="229" t="s">
        <v>233</v>
      </c>
      <c r="BF92" s="213"/>
      <c r="BG92" s="229" t="s">
        <v>233</v>
      </c>
      <c r="BH92" s="213">
        <v>0</v>
      </c>
      <c r="BI92" s="213">
        <v>0</v>
      </c>
      <c r="BJ92" s="229" t="s">
        <v>233</v>
      </c>
      <c r="BK92" s="213">
        <v>0</v>
      </c>
      <c r="BL92" s="213">
        <v>0</v>
      </c>
      <c r="BM92" s="213">
        <v>0</v>
      </c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163369.71391338794</v>
      </c>
      <c r="CF92" s="32">
        <f>AY60-CE92</f>
        <v>14402.586086612078</v>
      </c>
    </row>
    <row r="93" spans="1:84" x14ac:dyDescent="0.35">
      <c r="A93" s="26" t="s">
        <v>277</v>
      </c>
      <c r="B93" s="20"/>
      <c r="C93" s="213">
        <v>52594.02812960423</v>
      </c>
      <c r="D93" s="213">
        <v>0</v>
      </c>
      <c r="E93" s="213">
        <v>525862.45225875638</v>
      </c>
      <c r="F93" s="213">
        <v>0</v>
      </c>
      <c r="G93" s="213">
        <v>0</v>
      </c>
      <c r="H93" s="213">
        <v>0</v>
      </c>
      <c r="I93" s="213">
        <v>0</v>
      </c>
      <c r="J93" s="213">
        <v>0</v>
      </c>
      <c r="K93" s="213">
        <v>0</v>
      </c>
      <c r="L93" s="213">
        <v>0</v>
      </c>
      <c r="M93" s="213">
        <v>0</v>
      </c>
      <c r="N93" s="213">
        <v>0</v>
      </c>
      <c r="O93" s="213">
        <v>0</v>
      </c>
      <c r="P93" s="213">
        <v>288331.70413681696</v>
      </c>
      <c r="Q93" s="213">
        <v>0</v>
      </c>
      <c r="R93" s="213">
        <v>1873.6237600721724</v>
      </c>
      <c r="S93" s="213">
        <v>37720.138651815272</v>
      </c>
      <c r="T93" s="213">
        <v>0</v>
      </c>
      <c r="U93" s="213">
        <v>44743.622497822158</v>
      </c>
      <c r="V93" s="213">
        <v>15305.375913690734</v>
      </c>
      <c r="W93" s="213">
        <v>0</v>
      </c>
      <c r="X93" s="213">
        <v>0</v>
      </c>
      <c r="Y93" s="213">
        <v>38422.289882039244</v>
      </c>
      <c r="Z93" s="213">
        <v>2092.2773521555564</v>
      </c>
      <c r="AA93" s="213">
        <v>17918.61023556321</v>
      </c>
      <c r="AB93" s="213">
        <v>21637.035663492185</v>
      </c>
      <c r="AC93" s="213">
        <v>17876.456752160273</v>
      </c>
      <c r="AD93" s="213">
        <v>0</v>
      </c>
      <c r="AE93" s="213">
        <v>21366.840284352646</v>
      </c>
      <c r="AF93" s="213">
        <v>0</v>
      </c>
      <c r="AG93" s="213">
        <v>113829.80200592004</v>
      </c>
      <c r="AH93" s="213">
        <v>0</v>
      </c>
      <c r="AI93" s="213">
        <v>0</v>
      </c>
      <c r="AJ93" s="213">
        <v>1001.9197658711341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0</v>
      </c>
      <c r="AW93" s="213"/>
      <c r="AX93" s="265" t="s">
        <v>233</v>
      </c>
      <c r="AY93" s="265" t="s">
        <v>233</v>
      </c>
      <c r="AZ93" s="229" t="s">
        <v>233</v>
      </c>
      <c r="BA93" s="213">
        <v>7887.3016651392172</v>
      </c>
      <c r="BB93" s="213">
        <v>3899.5258053994971</v>
      </c>
      <c r="BC93" s="213">
        <v>0</v>
      </c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15438.595942529861</v>
      </c>
      <c r="BI93" s="213">
        <v>0</v>
      </c>
      <c r="BJ93" s="229" t="s">
        <v>233</v>
      </c>
      <c r="BK93" s="213">
        <v>0</v>
      </c>
      <c r="BL93" s="213">
        <v>74072.213695283994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11856.300917572506</v>
      </c>
      <c r="BT93" s="213">
        <v>12270.231225642767</v>
      </c>
      <c r="BU93" s="213">
        <v>0</v>
      </c>
      <c r="BV93" s="213">
        <v>49788.14581676777</v>
      </c>
      <c r="BW93" s="213">
        <v>9810.7773176099636</v>
      </c>
      <c r="BX93" s="213">
        <v>0</v>
      </c>
      <c r="BY93" s="213">
        <v>15444.698339904451</v>
      </c>
      <c r="BZ93" s="213">
        <v>0</v>
      </c>
      <c r="CA93" s="213">
        <v>43428.227272970165</v>
      </c>
      <c r="CB93" s="213">
        <v>0</v>
      </c>
      <c r="CC93" s="229" t="s">
        <v>233</v>
      </c>
      <c r="CD93" s="229" t="s">
        <v>233</v>
      </c>
      <c r="CE93" s="32">
        <f t="shared" si="14"/>
        <v>1444472.1952889524</v>
      </c>
      <c r="CF93" s="20"/>
    </row>
    <row r="94" spans="1:84" x14ac:dyDescent="0.35">
      <c r="A94" s="26" t="s">
        <v>278</v>
      </c>
      <c r="B94" s="20"/>
      <c r="C94" s="213">
        <v>77878.288893731849</v>
      </c>
      <c r="D94" s="213">
        <v>0</v>
      </c>
      <c r="E94" s="213">
        <v>883379.81110626808</v>
      </c>
      <c r="F94" s="213">
        <v>0</v>
      </c>
      <c r="G94" s="213">
        <v>0</v>
      </c>
      <c r="H94" s="213">
        <v>0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0</v>
      </c>
      <c r="Z94" s="213">
        <v>0</v>
      </c>
      <c r="AA94" s="213">
        <v>0</v>
      </c>
      <c r="AB94" s="213">
        <v>0</v>
      </c>
      <c r="AC94" s="213">
        <v>0</v>
      </c>
      <c r="AD94" s="213">
        <v>0</v>
      </c>
      <c r="AE94" s="213">
        <v>0</v>
      </c>
      <c r="AF94" s="213">
        <v>0</v>
      </c>
      <c r="AG94" s="213">
        <v>0</v>
      </c>
      <c r="AH94" s="213">
        <v>0</v>
      </c>
      <c r="AI94" s="213">
        <v>0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>
        <v>0</v>
      </c>
      <c r="BI94" s="213">
        <v>0</v>
      </c>
      <c r="BJ94" s="229" t="s">
        <v>233</v>
      </c>
      <c r="BK94" s="213">
        <v>0</v>
      </c>
      <c r="BL94" s="213">
        <v>0</v>
      </c>
      <c r="BM94" s="213">
        <v>0</v>
      </c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961258.1</v>
      </c>
      <c r="CF94" s="32">
        <f>BA60</f>
        <v>0</v>
      </c>
    </row>
    <row r="95" spans="1:84" x14ac:dyDescent="0.35">
      <c r="A95" s="26" t="s">
        <v>279</v>
      </c>
      <c r="B95" s="20"/>
      <c r="C95" s="243">
        <v>28.32</v>
      </c>
      <c r="D95" s="243">
        <v>0</v>
      </c>
      <c r="E95" s="243">
        <v>151.07000000000002</v>
      </c>
      <c r="F95" s="243">
        <v>0</v>
      </c>
      <c r="G95" s="243">
        <v>0</v>
      </c>
      <c r="H95" s="243">
        <v>0</v>
      </c>
      <c r="I95" s="243">
        <v>0</v>
      </c>
      <c r="J95" s="243">
        <v>0</v>
      </c>
      <c r="K95" s="243">
        <v>0</v>
      </c>
      <c r="L95" s="243">
        <v>0</v>
      </c>
      <c r="M95" s="243">
        <v>0</v>
      </c>
      <c r="N95" s="243">
        <v>0</v>
      </c>
      <c r="O95" s="243">
        <v>0</v>
      </c>
      <c r="P95" s="244">
        <v>30.6</v>
      </c>
      <c r="Q95" s="244">
        <v>0</v>
      </c>
      <c r="R95" s="244">
        <v>0</v>
      </c>
      <c r="S95" s="245">
        <v>0</v>
      </c>
      <c r="T95" s="245">
        <v>0</v>
      </c>
      <c r="U95" s="246">
        <v>0.28000000000000003</v>
      </c>
      <c r="V95" s="244">
        <v>0</v>
      </c>
      <c r="W95" s="244">
        <v>0</v>
      </c>
      <c r="X95" s="244">
        <v>0</v>
      </c>
      <c r="Y95" s="244">
        <v>5.3999999999999995</v>
      </c>
      <c r="Z95" s="244">
        <v>0</v>
      </c>
      <c r="AA95" s="244">
        <v>0</v>
      </c>
      <c r="AB95" s="245">
        <v>0</v>
      </c>
      <c r="AC95" s="244">
        <v>0</v>
      </c>
      <c r="AD95" s="244">
        <v>0</v>
      </c>
      <c r="AE95" s="244">
        <v>0</v>
      </c>
      <c r="AF95" s="244">
        <v>0</v>
      </c>
      <c r="AG95" s="244">
        <v>48.84</v>
      </c>
      <c r="AH95" s="244">
        <v>0</v>
      </c>
      <c r="AI95" s="244">
        <v>0</v>
      </c>
      <c r="AJ95" s="244">
        <v>1.08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0</v>
      </c>
      <c r="AQ95" s="244">
        <v>0</v>
      </c>
      <c r="AR95" s="244">
        <v>0</v>
      </c>
      <c r="AS95" s="244">
        <v>0</v>
      </c>
      <c r="AT95" s="244">
        <v>0</v>
      </c>
      <c r="AU95" s="244">
        <v>0</v>
      </c>
      <c r="AV95" s="245">
        <v>0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265.58999999999997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99208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1367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1369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1370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1371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1372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 t="s">
        <v>1373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>
        <v>1</v>
      </c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6901</v>
      </c>
      <c r="D128" s="220">
        <v>38484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1143</v>
      </c>
      <c r="D131" s="220">
        <v>2362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12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33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111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>
        <v>8</v>
      </c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18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182</v>
      </c>
    </row>
    <row r="145" spans="1:6" x14ac:dyDescent="0.35">
      <c r="A145" s="20" t="s">
        <v>325</v>
      </c>
      <c r="B145" s="46" t="s">
        <v>284</v>
      </c>
      <c r="C145" s="47">
        <v>197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3363</v>
      </c>
      <c r="C155" s="50">
        <v>1723</v>
      </c>
      <c r="D155" s="50">
        <v>1815</v>
      </c>
      <c r="E155" s="32">
        <f>SUM(B155:D155)</f>
        <v>6901</v>
      </c>
    </row>
    <row r="156" spans="1:6" x14ac:dyDescent="0.35">
      <c r="A156" s="20" t="s">
        <v>227</v>
      </c>
      <c r="B156" s="50">
        <v>22341</v>
      </c>
      <c r="C156" s="50">
        <v>7650</v>
      </c>
      <c r="D156" s="50">
        <v>8493.0100000000093</v>
      </c>
      <c r="E156" s="32">
        <f>SUM(B156:D156)</f>
        <v>38484.010000000009</v>
      </c>
    </row>
    <row r="157" spans="1:6" x14ac:dyDescent="0.35">
      <c r="A157" s="20" t="s">
        <v>332</v>
      </c>
      <c r="B157" s="50">
        <v>85018.77684145137</v>
      </c>
      <c r="C157" s="50">
        <v>46784.090471485091</v>
      </c>
      <c r="D157" s="50">
        <v>69023.132687063524</v>
      </c>
      <c r="E157" s="32">
        <f>SUM(B157:D157)</f>
        <v>200826</v>
      </c>
    </row>
    <row r="158" spans="1:6" x14ac:dyDescent="0.35">
      <c r="A158" s="20" t="s">
        <v>272</v>
      </c>
      <c r="B158" s="50">
        <v>187227938.23000002</v>
      </c>
      <c r="C158" s="50">
        <v>74545912.939999998</v>
      </c>
      <c r="D158" s="50">
        <v>87594346.12000002</v>
      </c>
      <c r="E158" s="32">
        <f>SUM(B158:D158)</f>
        <v>349368197.29000002</v>
      </c>
      <c r="F158" s="18"/>
    </row>
    <row r="159" spans="1:6" x14ac:dyDescent="0.35">
      <c r="A159" s="20" t="s">
        <v>273</v>
      </c>
      <c r="B159" s="50">
        <v>179462954.64000002</v>
      </c>
      <c r="C159" s="50">
        <v>98754785.920000017</v>
      </c>
      <c r="D159" s="50">
        <v>145698413.39000002</v>
      </c>
      <c r="E159" s="32">
        <f>SUM(B159:D159)</f>
        <v>423916153.95000005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4867482.8400000008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-21868.95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-98265.17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512.88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1263467.0900000001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72988.070000000022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6084316.7600000007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426100.63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839829.09999999974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1265929.7299999997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/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0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27165.850000000002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7020466.4600000009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7047632.3100000005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>
        <v>-272361.06</v>
      </c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1764251.96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1491890.9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3181104.64</v>
      </c>
      <c r="C212" s="216"/>
      <c r="D212" s="220">
        <v>3506</v>
      </c>
      <c r="E212" s="32">
        <f t="shared" ref="E212:E220" si="16">SUM(B212:C212)-D212</f>
        <v>3177598.64</v>
      </c>
    </row>
    <row r="213" spans="1:5" x14ac:dyDescent="0.35">
      <c r="A213" s="20" t="s">
        <v>367</v>
      </c>
      <c r="B213" s="220">
        <v>2540479.87</v>
      </c>
      <c r="C213" s="216"/>
      <c r="D213" s="220"/>
      <c r="E213" s="32">
        <f t="shared" si="16"/>
        <v>2540479.87</v>
      </c>
    </row>
    <row r="214" spans="1:5" x14ac:dyDescent="0.35">
      <c r="A214" s="20" t="s">
        <v>368</v>
      </c>
      <c r="B214" s="220">
        <v>97340708.299999997</v>
      </c>
      <c r="C214" s="216">
        <v>11033.75</v>
      </c>
      <c r="D214" s="220"/>
      <c r="E214" s="32">
        <f t="shared" si="16"/>
        <v>97351742.049999997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6679951.1100000003</v>
      </c>
      <c r="C216" s="216"/>
      <c r="D216" s="220"/>
      <c r="E216" s="32">
        <f t="shared" si="16"/>
        <v>6679951.1100000003</v>
      </c>
    </row>
    <row r="217" spans="1:5" x14ac:dyDescent="0.35">
      <c r="A217" s="20" t="s">
        <v>371</v>
      </c>
      <c r="B217" s="220">
        <v>40312310.390000001</v>
      </c>
      <c r="C217" s="216">
        <v>2622598.7800000003</v>
      </c>
      <c r="D217" s="220"/>
      <c r="E217" s="32">
        <f t="shared" si="16"/>
        <v>42934909.170000002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1095645.6299999999</v>
      </c>
      <c r="C219" s="216"/>
      <c r="D219" s="220"/>
      <c r="E219" s="32">
        <f t="shared" si="16"/>
        <v>1095645.6299999999</v>
      </c>
    </row>
    <row r="220" spans="1:5" x14ac:dyDescent="0.35">
      <c r="A220" s="20" t="s">
        <v>374</v>
      </c>
      <c r="B220" s="220">
        <v>3001912.66</v>
      </c>
      <c r="C220" s="216">
        <v>-2630794.4099999992</v>
      </c>
      <c r="D220" s="220">
        <v>-1192116.7200000002</v>
      </c>
      <c r="E220" s="32">
        <f t="shared" si="16"/>
        <v>1563234.9700000011</v>
      </c>
    </row>
    <row r="221" spans="1:5" x14ac:dyDescent="0.35">
      <c r="A221" s="20" t="s">
        <v>215</v>
      </c>
      <c r="B221" s="32">
        <f>SUM(B212:B220)</f>
        <v>154152112.59999999</v>
      </c>
      <c r="C221" s="266">
        <f>SUM(C212:C220)</f>
        <v>2838.1200000010431</v>
      </c>
      <c r="D221" s="32">
        <f>SUM(D212:D220)</f>
        <v>-1188610.7200000002</v>
      </c>
      <c r="E221" s="32">
        <f>SUM(E212:E220)</f>
        <v>155343561.44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/>
      <c r="C226" s="216"/>
      <c r="D226" s="220"/>
      <c r="E226" s="32">
        <f t="shared" ref="E226:E233" si="17">SUM(B226:C226)-D226</f>
        <v>0</v>
      </c>
    </row>
    <row r="227" spans="1:5" x14ac:dyDescent="0.35">
      <c r="A227" s="20" t="s">
        <v>368</v>
      </c>
      <c r="B227" s="220">
        <v>58729934.060000002</v>
      </c>
      <c r="C227" s="216">
        <v>2961238.7300000004</v>
      </c>
      <c r="D227" s="220">
        <v>0</v>
      </c>
      <c r="E227" s="32">
        <f t="shared" si="17"/>
        <v>61691172.790000007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5765948.3799999999</v>
      </c>
      <c r="C229" s="216">
        <v>131910.63999999998</v>
      </c>
      <c r="D229" s="220"/>
      <c r="E229" s="32">
        <f t="shared" si="17"/>
        <v>5897859.0199999996</v>
      </c>
    </row>
    <row r="230" spans="1:5" x14ac:dyDescent="0.35">
      <c r="A230" s="20" t="s">
        <v>371</v>
      </c>
      <c r="B230" s="220">
        <v>34496061.919999994</v>
      </c>
      <c r="C230" s="216">
        <v>1774220.92</v>
      </c>
      <c r="D230" s="220">
        <v>1598.2199999997299</v>
      </c>
      <c r="E230" s="32">
        <f t="shared" si="17"/>
        <v>36268684.619999997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3320250.6599999997</v>
      </c>
      <c r="C232" s="216">
        <v>108936.70999999999</v>
      </c>
      <c r="D232" s="220">
        <v>0</v>
      </c>
      <c r="E232" s="32">
        <f t="shared" si="17"/>
        <v>3429187.3699999996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102312195.02</v>
      </c>
      <c r="C234" s="266">
        <f>SUM(C225:C233)</f>
        <v>4976307.0000000009</v>
      </c>
      <c r="D234" s="32">
        <f>SUM(D225:D233)</f>
        <v>1598.2199999997299</v>
      </c>
      <c r="E234" s="32">
        <f>SUM(E225:E233)</f>
        <v>107286903.80000001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5" t="s">
        <v>377</v>
      </c>
      <c r="C237" s="345"/>
      <c r="D237" s="38"/>
      <c r="E237" s="38"/>
    </row>
    <row r="238" spans="1:5" x14ac:dyDescent="0.35">
      <c r="A238" s="56" t="s">
        <v>377</v>
      </c>
      <c r="B238" s="38"/>
      <c r="C238" s="216">
        <v>2551643.21</v>
      </c>
      <c r="D238" s="40">
        <f>C238</f>
        <v>2551643.21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279741574.24000001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134810970.16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7108355.75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27100488.649999999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91593627.409999996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799725.87000000011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541154742.07999992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673.35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4369415.28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4959472.4899999993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9328887.7699999996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553035273.05999994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13495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100564454.65999998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72659963.400000006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1896701.05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3182431.87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83287.23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0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33080406.409999974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>
        <v>18974895.59</v>
      </c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18974895.59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3177598.64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2540479.87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97351742.049999997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6679951.1100000003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42934909.169999994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1095645.6299999999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1563234.97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155343561.44</v>
      </c>
      <c r="E292" s="20"/>
    </row>
    <row r="293" spans="1:5" x14ac:dyDescent="0.35">
      <c r="A293" s="20" t="s">
        <v>416</v>
      </c>
      <c r="B293" s="46" t="s">
        <v>284</v>
      </c>
      <c r="C293" s="47">
        <v>107286903.8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48056657.640000001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4624824.3100000005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4624824.3100000005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104736783.94999997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4085451.11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6854708.6199999992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15711181.359999999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26651341.089999996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>
        <v>1865081.62</v>
      </c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1865081.62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0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0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2026910.94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43057641.640000001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53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45084605.579999998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45084605.579999998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31135755.289999723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104736783.57999972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104736783.94999997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349368197.28999978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423916153.95000011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773284351.23999989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2551643.21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541154742.08000028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9328887.7700000014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553035273.0600003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220249078.17999959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15534348.23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15534348.23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15534348.23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235783426.40999958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67562173.730000064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6084316.7600000016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6589435.4199999999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42754891.839999974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1968855.21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28023203.990000006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4976308.78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1265929.7299999997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0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7047632.3100000005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1491890.9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67478977.961934969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67478977.961934969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235243616.631935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539809.77806457877</v>
      </c>
      <c r="E418" s="32"/>
    </row>
    <row r="419" spans="1:13" x14ac:dyDescent="0.35">
      <c r="A419" s="32" t="s">
        <v>508</v>
      </c>
      <c r="B419" s="20"/>
      <c r="C419" s="236">
        <v>1787497.88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1787497.88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2327307.6580645787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2327307.6580645787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188143.3299999999</v>
      </c>
      <c r="E613" s="258">
        <f>SUM(C625:D648)+SUM(C669:D714)</f>
        <v>156551263.40733892</v>
      </c>
      <c r="F613" s="258">
        <f>CE65-(AX65+BD65+BE65+BG65+BJ65+BN65+BP65+BQ65+CB65+CC65+CD65)</f>
        <v>42274464.339999989</v>
      </c>
      <c r="G613" s="256">
        <f>CE92-(AX92+AY92+BD92+BE92+BG92+BJ92+BN92+BP92+BQ92+CB92+CC92+CD92)</f>
        <v>163369.71391338794</v>
      </c>
      <c r="H613" s="261">
        <f>CE61-(AX61+AY61+AZ61+BD61+BE61+BG61+BJ61+BN61+BO61+BP61+BQ61+BR61+CB61+CC61+CD61)</f>
        <v>699.51999999999987</v>
      </c>
      <c r="I613" s="256">
        <f>CE93-(AX93+AY93+AZ93+BD93+BE93+BF93+BG93+BJ93+BN93+BO93+BP93+BQ93+BR93+CB93+CC93+CD93)</f>
        <v>1444472.1952889524</v>
      </c>
      <c r="J613" s="256">
        <f>CE94-(AX94+AY94+AZ94+BA94+BD94+BE94+BF94+BG94+BJ94+BN94+BO94+BP94+BQ94+BR94+CB94+CC94+CD94)</f>
        <v>961258.1</v>
      </c>
      <c r="K613" s="256">
        <f>CE90-(AW90+AX90+AY90+AZ90+BA90+BB90+BC90+BD90+BE90+BF90+BG90+BH90+BI90+BJ90+BK90+BL90+BM90+BN90+BO90+BP90+BQ90+BR90+BS90+BT90+BU90+BV90+BW90+BX90+CB90+CC90+CD90)</f>
        <v>773284351.24000001</v>
      </c>
      <c r="L613" s="262">
        <f>CE95-(AW95+AX95+AY95+AZ95+BA95+BB95+BC95+BD95+BE95+BF95+BG95+BH95+BI95+BJ95+BK95+BL95+BM95+BN95+BO95+BP95+BQ95+BR95+BS95+BT95+BU95+BV95+BW95+BX95+BY95+BZ95+CA95+CB95+CC95+CD95)</f>
        <v>265.58999999999997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6925637.1599999992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8539523.2099999711</v>
      </c>
      <c r="D616" s="256">
        <f>SUM(C615:C616)</f>
        <v>15465160.369999971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3942.35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0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5925.96</v>
      </c>
      <c r="D619" s="256">
        <f>(D616/D613)*BG91</f>
        <v>20686.155914824059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3228325.6599999997</v>
      </c>
      <c r="D620" s="256">
        <f>(D616/D613)*BN91</f>
        <v>439023.91616099223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58203469.251934968</v>
      </c>
      <c r="D621" s="256">
        <f>(D616/D613)*CC91</f>
        <v>1255443.18058526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1190.98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63158007.454596035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-94455.329999999987</v>
      </c>
      <c r="D625" s="256">
        <f>(D616/D613)*BD91</f>
        <v>137237.51169145654</v>
      </c>
      <c r="E625" s="258">
        <f>(E624/E613)*SUM(C625:D625)</f>
        <v>17259.76074151713</v>
      </c>
      <c r="F625" s="258">
        <f>SUM(C625:E625)</f>
        <v>60041.942432973687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2864660</v>
      </c>
      <c r="D626" s="256">
        <f>(D616/D613)*AY91</f>
        <v>779248.13446224562</v>
      </c>
      <c r="E626" s="258">
        <f>(E624/E613)*SUM(C626:D626)</f>
        <v>1470074.2243223628</v>
      </c>
      <c r="F626" s="258">
        <f>(F625/F613)*AY65</f>
        <v>640.4515337248564</v>
      </c>
      <c r="G626" s="256">
        <f>SUM(C626:F626)</f>
        <v>5114622.8103183331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441.05</v>
      </c>
      <c r="D628" s="256">
        <f>(D616/D613)*BO91</f>
        <v>0</v>
      </c>
      <c r="E628" s="258">
        <f>(E624/E613)*SUM(C628:D628)</f>
        <v>177.93429820729085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618.98429820729086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2117330.0499999998</v>
      </c>
      <c r="D630" s="256">
        <f>(D616/D613)*BF91</f>
        <v>186517.35033905777</v>
      </c>
      <c r="E630" s="258">
        <f>(E624/E613)*SUM(C630:D630)</f>
        <v>929448.9748464385</v>
      </c>
      <c r="F630" s="258">
        <f>(F625/F613)*BF65</f>
        <v>548.808529778207</v>
      </c>
      <c r="G630" s="256">
        <f>(G626/G613)*BF92</f>
        <v>0</v>
      </c>
      <c r="H630" s="258">
        <f>(H629/H613)*BF61</f>
        <v>28.14771632830216</v>
      </c>
      <c r="I630" s="256">
        <f>SUM(C630:H630)</f>
        <v>3233873.3314316031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433420.18000000005</v>
      </c>
      <c r="D631" s="256">
        <f>(D616/D613)*BA91</f>
        <v>69056.87557483108</v>
      </c>
      <c r="E631" s="258">
        <f>(E624/E613)*SUM(C631:D631)</f>
        <v>202716.0236911313</v>
      </c>
      <c r="F631" s="258">
        <f>(F625/F613)*BA65</f>
        <v>15.406126778615588</v>
      </c>
      <c r="G631" s="256">
        <f>(G626/G613)*BA92</f>
        <v>0</v>
      </c>
      <c r="H631" s="258">
        <f>(H629/H613)*BA61</f>
        <v>1.8847732090312355</v>
      </c>
      <c r="I631" s="256">
        <f>(I630/I613)*BA93</f>
        <v>17658.03079840347</v>
      </c>
      <c r="J631" s="256">
        <f>SUM(C631:I631)</f>
        <v>722868.40096435347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771253.6100000001</v>
      </c>
      <c r="D633" s="256">
        <f>(D616/D613)*BB91</f>
        <v>34142.10331709974</v>
      </c>
      <c r="E633" s="258">
        <f>(E624/E613)*SUM(C633:D633)</f>
        <v>324923.52574138663</v>
      </c>
      <c r="F633" s="258">
        <f>(F625/F613)*BB65</f>
        <v>1.896284205406457</v>
      </c>
      <c r="G633" s="256">
        <f>(G626/G613)*BB92</f>
        <v>0</v>
      </c>
      <c r="H633" s="258">
        <f>(H629/H613)*BB61</f>
        <v>7.6629746432913146</v>
      </c>
      <c r="I633" s="256">
        <f>(I630/I613)*BB93</f>
        <v>8730.2286249879362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0</v>
      </c>
      <c r="D636" s="256">
        <f>(D616/D613)*BK91</f>
        <v>0</v>
      </c>
      <c r="E636" s="258">
        <f>(E624/E613)*SUM(C636:D636)</f>
        <v>0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51592.899999999994</v>
      </c>
      <c r="D637" s="256">
        <f>(D616/D613)*BH91</f>
        <v>135171.85525761911</v>
      </c>
      <c r="E637" s="258">
        <f>(E624/E613)*SUM(C637:D637)</f>
        <v>75347.139001521122</v>
      </c>
      <c r="F637" s="258">
        <f>(F625/F613)*BH65</f>
        <v>0.15567784034228754</v>
      </c>
      <c r="G637" s="256">
        <f>(G626/G613)*BH92</f>
        <v>0</v>
      </c>
      <c r="H637" s="258">
        <f>(H629/H613)*BH61</f>
        <v>0</v>
      </c>
      <c r="I637" s="256">
        <f>(I630/I613)*BH93</f>
        <v>34563.810820400162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180845</v>
      </c>
      <c r="D638" s="256">
        <f>(D616/D613)*BL91</f>
        <v>648535.56537795207</v>
      </c>
      <c r="E638" s="258">
        <f>(E624/E613)*SUM(C638:D638)</f>
        <v>334599.81600111554</v>
      </c>
      <c r="F638" s="258">
        <f>(F625/F613)*BL65</f>
        <v>0</v>
      </c>
      <c r="G638" s="256">
        <f>(G626/G613)*BL92</f>
        <v>0</v>
      </c>
      <c r="H638" s="258">
        <f>(H629/H613)*BL61</f>
        <v>0</v>
      </c>
      <c r="I638" s="256">
        <f>(I630/I613)*BL93</f>
        <v>165832.30694957339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86266.580000000016</v>
      </c>
      <c r="D640" s="256">
        <f>(D616/D613)*BS91</f>
        <v>103807.2501856195</v>
      </c>
      <c r="E640" s="258">
        <f>(E624/E613)*SUM(C640:D640)</f>
        <v>76682.130329100983</v>
      </c>
      <c r="F640" s="258">
        <f>(F625/F613)*BS65</f>
        <v>0.16124537190092059</v>
      </c>
      <c r="G640" s="256">
        <f>(G626/G613)*BS92</f>
        <v>0</v>
      </c>
      <c r="H640" s="258">
        <f>(H629/H613)*BS61</f>
        <v>0.88487005118837347</v>
      </c>
      <c r="I640" s="256">
        <f>(I630/I613)*BS93</f>
        <v>26543.796046621635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359065.67999999993</v>
      </c>
      <c r="D641" s="256">
        <f>(D616/D613)*BT91</f>
        <v>107431.39631247554</v>
      </c>
      <c r="E641" s="258">
        <f>(E624/E613)*SUM(C641:D641)</f>
        <v>188200.49855892378</v>
      </c>
      <c r="F641" s="258">
        <f>(F625/F613)*BT65</f>
        <v>1.2887841356171439</v>
      </c>
      <c r="G641" s="256">
        <f>(G626/G613)*BT92</f>
        <v>0</v>
      </c>
      <c r="H641" s="258">
        <f>(H629/H613)*BT61</f>
        <v>3.2386243873494465</v>
      </c>
      <c r="I641" s="256">
        <f>(I630/I613)*BT93</f>
        <v>27470.500062597461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197851.78</v>
      </c>
      <c r="D643" s="256">
        <f>(D616/D613)*BV91</f>
        <v>435917.62262200617</v>
      </c>
      <c r="E643" s="258">
        <f>(E624/E613)*SUM(C643:D643)</f>
        <v>255683.74080217804</v>
      </c>
      <c r="F643" s="258">
        <f>(F625/F613)*BV65</f>
        <v>0</v>
      </c>
      <c r="G643" s="256">
        <f>(G626/G613)*BV92</f>
        <v>0</v>
      </c>
      <c r="H643" s="258">
        <f>(H629/H613)*BV61</f>
        <v>1.1591797670567694</v>
      </c>
      <c r="I643" s="256">
        <f>(I630/I613)*BV93</f>
        <v>111465.32103794844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3274597.9400000004</v>
      </c>
      <c r="D644" s="256">
        <f>(D616/D613)*BW91</f>
        <v>85897.77052766089</v>
      </c>
      <c r="E644" s="258">
        <f>(E624/E613)*SUM(C644:D644)</f>
        <v>1355736.1883717279</v>
      </c>
      <c r="F644" s="258">
        <f>(F625/F613)*BW65</f>
        <v>0.89365982959374823</v>
      </c>
      <c r="G644" s="256">
        <f>(G626/G613)*BW92</f>
        <v>0</v>
      </c>
      <c r="H644" s="258">
        <f>(H629/H613)*BW61</f>
        <v>1.2830615742231415</v>
      </c>
      <c r="I644" s="256">
        <f>(I630/I613)*BW93</f>
        <v>21964.293415621134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9480138.9737259448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4471146.0199999996</v>
      </c>
      <c r="D646" s="256">
        <f>(D616/D613)*BY91</f>
        <v>135225.28449287557</v>
      </c>
      <c r="E646" s="258">
        <f>(E624/E613)*SUM(C646:D646)</f>
        <v>1858364.0071355687</v>
      </c>
      <c r="F646" s="258">
        <f>(F625/F613)*BY65</f>
        <v>32.475709842125717</v>
      </c>
      <c r="G646" s="256">
        <f>(G626/G613)*BY92</f>
        <v>0</v>
      </c>
      <c r="H646" s="258">
        <f>(H629/H613)*BY61</f>
        <v>26.024028205450062</v>
      </c>
      <c r="I646" s="256">
        <f>(I630/I613)*BY93</f>
        <v>34577.472821089308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427217.43999999994</v>
      </c>
      <c r="D648" s="256">
        <f>(D616/D613)*CA91</f>
        <v>380233.67363774474</v>
      </c>
      <c r="E648" s="258">
        <f>(E624/E613)*SUM(C648:D648)</f>
        <v>325752.74286776455</v>
      </c>
      <c r="F648" s="258">
        <f>(F625/F613)*CA65</f>
        <v>0</v>
      </c>
      <c r="G648" s="256">
        <f>(G626/G613)*CA92</f>
        <v>0</v>
      </c>
      <c r="H648" s="258">
        <f>(H629/H613)*CA61</f>
        <v>2.7696432602196084</v>
      </c>
      <c r="I648" s="256">
        <f>(I630/I613)*CA93</f>
        <v>97226.783919724345</v>
      </c>
      <c r="J648" s="256">
        <f>(J631/J613)*CA94</f>
        <v>0</v>
      </c>
      <c r="K648" s="258">
        <v>0</v>
      </c>
      <c r="L648" s="258">
        <f>SUM(C646:K648)</f>
        <v>7729804.6942560757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92049247.471934944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6705890.1599999992</v>
      </c>
      <c r="D669" s="256">
        <f>(D616/D613)*C91</f>
        <v>460484.3849929173</v>
      </c>
      <c r="E669" s="258">
        <f>(E624/E613)*SUM(C669:D669)</f>
        <v>2891154.8018453866</v>
      </c>
      <c r="F669" s="258">
        <f>(F625/F613)*C65</f>
        <v>1062.4931078791874</v>
      </c>
      <c r="G669" s="256">
        <f>(G626/G613)*C92</f>
        <v>0</v>
      </c>
      <c r="H669" s="258">
        <f>(H629/H613)*C61</f>
        <v>35.598322159308267</v>
      </c>
      <c r="I669" s="256">
        <f>(I630/I613)*C93</f>
        <v>117747.1089548161</v>
      </c>
      <c r="J669" s="256">
        <f>(J631/J613)*C94</f>
        <v>58564.660378364468</v>
      </c>
      <c r="K669" s="256">
        <f>(K645/K613)*C90</f>
        <v>97935.137395945989</v>
      </c>
      <c r="L669" s="256">
        <f>(L648/L613)*C95</f>
        <v>824233.0996699126</v>
      </c>
      <c r="M669" s="231">
        <f t="shared" ref="M669:M714" si="18">ROUND(SUM(D669:L669),0)</f>
        <v>4451217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29565462.000000004</v>
      </c>
      <c r="D671" s="256">
        <f>(D616/D613)*E91</f>
        <v>4604162.4216825878</v>
      </c>
      <c r="E671" s="258">
        <f>(E624/E613)*SUM(C671:D671)</f>
        <v>13785167.53537875</v>
      </c>
      <c r="F671" s="258">
        <f>(F625/F613)*E65</f>
        <v>3527.6158900192327</v>
      </c>
      <c r="G671" s="256">
        <f>(G626/G613)*E92</f>
        <v>5114622.8103183331</v>
      </c>
      <c r="H671" s="258">
        <f>(H629/H613)*E61</f>
        <v>220.2441557407862</v>
      </c>
      <c r="I671" s="256">
        <f>(I630/I613)*E93</f>
        <v>1177296.8464932162</v>
      </c>
      <c r="J671" s="256">
        <f>(J631/J613)*E94</f>
        <v>664303.74058598897</v>
      </c>
      <c r="K671" s="256">
        <f>(K645/K613)*E90</f>
        <v>1110886.2868257032</v>
      </c>
      <c r="L671" s="256">
        <f>(L648/L613)*E95</f>
        <v>4396782.9931897502</v>
      </c>
      <c r="M671" s="231">
        <f t="shared" si="18"/>
        <v>30856970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8"/>
        <v>0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0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0</v>
      </c>
      <c r="D681" s="256">
        <f>(D616/D613)*O91</f>
        <v>0</v>
      </c>
      <c r="E681" s="258">
        <f>(E624/E613)*SUM(C681:D681)</f>
        <v>0</v>
      </c>
      <c r="F681" s="258">
        <f>(F625/F613)*O65</f>
        <v>0</v>
      </c>
      <c r="G681" s="256">
        <f>(G626/G613)*O92</f>
        <v>0</v>
      </c>
      <c r="H681" s="258">
        <f>(H629/H613)*O61</f>
        <v>0</v>
      </c>
      <c r="I681" s="256">
        <f>(I630/I613)*O93</f>
        <v>0</v>
      </c>
      <c r="J681" s="256">
        <f>(J631/J613)*O94</f>
        <v>0</v>
      </c>
      <c r="K681" s="256">
        <f>(K645/K613)*O90</f>
        <v>0</v>
      </c>
      <c r="L681" s="256">
        <f>(L648/L613)*O95</f>
        <v>0</v>
      </c>
      <c r="M681" s="231">
        <f t="shared" si="18"/>
        <v>0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26559742.380000003</v>
      </c>
      <c r="D682" s="256">
        <f>(D616/D613)*P91</f>
        <v>2524473.8266903507</v>
      </c>
      <c r="E682" s="258">
        <f>(E624/E613)*SUM(C682:D682)</f>
        <v>11733544.041824199</v>
      </c>
      <c r="F682" s="258">
        <f>(F625/F613)*P65</f>
        <v>20231.062909550732</v>
      </c>
      <c r="G682" s="256">
        <f>(G626/G613)*P92</f>
        <v>0</v>
      </c>
      <c r="H682" s="258">
        <f>(H629/H613)*P61</f>
        <v>88.31887980911155</v>
      </c>
      <c r="I682" s="256">
        <f>(I630/I613)*P93</f>
        <v>645514.81963815622</v>
      </c>
      <c r="J682" s="256">
        <f>(J631/J613)*P94</f>
        <v>0</v>
      </c>
      <c r="K682" s="256">
        <f>(K645/K613)*P90</f>
        <v>2248787.3080234192</v>
      </c>
      <c r="L682" s="256">
        <f>(L648/L613)*P95</f>
        <v>890590.84921960905</v>
      </c>
      <c r="M682" s="231">
        <f t="shared" si="18"/>
        <v>18063230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0</v>
      </c>
      <c r="D683" s="256">
        <f>(D616/D613)*Q91</f>
        <v>0</v>
      </c>
      <c r="E683" s="258">
        <f>(E624/E613)*SUM(C683:D683)</f>
        <v>0</v>
      </c>
      <c r="F683" s="258">
        <f>(F625/F613)*Q65</f>
        <v>0</v>
      </c>
      <c r="G683" s="256">
        <f>(G626/G613)*Q92</f>
        <v>0</v>
      </c>
      <c r="H683" s="258">
        <f>(H629/H613)*Q61</f>
        <v>0</v>
      </c>
      <c r="I683" s="256">
        <f>(I630/I613)*Q93</f>
        <v>0</v>
      </c>
      <c r="J683" s="256">
        <f>(J631/J613)*Q94</f>
        <v>0</v>
      </c>
      <c r="K683" s="256">
        <f>(K645/K613)*Q90</f>
        <v>0</v>
      </c>
      <c r="L683" s="256">
        <f>(L648/L613)*Q95</f>
        <v>0</v>
      </c>
      <c r="M683" s="231">
        <f t="shared" si="18"/>
        <v>0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3221591.3699999996</v>
      </c>
      <c r="D684" s="256">
        <f>(D616/D613)*R91</f>
        <v>16404.419200196444</v>
      </c>
      <c r="E684" s="258">
        <f>(E624/E613)*SUM(C684:D684)</f>
        <v>1306315.6294059625</v>
      </c>
      <c r="F684" s="258">
        <f>(F625/F613)*R65</f>
        <v>602.4185326053572</v>
      </c>
      <c r="G684" s="256">
        <f>(G626/G613)*R92</f>
        <v>0</v>
      </c>
      <c r="H684" s="258">
        <f>(H629/H613)*R61</f>
        <v>0</v>
      </c>
      <c r="I684" s="256">
        <f>(I630/I613)*R93</f>
        <v>4194.6545808186693</v>
      </c>
      <c r="J684" s="256">
        <f>(J631/J613)*R94</f>
        <v>0</v>
      </c>
      <c r="K684" s="256">
        <f>(K645/K613)*R90</f>
        <v>496464.21866527799</v>
      </c>
      <c r="L684" s="256">
        <f>(L648/L613)*R95</f>
        <v>0</v>
      </c>
      <c r="M684" s="231">
        <f t="shared" si="18"/>
        <v>1823981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-98625.2</v>
      </c>
      <c r="D685" s="256">
        <f>(D616/D613)*S91</f>
        <v>330256.78896710568</v>
      </c>
      <c r="E685" s="258">
        <f>(E624/E613)*SUM(C685:D685)</f>
        <v>93447.917980958169</v>
      </c>
      <c r="F685" s="258">
        <f>(F625/F613)*S65</f>
        <v>-381.78505432148938</v>
      </c>
      <c r="G685" s="256">
        <f>(G626/G613)*S92</f>
        <v>0</v>
      </c>
      <c r="H685" s="258">
        <f>(H629/H613)*S61</f>
        <v>0.61056033531997767</v>
      </c>
      <c r="I685" s="256">
        <f>(I630/I613)*S93</f>
        <v>84447.558659726579</v>
      </c>
      <c r="J685" s="256">
        <f>(J631/J613)*S94</f>
        <v>0</v>
      </c>
      <c r="K685" s="256">
        <f>(K645/K613)*S90</f>
        <v>0</v>
      </c>
      <c r="L685" s="256">
        <f>(L648/L613)*S95</f>
        <v>0</v>
      </c>
      <c r="M685" s="231">
        <f t="shared" si="18"/>
        <v>507771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>
        <f>(L648/L613)*T95</f>
        <v>0</v>
      </c>
      <c r="M686" s="231">
        <f t="shared" si="18"/>
        <v>0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8284019.0199999996</v>
      </c>
      <c r="D687" s="256">
        <f>(D616/D613)*U91</f>
        <v>391750.55079432903</v>
      </c>
      <c r="E687" s="258">
        <f>(E624/E613)*SUM(C687:D687)</f>
        <v>3500095.1592505565</v>
      </c>
      <c r="F687" s="258">
        <f>(F625/F613)*U65</f>
        <v>1622.7413100841959</v>
      </c>
      <c r="G687" s="256">
        <f>(G626/G613)*U92</f>
        <v>0</v>
      </c>
      <c r="H687" s="258">
        <f>(H629/H613)*U61</f>
        <v>29.280349993823283</v>
      </c>
      <c r="I687" s="256">
        <f>(I630/I613)*U93</f>
        <v>100171.68071442547</v>
      </c>
      <c r="J687" s="256">
        <f>(J631/J613)*U94</f>
        <v>0</v>
      </c>
      <c r="K687" s="256">
        <f>(K645/K613)*U90</f>
        <v>792259.88232023362</v>
      </c>
      <c r="L687" s="256">
        <f>(L648/L613)*U95</f>
        <v>8149.1973131206059</v>
      </c>
      <c r="M687" s="231">
        <f t="shared" si="18"/>
        <v>4794078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1824627.5399999998</v>
      </c>
      <c r="D688" s="256">
        <f>(D616/D613)*V91</f>
        <v>134005.4539525593</v>
      </c>
      <c r="E688" s="258">
        <f>(E624/E613)*SUM(C688:D688)</f>
        <v>790177.95538962376</v>
      </c>
      <c r="F688" s="258">
        <f>(F625/F613)*V65</f>
        <v>301.50600721302175</v>
      </c>
      <c r="G688" s="256">
        <f>(G626/G613)*V92</f>
        <v>0</v>
      </c>
      <c r="H688" s="258">
        <f>(H629/H613)*V61</f>
        <v>14.883514260988441</v>
      </c>
      <c r="I688" s="256">
        <f>(I630/I613)*V93</f>
        <v>34265.558836124881</v>
      </c>
      <c r="J688" s="256">
        <f>(J631/J613)*V94</f>
        <v>0</v>
      </c>
      <c r="K688" s="256">
        <f>(K645/K613)*V90</f>
        <v>167917.03597134317</v>
      </c>
      <c r="L688" s="256">
        <f>(L648/L613)*V95</f>
        <v>0</v>
      </c>
      <c r="M688" s="231">
        <f t="shared" si="18"/>
        <v>1126682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0</v>
      </c>
      <c r="D689" s="256">
        <f>(D616/D613)*W91</f>
        <v>0</v>
      </c>
      <c r="E689" s="258">
        <f>(E624/E613)*SUM(C689:D689)</f>
        <v>0</v>
      </c>
      <c r="F689" s="258">
        <f>(F625/F613)*W65</f>
        <v>0</v>
      </c>
      <c r="G689" s="256">
        <f>(G626/G613)*W92</f>
        <v>0</v>
      </c>
      <c r="H689" s="258">
        <f>(H629/H613)*W61</f>
        <v>0</v>
      </c>
      <c r="I689" s="256">
        <f>(I630/I613)*W93</f>
        <v>0</v>
      </c>
      <c r="J689" s="256">
        <f>(J631/J613)*W94</f>
        <v>0</v>
      </c>
      <c r="K689" s="256">
        <f>(K645/K613)*W90</f>
        <v>0</v>
      </c>
      <c r="L689" s="256">
        <f>(L648/L613)*W95</f>
        <v>0</v>
      </c>
      <c r="M689" s="231">
        <f t="shared" si="18"/>
        <v>0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0</v>
      </c>
      <c r="D690" s="256">
        <f>(D616/D613)*X91</f>
        <v>0</v>
      </c>
      <c r="E690" s="258">
        <f>(E624/E613)*SUM(C690:D690)</f>
        <v>0</v>
      </c>
      <c r="F690" s="258">
        <f>(F625/F613)*X65</f>
        <v>0</v>
      </c>
      <c r="G690" s="256">
        <f>(G626/G613)*X92</f>
        <v>0</v>
      </c>
      <c r="H690" s="258">
        <f>(H629/H613)*X61</f>
        <v>0</v>
      </c>
      <c r="I690" s="256">
        <f>(I630/I613)*X93</f>
        <v>0</v>
      </c>
      <c r="J690" s="256">
        <f>(J631/J613)*X94</f>
        <v>0</v>
      </c>
      <c r="K690" s="256">
        <f>(K645/K613)*X90</f>
        <v>0</v>
      </c>
      <c r="L690" s="256">
        <f>(L648/L613)*X95</f>
        <v>0</v>
      </c>
      <c r="M690" s="231">
        <f t="shared" si="18"/>
        <v>0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12862986.129999999</v>
      </c>
      <c r="D691" s="256">
        <f>(D616/D613)*Y91</f>
        <v>336404.43897453509</v>
      </c>
      <c r="E691" s="258">
        <f>(E624/E613)*SUM(C691:D691)</f>
        <v>5325074.929496468</v>
      </c>
      <c r="F691" s="258">
        <f>(F625/F613)*Y65</f>
        <v>1450.6283012183501</v>
      </c>
      <c r="G691" s="256">
        <f>(G626/G613)*Y92</f>
        <v>0</v>
      </c>
      <c r="H691" s="258">
        <f>(H629/H613)*Y61</f>
        <v>8.6186342985747562</v>
      </c>
      <c r="I691" s="256">
        <f>(I630/I613)*Y93</f>
        <v>86019.52947748189</v>
      </c>
      <c r="J691" s="256">
        <f>(J631/J613)*Y94</f>
        <v>0</v>
      </c>
      <c r="K691" s="256">
        <f>(K645/K613)*Y90</f>
        <v>944515.37377075723</v>
      </c>
      <c r="L691" s="256">
        <f>(L648/L613)*Y95</f>
        <v>157163.0910387545</v>
      </c>
      <c r="M691" s="231">
        <f t="shared" si="18"/>
        <v>6850637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5108</v>
      </c>
      <c r="D692" s="256">
        <f>(D616/D613)*Z91</f>
        <v>18318.829798846418</v>
      </c>
      <c r="E692" s="258">
        <f>(E624/E613)*SUM(C692:D692)</f>
        <v>9451.1654449141515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4684.1745747419382</v>
      </c>
      <c r="J692" s="256">
        <f>(J631/J613)*Z94</f>
        <v>0</v>
      </c>
      <c r="K692" s="256">
        <f>(K645/K613)*Z90</f>
        <v>21.380702122920212</v>
      </c>
      <c r="L692" s="256">
        <f>(L648/L613)*Z95</f>
        <v>0</v>
      </c>
      <c r="M692" s="231">
        <f t="shared" si="18"/>
        <v>32476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733586.43999999983</v>
      </c>
      <c r="D693" s="256">
        <f>(D616/D613)*AA91</f>
        <v>156885.49646583624</v>
      </c>
      <c r="E693" s="258">
        <f>(E624/E613)*SUM(C693:D693)</f>
        <v>359246.11515323847</v>
      </c>
      <c r="F693" s="258">
        <f>(F625/F613)*AA65</f>
        <v>385.89233029423127</v>
      </c>
      <c r="G693" s="256">
        <f>(G626/G613)*AA92</f>
        <v>0</v>
      </c>
      <c r="H693" s="258">
        <f>(H629/H613)*AA61</f>
        <v>1.778588802888631</v>
      </c>
      <c r="I693" s="256">
        <f>(I630/I613)*AA93</f>
        <v>40116.047900467609</v>
      </c>
      <c r="J693" s="256">
        <f>(J631/J613)*AA94</f>
        <v>0</v>
      </c>
      <c r="K693" s="256">
        <f>(K645/K613)*AA90</f>
        <v>70352.262477835699</v>
      </c>
      <c r="L693" s="256">
        <f>(L648/L613)*AA95</f>
        <v>0</v>
      </c>
      <c r="M693" s="231">
        <f t="shared" si="18"/>
        <v>626988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17278919.299999997</v>
      </c>
      <c r="D694" s="256">
        <f>(D616/D613)*AB91</f>
        <v>189441.9844781718</v>
      </c>
      <c r="E694" s="258">
        <f>(E624/E613)*SUM(C694:D694)</f>
        <v>7047320.2720440598</v>
      </c>
      <c r="F694" s="258">
        <f>(F625/F613)*AB65</f>
        <v>26533.026559545357</v>
      </c>
      <c r="G694" s="256">
        <f>(G626/G613)*AB92</f>
        <v>0</v>
      </c>
      <c r="H694" s="258">
        <f>(H629/H613)*AB61</f>
        <v>21.511190944389362</v>
      </c>
      <c r="I694" s="256">
        <f>(I630/I613)*AB93</f>
        <v>48440.830381927</v>
      </c>
      <c r="J694" s="256">
        <f>(J631/J613)*AB94</f>
        <v>0</v>
      </c>
      <c r="K694" s="256">
        <f>(K645/K613)*AB90</f>
        <v>1406111.2508704774</v>
      </c>
      <c r="L694" s="256">
        <f>(L648/L613)*AB95</f>
        <v>0</v>
      </c>
      <c r="M694" s="231">
        <f t="shared" si="18"/>
        <v>8717869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3935268.2900000005</v>
      </c>
      <c r="D695" s="256">
        <f>(D616/D613)*AC91</f>
        <v>156516.42374844945</v>
      </c>
      <c r="E695" s="258">
        <f>(E624/E613)*SUM(C695:D695)</f>
        <v>1650762.5925771475</v>
      </c>
      <c r="F695" s="258">
        <f>(F625/F613)*AC65</f>
        <v>943.648025316028</v>
      </c>
      <c r="G695" s="256">
        <f>(G626/G613)*AC92</f>
        <v>0</v>
      </c>
      <c r="H695" s="258">
        <f>(H629/H613)*AC61</f>
        <v>28.784822765157791</v>
      </c>
      <c r="I695" s="256">
        <f>(I630/I613)*AC93</f>
        <v>40021.675003399534</v>
      </c>
      <c r="J695" s="256">
        <f>(J631/J613)*AC94</f>
        <v>0</v>
      </c>
      <c r="K695" s="256">
        <f>(K645/K613)*AC90</f>
        <v>546776.91212566791</v>
      </c>
      <c r="L695" s="256">
        <f>(L648/L613)*AC95</f>
        <v>0</v>
      </c>
      <c r="M695" s="231">
        <f t="shared" si="18"/>
        <v>2395050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1083255.0100000002</v>
      </c>
      <c r="D697" s="256">
        <f>(D616/D613)*AE91</f>
        <v>187076.30233866358</v>
      </c>
      <c r="E697" s="258">
        <f>(E624/E613)*SUM(C697:D697)</f>
        <v>512494.07221795019</v>
      </c>
      <c r="F697" s="258">
        <f>(F625/F613)*AE65</f>
        <v>34.762360386534802</v>
      </c>
      <c r="G697" s="256">
        <f>(G626/G613)*AE92</f>
        <v>0</v>
      </c>
      <c r="H697" s="258">
        <f>(H629/H613)*AE61</f>
        <v>0</v>
      </c>
      <c r="I697" s="256">
        <f>(I630/I613)*AE93</f>
        <v>47835.919028336968</v>
      </c>
      <c r="J697" s="256">
        <f>(J631/J613)*AE94</f>
        <v>0</v>
      </c>
      <c r="K697" s="256">
        <f>(K645/K613)*AE90</f>
        <v>40684.895498978593</v>
      </c>
      <c r="L697" s="256">
        <f>(L648/L613)*AE95</f>
        <v>0</v>
      </c>
      <c r="M697" s="231">
        <f t="shared" si="18"/>
        <v>788126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9912072.9400000013</v>
      </c>
      <c r="D699" s="256">
        <f>(D616/D613)*AG91</f>
        <v>996631.14301483077</v>
      </c>
      <c r="E699" s="258">
        <f>(E624/E613)*SUM(C699:D699)</f>
        <v>4400935.5069997795</v>
      </c>
      <c r="F699" s="258">
        <f>(F625/F613)*AG65</f>
        <v>1539.9351007491414</v>
      </c>
      <c r="G699" s="256">
        <f>(G626/G613)*AG92</f>
        <v>0</v>
      </c>
      <c r="H699" s="258">
        <f>(H629/H613)*AG61</f>
        <v>72.97523312150517</v>
      </c>
      <c r="I699" s="256">
        <f>(I630/I613)*AG93</f>
        <v>254841.29236246558</v>
      </c>
      <c r="J699" s="256">
        <f>(J631/J613)*AG94</f>
        <v>0</v>
      </c>
      <c r="K699" s="256">
        <f>(K645/K613)*AG90</f>
        <v>1356753.5616553938</v>
      </c>
      <c r="L699" s="256">
        <f>(L648/L613)*AG95</f>
        <v>1421452.84561718</v>
      </c>
      <c r="M699" s="231">
        <f t="shared" si="18"/>
        <v>8432227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5128661.18</v>
      </c>
      <c r="D702" s="256">
        <f>(D616/D613)*AJ91</f>
        <v>8772.2584408726998</v>
      </c>
      <c r="E702" s="258">
        <f>(E624/E613)*SUM(C702:D702)</f>
        <v>2072612.2059985166</v>
      </c>
      <c r="F702" s="258">
        <f>(F625/F613)*AJ65</f>
        <v>947.7506427419554</v>
      </c>
      <c r="G702" s="256">
        <f>(G626/G613)*AJ92</f>
        <v>0</v>
      </c>
      <c r="H702" s="258">
        <f>(H629/H613)*AJ61</f>
        <v>22.95352912782641</v>
      </c>
      <c r="I702" s="256">
        <f>(I630/I613)*AJ93</f>
        <v>2243.0903285311838</v>
      </c>
      <c r="J702" s="256">
        <f>(J631/J613)*AJ94</f>
        <v>0</v>
      </c>
      <c r="K702" s="256">
        <f>(K645/K613)*AJ90</f>
        <v>176324.6113948921</v>
      </c>
      <c r="L702" s="256">
        <f>(L648/L613)*AJ95</f>
        <v>31432.618207750907</v>
      </c>
      <c r="M702" s="231">
        <f t="shared" si="18"/>
        <v>2292355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505805</v>
      </c>
      <c r="D703" s="256">
        <f>(D616/D613)*AK91</f>
        <v>0</v>
      </c>
      <c r="E703" s="258">
        <f>(E624/E613)*SUM(C703:D703)</f>
        <v>204058.62760398764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20038.327490092648</v>
      </c>
      <c r="L703" s="256">
        <f>(L648/L613)*AK95</f>
        <v>0</v>
      </c>
      <c r="M703" s="231">
        <f t="shared" si="18"/>
        <v>224097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127026.62000000001</v>
      </c>
      <c r="D704" s="256">
        <f>(D616/D613)*AL91</f>
        <v>0</v>
      </c>
      <c r="E704" s="258">
        <f>(E624/E613)*SUM(C704:D704)</f>
        <v>51246.780372620378</v>
      </c>
      <c r="F704" s="258">
        <f>(F625/F613)*AL65</f>
        <v>-1.2918235533557856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4310.5285378035333</v>
      </c>
      <c r="L704" s="256">
        <f>(L648/L613)*AL95</f>
        <v>0</v>
      </c>
      <c r="M704" s="231">
        <f t="shared" si="18"/>
        <v>55556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24626.73</v>
      </c>
      <c r="D710" s="256">
        <f>(D616/D613)*AR91</f>
        <v>0</v>
      </c>
      <c r="E710" s="258">
        <f>(E624/E613)*SUM(C710:D710)</f>
        <v>9935.2452549380705</v>
      </c>
      <c r="F710" s="258">
        <f>(F625/F613)*AR65</f>
        <v>0</v>
      </c>
      <c r="G710" s="256">
        <f>(G626/G613)*AR92</f>
        <v>0</v>
      </c>
      <c r="H710" s="258">
        <f>(H629/H613)*AR61</f>
        <v>0.37164542149911683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9936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0.48</v>
      </c>
      <c r="D714" s="256">
        <f>(D616/D613)*AV91</f>
        <v>0</v>
      </c>
      <c r="E714" s="258">
        <f>(E624/E613)*SUM(C714:D714)</f>
        <v>0.19364802888447932</v>
      </c>
      <c r="F714" s="258">
        <f>(F625/F613)*AV65</f>
        <v>6.8173855819996367E-4</v>
      </c>
      <c r="G714" s="256">
        <f>(G626/G613)*AV92</f>
        <v>0</v>
      </c>
      <c r="H714" s="258">
        <f>(H629/H613)*AV61</f>
        <v>0</v>
      </c>
      <c r="I714" s="256">
        <f>(I630/I613)*AV93</f>
        <v>0</v>
      </c>
      <c r="J714" s="256">
        <f>(J631/J613)*AV94</f>
        <v>0</v>
      </c>
      <c r="K714" s="256">
        <f>(K645/K613)*AV90</f>
        <v>0</v>
      </c>
      <c r="L714" s="256">
        <f>(L648/L613)*AV95</f>
        <v>0</v>
      </c>
      <c r="M714" s="231">
        <f t="shared" si="18"/>
        <v>0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219709270.86193496</v>
      </c>
      <c r="D716" s="231">
        <f>SUM(D617:D648)+SUM(D669:D714)</f>
        <v>15465160.369999975</v>
      </c>
      <c r="E716" s="231">
        <f>SUM(E625:E648)+SUM(E669:E714)</f>
        <v>63158007.454596028</v>
      </c>
      <c r="F716" s="231">
        <f>SUM(F626:F649)+SUM(F669:F714)</f>
        <v>60041.942432973694</v>
      </c>
      <c r="G716" s="231">
        <f>SUM(G627:G648)+SUM(G669:G714)</f>
        <v>5114622.8103183331</v>
      </c>
      <c r="H716" s="231">
        <f>SUM(H630:H648)+SUM(H669:H714)</f>
        <v>618.98429820729098</v>
      </c>
      <c r="I716" s="231">
        <f>SUM(I631:I648)+SUM(I669:I714)</f>
        <v>3233873.331431604</v>
      </c>
      <c r="J716" s="231">
        <f>SUM(J632:J648)+SUM(J669:J714)</f>
        <v>722868.40096435347</v>
      </c>
      <c r="K716" s="231">
        <f>SUM(K669:K714)</f>
        <v>9480138.9737259466</v>
      </c>
      <c r="L716" s="231">
        <f>SUM(L669:L714)</f>
        <v>7729804.6942560775</v>
      </c>
      <c r="M716" s="231">
        <f>SUM(M669:M714)</f>
        <v>92049246</v>
      </c>
      <c r="N716" s="250" t="s">
        <v>669</v>
      </c>
    </row>
    <row r="717" spans="1:14" s="231" customFormat="1" ht="12.65" customHeight="1" x14ac:dyDescent="0.3">
      <c r="C717" s="253">
        <f>CE86</f>
        <v>219709270.86193502</v>
      </c>
      <c r="D717" s="231">
        <f>D616</f>
        <v>15465160.369999971</v>
      </c>
      <c r="E717" s="231">
        <f>E624</f>
        <v>63158007.454596035</v>
      </c>
      <c r="F717" s="231">
        <f>F625</f>
        <v>60041.942432973687</v>
      </c>
      <c r="G717" s="231">
        <f>G626</f>
        <v>5114622.8103183331</v>
      </c>
      <c r="H717" s="231">
        <f>H629</f>
        <v>618.98429820729086</v>
      </c>
      <c r="I717" s="231">
        <f>I630</f>
        <v>3233873.3314316031</v>
      </c>
      <c r="J717" s="231">
        <f>J631</f>
        <v>722868.40096435347</v>
      </c>
      <c r="K717" s="231">
        <f>K645</f>
        <v>9480138.9737259448</v>
      </c>
      <c r="L717" s="231">
        <f>L648</f>
        <v>7729804.6942560757</v>
      </c>
      <c r="M717" s="231">
        <f>C649</f>
        <v>92049247.471934944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139</v>
      </c>
      <c r="C2" s="12" t="str">
        <f>SUBSTITUTE(LEFT(data!C98,49),",","")</f>
        <v>HOLY FAMILY HOSPITAL</v>
      </c>
      <c r="D2" s="12" t="str">
        <f>LEFT(data!C99,49)</f>
        <v>5633 N. Lidgerwood</v>
      </c>
      <c r="E2" s="12" t="str">
        <f>RIGHT(data!C100,100)</f>
        <v>Spokane</v>
      </c>
      <c r="F2" s="12" t="str">
        <f>RIGHT(data!C101,100)</f>
        <v>WA</v>
      </c>
      <c r="G2" s="12" t="str">
        <f>RIGHT(data!C102,100)</f>
        <v>99208</v>
      </c>
      <c r="H2" s="12" t="str">
        <f>RIGHT(data!C103,100)</f>
        <v>Spokane</v>
      </c>
      <c r="I2" s="12" t="str">
        <f>LEFT(data!C104,49)</f>
        <v>Alex Jackson</v>
      </c>
      <c r="J2" s="12" t="str">
        <f>LEFT(data!C105,49)</f>
        <v>Helen Andrus</v>
      </c>
      <c r="K2" s="12" t="str">
        <f>LEFT(data!C107,49)</f>
        <v>(509)482-2450</v>
      </c>
      <c r="L2" s="12" t="str">
        <f>LEFT(data!C107,49)</f>
        <v>(509)482-2450</v>
      </c>
      <c r="M2" s="12" t="str">
        <f>LEFT(data!C109,49)</f>
        <v>Brad Lavoie</v>
      </c>
      <c r="N2" s="12" t="str">
        <f>LEFT(data!C110,49)</f>
        <v>brad.lavoie@providence.org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139</v>
      </c>
      <c r="B2" s="224" t="str">
        <f>RIGHT(data!C96,4)</f>
        <v>2022</v>
      </c>
      <c r="C2" s="16" t="s">
        <v>1123</v>
      </c>
      <c r="D2" s="223">
        <f>ROUND(data!C181,0)</f>
        <v>4868016</v>
      </c>
      <c r="E2" s="223">
        <f>ROUND(data!C182,0)</f>
        <v>0</v>
      </c>
      <c r="F2" s="223">
        <f>ROUND(data!C183,0)</f>
        <v>-61299</v>
      </c>
      <c r="G2" s="223">
        <f>ROUND(data!C184,0)</f>
        <v>9284</v>
      </c>
      <c r="H2" s="223">
        <f>ROUND(data!C185,0)</f>
        <v>0</v>
      </c>
      <c r="I2" s="223">
        <f>ROUND(data!C186,0)</f>
        <v>1311891</v>
      </c>
      <c r="J2" s="223">
        <f>ROUND(data!C187+data!C188,0)</f>
        <v>785775</v>
      </c>
      <c r="K2" s="223">
        <f>ROUND(data!C191,0)</f>
        <v>248161</v>
      </c>
      <c r="L2" s="223">
        <f>ROUND(data!C192,0)</f>
        <v>992594</v>
      </c>
      <c r="M2" s="223">
        <f>ROUND(data!C195,0)</f>
        <v>0</v>
      </c>
      <c r="N2" s="223">
        <f>ROUND(data!C196,0)</f>
        <v>0</v>
      </c>
      <c r="O2" s="223">
        <f>ROUND(data!C199,0)</f>
        <v>0</v>
      </c>
      <c r="P2" s="223">
        <f>ROUND(data!C200,0)</f>
        <v>1748597</v>
      </c>
      <c r="Q2" s="223">
        <f>ROUND(data!C201,0)</f>
        <v>5097247</v>
      </c>
      <c r="R2" s="223">
        <f>ROUND(data!C204,0)</f>
        <v>-272361</v>
      </c>
      <c r="S2" s="223">
        <f>ROUND(data!C205,0)</f>
        <v>1675974</v>
      </c>
      <c r="T2" s="223">
        <f>ROUND(data!B211,0)</f>
        <v>3177599</v>
      </c>
      <c r="U2" s="223">
        <f>ROUND(data!C211,0)</f>
        <v>0</v>
      </c>
      <c r="V2" s="223">
        <f>ROUND(data!D211,0)</f>
        <v>0</v>
      </c>
      <c r="W2" s="223">
        <f>ROUND(data!B212,0)</f>
        <v>3636126</v>
      </c>
      <c r="X2" s="223">
        <f>ROUND(data!C212,0)</f>
        <v>0</v>
      </c>
      <c r="Y2" s="223">
        <f>ROUND(data!D212,0)</f>
        <v>0</v>
      </c>
      <c r="Z2" s="223">
        <f>ROUND(data!B213,0)</f>
        <v>97351742</v>
      </c>
      <c r="AA2" s="223">
        <f>ROUND(data!C213,0)</f>
        <v>10185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6679951</v>
      </c>
      <c r="AG2" s="223">
        <f>ROUND(data!C215,0)</f>
        <v>0</v>
      </c>
      <c r="AH2" s="223">
        <f>ROUND(data!D215,0)</f>
        <v>0</v>
      </c>
      <c r="AI2" s="223">
        <f>ROUND(data!B216,0)</f>
        <v>42934909</v>
      </c>
      <c r="AJ2" s="223">
        <f>ROUND(data!C216,0)</f>
        <v>810862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1563235</v>
      </c>
      <c r="AS2" s="223">
        <f>ROUND(data!C219,0)</f>
        <v>1306302</v>
      </c>
      <c r="AT2" s="223">
        <f>ROUND(data!D219,0)</f>
        <v>309</v>
      </c>
      <c r="AU2" s="223">
        <v>0</v>
      </c>
      <c r="AV2" s="223">
        <v>0</v>
      </c>
      <c r="AW2" s="223">
        <v>0</v>
      </c>
      <c r="AX2" s="223">
        <f>ROUND(data!B225,0)</f>
        <v>3429187</v>
      </c>
      <c r="AY2" s="223">
        <f>ROUND(data!C225,0)</f>
        <v>108655</v>
      </c>
      <c r="AZ2" s="223">
        <f>ROUND(data!D225,0)</f>
        <v>0</v>
      </c>
      <c r="BA2" s="223">
        <f>ROUND(data!B226,0)</f>
        <v>61691173</v>
      </c>
      <c r="BB2" s="223">
        <f>ROUND(data!C226,0)</f>
        <v>2882217</v>
      </c>
      <c r="BC2" s="223">
        <f>ROUND(data!D226,0)</f>
        <v>-26153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5897859</v>
      </c>
      <c r="BH2" s="223">
        <f>ROUND(data!C228,0)</f>
        <v>119251</v>
      </c>
      <c r="BI2" s="223">
        <f>ROUND(data!D228,0)</f>
        <v>0</v>
      </c>
      <c r="BJ2" s="223">
        <f>ROUND(data!B229,0)</f>
        <v>36268685</v>
      </c>
      <c r="BK2" s="223">
        <f>ROUND(data!C229,0)</f>
        <v>1833257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380571167</v>
      </c>
      <c r="BW2" s="223">
        <f>ROUND(data!C240,0)</f>
        <v>178848932</v>
      </c>
      <c r="BX2" s="223">
        <f>ROUND(data!C241,0)</f>
        <v>8052068</v>
      </c>
      <c r="BY2" s="223">
        <f>ROUND(data!C242,0)</f>
        <v>32845134</v>
      </c>
      <c r="BZ2" s="223">
        <f>ROUND(data!C243,0)</f>
        <v>128209803</v>
      </c>
      <c r="CA2" s="223">
        <f>ROUND(data!C244,0)</f>
        <v>4695514</v>
      </c>
      <c r="CB2" s="223">
        <f>ROUND(data!C247,0)</f>
        <v>743</v>
      </c>
      <c r="CC2" s="223">
        <f>ROUND(data!C249,0)</f>
        <v>3616715</v>
      </c>
      <c r="CD2" s="223">
        <f>ROUND(data!C250,0)</f>
        <v>10257963</v>
      </c>
      <c r="CE2" s="223">
        <f>ROUND(data!C254+data!C255,0)</f>
        <v>0</v>
      </c>
      <c r="CF2" s="223">
        <f>data!D237</f>
        <v>-4021405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139</v>
      </c>
      <c r="B2" s="16" t="str">
        <f>RIGHT(data!C96,4)</f>
        <v>2022</v>
      </c>
      <c r="C2" s="16" t="s">
        <v>1123</v>
      </c>
      <c r="D2" s="222">
        <f>ROUND(data!C127,0)</f>
        <v>7156</v>
      </c>
      <c r="E2" s="222">
        <f>ROUND(data!C128,0)</f>
        <v>0</v>
      </c>
      <c r="F2" s="222">
        <f>ROUND(data!C129,0)</f>
        <v>0</v>
      </c>
      <c r="G2" s="222">
        <f>ROUND(data!C130,0)</f>
        <v>829</v>
      </c>
      <c r="H2" s="222">
        <f>ROUND(data!D127,0)</f>
        <v>39471</v>
      </c>
      <c r="I2" s="222">
        <f>ROUND(data!D128,0)</f>
        <v>0</v>
      </c>
      <c r="J2" s="222">
        <f>ROUND(data!D129,0)</f>
        <v>0</v>
      </c>
      <c r="K2" s="222">
        <f>ROUND(data!D130,0)</f>
        <v>1512</v>
      </c>
      <c r="L2" s="222">
        <f>ROUND(data!C132,0)</f>
        <v>12</v>
      </c>
      <c r="M2" s="222">
        <f>ROUND(data!C133,0)</f>
        <v>33</v>
      </c>
      <c r="N2" s="222">
        <f>ROUND(data!C134,0)</f>
        <v>111</v>
      </c>
      <c r="O2" s="222">
        <f>ROUND(data!C135,0)</f>
        <v>8</v>
      </c>
      <c r="P2" s="222">
        <f>ROUND(data!C136,0)</f>
        <v>18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197</v>
      </c>
      <c r="X2" s="222">
        <f>ROUND(data!C145,0)</f>
        <v>0</v>
      </c>
      <c r="Y2" s="222">
        <f>ROUND(data!B154,0)</f>
        <v>3488</v>
      </c>
      <c r="Z2" s="222">
        <f>ROUND(data!B155,0)</f>
        <v>19239</v>
      </c>
      <c r="AA2" s="222">
        <f>ROUND(data!B156,0)</f>
        <v>98071</v>
      </c>
      <c r="AB2" s="222">
        <f>ROUND(data!B157,0)</f>
        <v>222684636</v>
      </c>
      <c r="AC2" s="222">
        <f>ROUND(data!B158,0)</f>
        <v>258410592</v>
      </c>
      <c r="AD2" s="222">
        <f>ROUND(data!C154,0)</f>
        <v>1577</v>
      </c>
      <c r="AE2" s="222">
        <f>ROUND(data!C155,0)</f>
        <v>8699</v>
      </c>
      <c r="AF2" s="222">
        <f>ROUND(data!C156,0)</f>
        <v>44342</v>
      </c>
      <c r="AG2" s="222">
        <f>ROUND(data!C157,0)</f>
        <v>87476675</v>
      </c>
      <c r="AH2" s="222">
        <f>ROUND(data!C158,0)</f>
        <v>130045521</v>
      </c>
      <c r="AI2" s="222">
        <f>ROUND(data!D154,0)</f>
        <v>2091</v>
      </c>
      <c r="AJ2" s="222">
        <f>ROUND(data!D155,0)</f>
        <v>11534</v>
      </c>
      <c r="AK2" s="222">
        <f>ROUND(data!D156,0)</f>
        <v>58793</v>
      </c>
      <c r="AL2" s="222">
        <f>ROUND(data!D157,0)</f>
        <v>80391715</v>
      </c>
      <c r="AM2" s="222">
        <f>ROUND(data!D158,0)</f>
        <v>208021026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139</v>
      </c>
      <c r="B2" s="224" t="str">
        <f>RIGHT(data!C96,4)</f>
        <v>2022</v>
      </c>
      <c r="C2" s="16" t="s">
        <v>1123</v>
      </c>
      <c r="D2" s="222">
        <f>ROUND(data!C266,0)</f>
        <v>20511320</v>
      </c>
      <c r="E2" s="222">
        <f>ROUND(data!C267,0)</f>
        <v>0</v>
      </c>
      <c r="F2" s="222">
        <f>ROUND(data!C268,0)</f>
        <v>126473150</v>
      </c>
      <c r="G2" s="222">
        <f>ROUND(data!C269,0)</f>
        <v>92033463</v>
      </c>
      <c r="H2" s="222">
        <f>ROUND(data!C270,0)</f>
        <v>0</v>
      </c>
      <c r="I2" s="222">
        <f>ROUND(data!C271,0)</f>
        <v>2430823</v>
      </c>
      <c r="J2" s="222">
        <f>ROUND(data!C272,0)</f>
        <v>0</v>
      </c>
      <c r="K2" s="222">
        <f>ROUND(data!C273,0)</f>
        <v>3276733</v>
      </c>
      <c r="L2" s="222">
        <f>ROUND(data!C274,0)</f>
        <v>229934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17022537</v>
      </c>
      <c r="Q2" s="222">
        <f>ROUND(data!C283,0)</f>
        <v>3177599</v>
      </c>
      <c r="R2" s="222">
        <f>ROUND(data!C284,0)</f>
        <v>3636126</v>
      </c>
      <c r="S2" s="222">
        <f>ROUND(data!C285,0)</f>
        <v>97361927</v>
      </c>
      <c r="T2" s="222">
        <f>ROUND(data!C286,0)</f>
        <v>0</v>
      </c>
      <c r="U2" s="222">
        <f>ROUND(data!C287,0)</f>
        <v>6679951</v>
      </c>
      <c r="V2" s="222">
        <f>ROUND(data!C288,0)</f>
        <v>43745771</v>
      </c>
      <c r="W2" s="222">
        <f>ROUND(data!C289,0)</f>
        <v>0</v>
      </c>
      <c r="X2" s="222">
        <f>ROUND(data!C290,0)</f>
        <v>2869227</v>
      </c>
      <c r="Y2" s="222">
        <f>ROUND(data!C291,0)</f>
        <v>0</v>
      </c>
      <c r="Z2" s="222">
        <f>ROUND(data!C292,0)</f>
        <v>112256437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4980086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8309077</v>
      </c>
      <c r="AK2" s="222">
        <f>ROUND(data!C316,0)</f>
        <v>7191800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4345390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40845965</v>
      </c>
      <c r="BA2" s="222">
        <f>ROUND(data!C336,0)</f>
        <v>0</v>
      </c>
      <c r="BB2" s="222">
        <f>ROUND(data!C337,0)</f>
        <v>0</v>
      </c>
      <c r="BC2" s="222">
        <f>ROUND(data!C338,0)</f>
        <v>348281</v>
      </c>
      <c r="BD2" s="222">
        <f>ROUND(data!C339,0)</f>
        <v>0</v>
      </c>
      <c r="BE2" s="222">
        <f>ROUND(data!C343,0)</f>
        <v>67064772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800.79</v>
      </c>
      <c r="BL2" s="222">
        <f>ROUND(data!C358,0)</f>
        <v>390553026</v>
      </c>
      <c r="BM2" s="222">
        <f>ROUND(data!C359,0)</f>
        <v>596477139</v>
      </c>
      <c r="BN2" s="222">
        <f>ROUND(data!C363,0)</f>
        <v>733222618</v>
      </c>
      <c r="BO2" s="222">
        <f>ROUND(data!C364,0)</f>
        <v>13874678</v>
      </c>
      <c r="BP2" s="222">
        <f>ROUND(data!C365,0)</f>
        <v>0</v>
      </c>
      <c r="BQ2" s="222">
        <f>ROUND(data!D381,0)</f>
        <v>11913478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11913478</v>
      </c>
      <c r="CC2" s="222">
        <f>ROUND(data!C382,0)</f>
        <v>0</v>
      </c>
      <c r="CD2" s="222">
        <f>ROUND(data!C389,0)</f>
        <v>74856420</v>
      </c>
      <c r="CE2" s="222">
        <f>ROUND(data!C390,0)</f>
        <v>6913667</v>
      </c>
      <c r="CF2" s="222">
        <f>ROUND(data!C391,0)</f>
        <v>7898349</v>
      </c>
      <c r="CG2" s="222">
        <f>ROUND(data!C392,0)</f>
        <v>54059852</v>
      </c>
      <c r="CH2" s="222">
        <f>ROUND(data!C393,0)</f>
        <v>2054641</v>
      </c>
      <c r="CI2" s="222">
        <f>ROUND(data!C394,0)</f>
        <v>27331475</v>
      </c>
      <c r="CJ2" s="222">
        <f>ROUND(data!C395,0)</f>
        <v>4943379</v>
      </c>
      <c r="CK2" s="222">
        <f>ROUND(data!C396,0)</f>
        <v>1240755</v>
      </c>
      <c r="CL2" s="222">
        <f>ROUND(data!C397,0)</f>
        <v>0</v>
      </c>
      <c r="CM2" s="222">
        <f>ROUND(data!C398,0)</f>
        <v>6845844</v>
      </c>
      <c r="CN2" s="222">
        <f>ROUND(data!C399,0)</f>
        <v>1403613</v>
      </c>
      <c r="CO2" s="222">
        <f>ROUND(data!C362,0)</f>
        <v>-4021405</v>
      </c>
      <c r="CP2" s="222">
        <f>ROUND(data!D415,0)</f>
        <v>83226541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83226541</v>
      </c>
      <c r="DE2" s="65">
        <f>ROUND(data!C419,0)</f>
        <v>0</v>
      </c>
      <c r="DF2" s="222">
        <f>ROUND(data!D420,0)</f>
        <v>-1956978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139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2937</v>
      </c>
      <c r="F2" s="212">
        <f>ROUND(data!C60,2)</f>
        <v>36.99</v>
      </c>
      <c r="G2" s="222">
        <f>ROUND(data!C61,0)</f>
        <v>4296007</v>
      </c>
      <c r="H2" s="222">
        <f>ROUND(data!C62,0)</f>
        <v>376325</v>
      </c>
      <c r="I2" s="222">
        <f>ROUND(data!C63,0)</f>
        <v>909722</v>
      </c>
      <c r="J2" s="222">
        <f>ROUND(data!C64,0)</f>
        <v>668111</v>
      </c>
      <c r="K2" s="222">
        <f>ROUND(data!C65,0)</f>
        <v>604</v>
      </c>
      <c r="L2" s="222">
        <f>ROUND(data!C66,0)</f>
        <v>38347</v>
      </c>
      <c r="M2" s="66">
        <f>ROUND(data!C67,0)</f>
        <v>126288</v>
      </c>
      <c r="N2" s="222">
        <f>ROUND(data!C68,0)</f>
        <v>0</v>
      </c>
      <c r="O2" s="222">
        <f>ROUND(data!C69,0)</f>
        <v>5989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5989</v>
      </c>
      <c r="AD2" s="222">
        <f>ROUND(data!C84,0)</f>
        <v>1282</v>
      </c>
      <c r="AE2" s="222">
        <f>ROUND(data!C89,0)</f>
        <v>9312102</v>
      </c>
      <c r="AF2" s="222">
        <f>ROUND(data!C87,0)</f>
        <v>9191185</v>
      </c>
      <c r="AG2" s="222">
        <f>IF(data!C90&gt;0,ROUND(data!C90,0),0)</f>
        <v>7985</v>
      </c>
      <c r="AH2" s="222">
        <f>IF(data!C91&gt;0,ROUND(data!C91,0),0)</f>
        <v>0</v>
      </c>
      <c r="AI2" s="222">
        <f>IF(data!C92&gt;0,ROUND(data!C92,0),0)</f>
        <v>1993</v>
      </c>
      <c r="AJ2" s="222">
        <f>IF(data!C93&gt;0,ROUND(data!C93,0),0)</f>
        <v>0</v>
      </c>
      <c r="AK2" s="212">
        <f>IF(data!C94&gt;0,ROUND(data!C94,2),0)</f>
        <v>23.69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139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139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36535</v>
      </c>
      <c r="F4" s="212">
        <f>ROUND(data!E60,2)</f>
        <v>234.92</v>
      </c>
      <c r="G4" s="222">
        <f>ROUND(data!E61,0)</f>
        <v>25687857</v>
      </c>
      <c r="H4" s="222">
        <f>ROUND(data!E62,0)</f>
        <v>1850943</v>
      </c>
      <c r="I4" s="222">
        <f>ROUND(data!E63,0)</f>
        <v>1069133</v>
      </c>
      <c r="J4" s="222">
        <f>ROUND(data!E64,0)</f>
        <v>2451843</v>
      </c>
      <c r="K4" s="222">
        <f>ROUND(data!E65,0)</f>
        <v>1396</v>
      </c>
      <c r="L4" s="222">
        <f>ROUND(data!E66,0)</f>
        <v>17792</v>
      </c>
      <c r="M4" s="66">
        <f>ROUND(data!E67,0)</f>
        <v>122548</v>
      </c>
      <c r="N4" s="222">
        <f>ROUND(data!E68,0)</f>
        <v>12777</v>
      </c>
      <c r="O4" s="222">
        <f>ROUND(data!E69,0)</f>
        <v>91013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91013</v>
      </c>
      <c r="AD4" s="222">
        <f>ROUND(data!E84,0)</f>
        <v>14668</v>
      </c>
      <c r="AE4" s="222">
        <f>ROUND(data!E89,0)</f>
        <v>98701001</v>
      </c>
      <c r="AF4" s="222">
        <f>ROUND(data!E87,0)</f>
        <v>92091208</v>
      </c>
      <c r="AG4" s="222">
        <f>IF(data!E90&gt;0,ROUND(data!E90,0),0)</f>
        <v>74190</v>
      </c>
      <c r="AH4" s="222">
        <f>IF(data!E91&gt;0,ROUND(data!E91,0),0)</f>
        <v>0</v>
      </c>
      <c r="AI4" s="222">
        <f>IF(data!E92&gt;0,ROUND(data!E92,0),0)</f>
        <v>18522</v>
      </c>
      <c r="AJ4" s="222">
        <f>IF(data!E93&gt;0,ROUND(data!E93,0),0)</f>
        <v>0</v>
      </c>
      <c r="AK4" s="212">
        <f>IF(data!E94&gt;0,ROUND(data!E94,2),0)</f>
        <v>144.33000000000001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139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139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139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139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139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1512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139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139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139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139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139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829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139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102.91</v>
      </c>
      <c r="G15" s="222">
        <f>ROUND(data!P61,0)</f>
        <v>9433594</v>
      </c>
      <c r="H15" s="222">
        <f>ROUND(data!P62,0)</f>
        <v>775932</v>
      </c>
      <c r="I15" s="222">
        <f>ROUND(data!P63,0)</f>
        <v>28083</v>
      </c>
      <c r="J15" s="222">
        <f>ROUND(data!P64,0)</f>
        <v>19665606</v>
      </c>
      <c r="K15" s="222">
        <f>ROUND(data!P65,0)</f>
        <v>1921</v>
      </c>
      <c r="L15" s="222">
        <f>ROUND(data!P66,0)</f>
        <v>705273</v>
      </c>
      <c r="M15" s="66">
        <f>ROUND(data!P67,0)</f>
        <v>812083</v>
      </c>
      <c r="N15" s="222">
        <f>ROUND(data!P68,0)</f>
        <v>434071</v>
      </c>
      <c r="O15" s="222">
        <f>ROUND(data!P69,0)</f>
        <v>11093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11093</v>
      </c>
      <c r="AD15" s="222">
        <f>ROUND(data!P84,0)</f>
        <v>6580</v>
      </c>
      <c r="AE15" s="222">
        <f>ROUND(data!P89,0)</f>
        <v>267607208</v>
      </c>
      <c r="AF15" s="222">
        <f>ROUND(data!P87,0)</f>
        <v>68045701</v>
      </c>
      <c r="AG15" s="222">
        <f>IF(data!P90&gt;0,ROUND(data!P90,0),0)</f>
        <v>37467</v>
      </c>
      <c r="AH15" s="222">
        <f>IF(data!P91&gt;0,ROUND(data!P91,0),0)</f>
        <v>0</v>
      </c>
      <c r="AI15" s="222">
        <f>IF(data!P92&gt;0,ROUND(data!P92,0),0)</f>
        <v>9354</v>
      </c>
      <c r="AJ15" s="222">
        <f>IF(data!P93&gt;0,ROUND(data!P93,0),0)</f>
        <v>0</v>
      </c>
      <c r="AK15" s="212">
        <f>IF(data!P94&gt;0,ROUND(data!P94,2),0)</f>
        <v>33.07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139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8.6199999999999992</v>
      </c>
      <c r="G16" s="222">
        <f>ROUND(data!Q61,0)</f>
        <v>1127896</v>
      </c>
      <c r="H16" s="222">
        <f>ROUND(data!Q62,0)</f>
        <v>101770</v>
      </c>
      <c r="I16" s="222">
        <f>ROUND(data!Q63,0)</f>
        <v>0</v>
      </c>
      <c r="J16" s="222">
        <f>ROUND(data!Q64,0)</f>
        <v>74849</v>
      </c>
      <c r="K16" s="222">
        <f>ROUND(data!Q65,0)</f>
        <v>0</v>
      </c>
      <c r="L16" s="222">
        <f>ROUND(data!Q66,0)</f>
        <v>245</v>
      </c>
      <c r="M16" s="66">
        <f>ROUND(data!Q67,0)</f>
        <v>0</v>
      </c>
      <c r="N16" s="222">
        <f>ROUND(data!Q68,0)</f>
        <v>0</v>
      </c>
      <c r="O16" s="222">
        <f>ROUND(data!Q69,0)</f>
        <v>62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62</v>
      </c>
      <c r="AD16" s="222">
        <f>ROUND(data!Q84,0)</f>
        <v>0</v>
      </c>
      <c r="AE16" s="222">
        <f>ROUND(data!Q89,0)</f>
        <v>21101292</v>
      </c>
      <c r="AF16" s="222">
        <f>ROUND(data!Q87,0)</f>
        <v>5603453</v>
      </c>
      <c r="AG16" s="222">
        <f>IF(data!Q90&gt;0,ROUND(data!Q90,0),0)</f>
        <v>3403</v>
      </c>
      <c r="AH16" s="222">
        <f>IF(data!Q91&gt;0,ROUND(data!Q91,0),0)</f>
        <v>0</v>
      </c>
      <c r="AI16" s="222">
        <f>IF(data!Q92&gt;0,ROUND(data!Q92,0),0)</f>
        <v>850</v>
      </c>
      <c r="AJ16" s="222">
        <f>IF(data!Q93&gt;0,ROUND(data!Q93,0),0)</f>
        <v>0</v>
      </c>
      <c r="AK16" s="212">
        <f>IF(data!Q94&gt;0,ROUND(data!Q94,2),0)</f>
        <v>5.68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139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590958</v>
      </c>
      <c r="K17" s="222">
        <f>ROUND(data!R65,0)</f>
        <v>0</v>
      </c>
      <c r="L17" s="222">
        <f>ROUND(data!R66,0)</f>
        <v>3656057</v>
      </c>
      <c r="M17" s="66">
        <f>ROUND(data!R67,0)</f>
        <v>124943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8809140</v>
      </c>
      <c r="AF17" s="222">
        <f>ROUND(data!R87,0)</f>
        <v>999940</v>
      </c>
      <c r="AG17" s="222">
        <f>IF(data!R90&gt;0,ROUND(data!R90,0),0)</f>
        <v>347</v>
      </c>
      <c r="AH17" s="222">
        <f>IF(data!R91&gt;0,ROUND(data!R91,0),0)</f>
        <v>0</v>
      </c>
      <c r="AI17" s="222">
        <f>IF(data!R92&gt;0,ROUND(data!R92,0),0)</f>
        <v>87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139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0.5</v>
      </c>
      <c r="G18" s="222">
        <f>ROUND(data!S61,0)</f>
        <v>97638</v>
      </c>
      <c r="H18" s="222">
        <f>ROUND(data!S62,0)</f>
        <v>4520</v>
      </c>
      <c r="I18" s="222">
        <f>ROUND(data!S63,0)</f>
        <v>0</v>
      </c>
      <c r="J18" s="222">
        <f>ROUND(data!S64,0)</f>
        <v>-210397</v>
      </c>
      <c r="K18" s="222">
        <f>ROUND(data!S65,0)</f>
        <v>0</v>
      </c>
      <c r="L18" s="222">
        <f>ROUND(data!S66,0)</f>
        <v>39582</v>
      </c>
      <c r="M18" s="66">
        <f>ROUND(data!S67,0)</f>
        <v>9422</v>
      </c>
      <c r="N18" s="222">
        <f>ROUND(data!S68,0)</f>
        <v>7195</v>
      </c>
      <c r="O18" s="222">
        <f>ROUND(data!S69,0)</f>
        <v>2113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2113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4018</v>
      </c>
      <c r="AH18" s="222">
        <f>IF(data!S91&gt;0,ROUND(data!S91,0),0)</f>
        <v>0</v>
      </c>
      <c r="AI18" s="222">
        <f>IF(data!S92&gt;0,ROUND(data!S92,0),0)</f>
        <v>1003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139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4.82</v>
      </c>
      <c r="G19" s="222">
        <f>ROUND(data!T61,0)</f>
        <v>549069</v>
      </c>
      <c r="H19" s="222">
        <f>ROUND(data!T62,0)</f>
        <v>49989</v>
      </c>
      <c r="I19" s="222">
        <f>ROUND(data!T63,0)</f>
        <v>0</v>
      </c>
      <c r="J19" s="222">
        <f>ROUND(data!T64,0)</f>
        <v>380047</v>
      </c>
      <c r="K19" s="222">
        <f>ROUND(data!T65,0)</f>
        <v>0</v>
      </c>
      <c r="L19" s="222">
        <f>ROUND(data!T66,0)</f>
        <v>202</v>
      </c>
      <c r="M19" s="66">
        <f>ROUND(data!T67,0)</f>
        <v>15008</v>
      </c>
      <c r="N19" s="222">
        <f>ROUND(data!T68,0)</f>
        <v>0</v>
      </c>
      <c r="O19" s="222">
        <f>ROUND(data!T69,0)</f>
        <v>892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892</v>
      </c>
      <c r="AD19" s="222">
        <f>ROUND(data!T84,0)</f>
        <v>0</v>
      </c>
      <c r="AE19" s="222">
        <f>ROUND(data!T89,0)</f>
        <v>5798916</v>
      </c>
      <c r="AF19" s="222">
        <f>ROUND(data!T87,0)</f>
        <v>5330403</v>
      </c>
      <c r="AG19" s="222">
        <f>IF(data!T90&gt;0,ROUND(data!T90,0),0)</f>
        <v>553</v>
      </c>
      <c r="AH19" s="222">
        <f>IF(data!T91&gt;0,ROUND(data!T91,0),0)</f>
        <v>0</v>
      </c>
      <c r="AI19" s="222">
        <f>IF(data!T92&gt;0,ROUND(data!T92,0),0)</f>
        <v>138</v>
      </c>
      <c r="AJ19" s="222">
        <f>IF(data!T93&gt;0,ROUND(data!T93,0),0)</f>
        <v>0</v>
      </c>
      <c r="AK19" s="212">
        <f>IF(data!T94&gt;0,ROUND(data!T94,2),0)</f>
        <v>3.96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139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35.4</v>
      </c>
      <c r="G20" s="222">
        <f>ROUND(data!U61,0)</f>
        <v>2464715</v>
      </c>
      <c r="H20" s="222">
        <f>ROUND(data!U62,0)</f>
        <v>217212</v>
      </c>
      <c r="I20" s="222">
        <f>ROUND(data!U63,0)</f>
        <v>68962</v>
      </c>
      <c r="J20" s="222">
        <f>ROUND(data!U64,0)</f>
        <v>1655388</v>
      </c>
      <c r="K20" s="222">
        <f>ROUND(data!U65,0)</f>
        <v>372</v>
      </c>
      <c r="L20" s="222">
        <f>ROUND(data!U66,0)</f>
        <v>3753996</v>
      </c>
      <c r="M20" s="66">
        <f>ROUND(data!U67,0)</f>
        <v>6857</v>
      </c>
      <c r="N20" s="222">
        <f>ROUND(data!U68,0)</f>
        <v>61349</v>
      </c>
      <c r="O20" s="222">
        <f>ROUND(data!U69,0)</f>
        <v>9864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9864</v>
      </c>
      <c r="AD20" s="222">
        <f>ROUND(data!U84,0)</f>
        <v>462</v>
      </c>
      <c r="AE20" s="222">
        <f>ROUND(data!U89,0)</f>
        <v>72115082</v>
      </c>
      <c r="AF20" s="222">
        <f>ROUND(data!U87,0)</f>
        <v>36491699</v>
      </c>
      <c r="AG20" s="222">
        <f>IF(data!U90&gt;0,ROUND(data!U90,0),0)</f>
        <v>5310</v>
      </c>
      <c r="AH20" s="222">
        <f>IF(data!U91&gt;0,ROUND(data!U91,0),0)</f>
        <v>0</v>
      </c>
      <c r="AI20" s="222">
        <f>IF(data!U92&gt;0,ROUND(data!U92,0),0)</f>
        <v>1326</v>
      </c>
      <c r="AJ20" s="222">
        <f>IF(data!U93&gt;0,ROUND(data!U93,0),0)</f>
        <v>0</v>
      </c>
      <c r="AK20" s="212">
        <f>IF(data!U94&gt;0,ROUND(data!U94,2),0)</f>
        <v>7.0000000000000007E-2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139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24.66</v>
      </c>
      <c r="G21" s="222">
        <f>ROUND(data!V61,0)</f>
        <v>2038586</v>
      </c>
      <c r="H21" s="222">
        <f>ROUND(data!V62,0)</f>
        <v>235273</v>
      </c>
      <c r="I21" s="222">
        <f>ROUND(data!V63,0)</f>
        <v>44250</v>
      </c>
      <c r="J21" s="222">
        <f>ROUND(data!V64,0)</f>
        <v>852148</v>
      </c>
      <c r="K21" s="222">
        <f>ROUND(data!V65,0)</f>
        <v>0</v>
      </c>
      <c r="L21" s="222">
        <f>ROUND(data!V66,0)</f>
        <v>200183</v>
      </c>
      <c r="M21" s="66">
        <f>ROUND(data!V67,0)</f>
        <v>46435</v>
      </c>
      <c r="N21" s="222">
        <f>ROUND(data!V68,0)</f>
        <v>34520</v>
      </c>
      <c r="O21" s="222">
        <f>ROUND(data!V69,0)</f>
        <v>3168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3168</v>
      </c>
      <c r="AD21" s="222">
        <f>ROUND(data!V84,0)</f>
        <v>0</v>
      </c>
      <c r="AE21" s="222">
        <f>ROUND(data!V89,0)</f>
        <v>21244299</v>
      </c>
      <c r="AF21" s="222">
        <f>ROUND(data!V87,0)</f>
        <v>8931468</v>
      </c>
      <c r="AG21" s="222">
        <f>IF(data!V90&gt;0,ROUND(data!V90,0),0)</f>
        <v>4567</v>
      </c>
      <c r="AH21" s="222">
        <f>IF(data!V91&gt;0,ROUND(data!V91,0),0)</f>
        <v>0</v>
      </c>
      <c r="AI21" s="222">
        <f>IF(data!V92&gt;0,ROUND(data!V92,0),0)</f>
        <v>1140</v>
      </c>
      <c r="AJ21" s="222">
        <f>IF(data!V93&gt;0,ROUND(data!V93,0),0)</f>
        <v>0</v>
      </c>
      <c r="AK21" s="212">
        <f>IF(data!V94&gt;0,ROUND(data!V94,2),0)</f>
        <v>1.03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139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139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139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0</v>
      </c>
      <c r="G24" s="222">
        <f>ROUND(data!Y61,0)</f>
        <v>0</v>
      </c>
      <c r="H24" s="222">
        <f>ROUND(data!Y62,0)</f>
        <v>0</v>
      </c>
      <c r="I24" s="222">
        <f>ROUND(data!Y63,0)</f>
        <v>0</v>
      </c>
      <c r="J24" s="222">
        <f>ROUND(data!Y64,0)</f>
        <v>0</v>
      </c>
      <c r="K24" s="222">
        <f>ROUND(data!Y65,0)</f>
        <v>0</v>
      </c>
      <c r="L24" s="222">
        <f>ROUND(data!Y66,0)</f>
        <v>10449301</v>
      </c>
      <c r="M24" s="66">
        <f>ROUND(data!Y67,0)</f>
        <v>1103</v>
      </c>
      <c r="N24" s="222">
        <f>ROUND(data!Y68,0)</f>
        <v>0</v>
      </c>
      <c r="O24" s="222">
        <f>ROUND(data!Y69,0)</f>
        <v>0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0</v>
      </c>
      <c r="AD24" s="222">
        <f>ROUND(data!Y84,0)</f>
        <v>0</v>
      </c>
      <c r="AE24" s="222">
        <f>ROUND(data!Y89,0)</f>
        <v>122087367</v>
      </c>
      <c r="AF24" s="222">
        <f>ROUND(data!Y87,0)</f>
        <v>39234416</v>
      </c>
      <c r="AG24" s="222">
        <f>IF(data!Y90&gt;0,ROUND(data!Y90,0),0)</f>
        <v>0</v>
      </c>
      <c r="AH24" s="222">
        <f>IF(data!Y91&gt;0,ROUND(data!Y91,0),0)</f>
        <v>0</v>
      </c>
      <c r="AI24" s="222">
        <f>IF(data!Y92&gt;0,ROUND(data!Y92,0),0)</f>
        <v>0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139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1.25</v>
      </c>
      <c r="G25" s="222">
        <f>ROUND(data!Z61,0)</f>
        <v>66203</v>
      </c>
      <c r="H25" s="222">
        <f>ROUND(data!Z62,0)</f>
        <v>5107</v>
      </c>
      <c r="I25" s="222">
        <f>ROUND(data!Z63,0)</f>
        <v>0</v>
      </c>
      <c r="J25" s="222">
        <f>ROUND(data!Z64,0)</f>
        <v>0</v>
      </c>
      <c r="K25" s="222">
        <f>ROUND(data!Z65,0)</f>
        <v>325</v>
      </c>
      <c r="L25" s="222">
        <f>ROUND(data!Z66,0)</f>
        <v>48580</v>
      </c>
      <c r="M25" s="66">
        <f>ROUND(data!Z67,0)</f>
        <v>-5</v>
      </c>
      <c r="N25" s="222">
        <f>ROUND(data!Z68,0)</f>
        <v>0</v>
      </c>
      <c r="O25" s="222">
        <f>ROUND(data!Z69,0)</f>
        <v>290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290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223</v>
      </c>
      <c r="AH25" s="222">
        <f>IF(data!Z91&gt;0,ROUND(data!Z91,0),0)</f>
        <v>0</v>
      </c>
      <c r="AI25" s="222">
        <f>IF(data!Z92&gt;0,ROUND(data!Z92,0),0)</f>
        <v>56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139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2.14</v>
      </c>
      <c r="G26" s="222">
        <f>ROUND(data!AA61,0)</f>
        <v>245168</v>
      </c>
      <c r="H26" s="222">
        <f>ROUND(data!AA62,0)</f>
        <v>16077</v>
      </c>
      <c r="I26" s="222">
        <f>ROUND(data!AA63,0)</f>
        <v>0</v>
      </c>
      <c r="J26" s="222">
        <f>ROUND(data!AA64,0)</f>
        <v>286133</v>
      </c>
      <c r="K26" s="222">
        <f>ROUND(data!AA65,0)</f>
        <v>0</v>
      </c>
      <c r="L26" s="222">
        <f>ROUND(data!AA66,0)</f>
        <v>176704</v>
      </c>
      <c r="M26" s="66">
        <f>ROUND(data!AA67,0)</f>
        <v>0</v>
      </c>
      <c r="N26" s="222">
        <f>ROUND(data!AA68,0)</f>
        <v>0</v>
      </c>
      <c r="O26" s="222">
        <f>ROUND(data!AA69,0)</f>
        <v>9094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9094</v>
      </c>
      <c r="AD26" s="222">
        <f>ROUND(data!AA84,0)</f>
        <v>0</v>
      </c>
      <c r="AE26" s="222">
        <f>ROUND(data!AA89,0)</f>
        <v>5762980</v>
      </c>
      <c r="AF26" s="222">
        <f>ROUND(data!AA87,0)</f>
        <v>604459</v>
      </c>
      <c r="AG26" s="222">
        <f>IF(data!AA90&gt;0,ROUND(data!AA90,0),0)</f>
        <v>1840</v>
      </c>
      <c r="AH26" s="222">
        <f>IF(data!AA91&gt;0,ROUND(data!AA91,0),0)</f>
        <v>0</v>
      </c>
      <c r="AI26" s="222">
        <f>IF(data!AA92&gt;0,ROUND(data!AA92,0),0)</f>
        <v>459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139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26.66</v>
      </c>
      <c r="G27" s="222">
        <f>ROUND(data!AB61,0)</f>
        <v>3052279</v>
      </c>
      <c r="H27" s="222">
        <f>ROUND(data!AB62,0)</f>
        <v>254829</v>
      </c>
      <c r="I27" s="222">
        <f>ROUND(data!AB63,0)</f>
        <v>1580</v>
      </c>
      <c r="J27" s="222">
        <f>ROUND(data!AB64,0)</f>
        <v>23586083</v>
      </c>
      <c r="K27" s="222">
        <f>ROUND(data!AB65,0)</f>
        <v>885</v>
      </c>
      <c r="L27" s="222">
        <f>ROUND(data!AB66,0)</f>
        <v>404516</v>
      </c>
      <c r="M27" s="66">
        <f>ROUND(data!AB67,0)</f>
        <v>83689</v>
      </c>
      <c r="N27" s="222">
        <f>ROUND(data!AB68,0)</f>
        <v>369910</v>
      </c>
      <c r="O27" s="222">
        <f>ROUND(data!AB69,0)</f>
        <v>8708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8708</v>
      </c>
      <c r="AD27" s="222">
        <f>ROUND(data!AB84,0)</f>
        <v>4365377</v>
      </c>
      <c r="AE27" s="222">
        <f>ROUND(data!AB89,0)</f>
        <v>151800174</v>
      </c>
      <c r="AF27" s="222">
        <f>ROUND(data!AB87,0)</f>
        <v>45611295</v>
      </c>
      <c r="AG27" s="222">
        <f>IF(data!AB90&gt;0,ROUND(data!AB90,0),0)</f>
        <v>3207</v>
      </c>
      <c r="AH27" s="222">
        <f>IF(data!AB91&gt;0,ROUND(data!AB91,0),0)</f>
        <v>0</v>
      </c>
      <c r="AI27" s="222">
        <f>IF(data!AB92&gt;0,ROUND(data!AB92,0),0)</f>
        <v>801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139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31.34</v>
      </c>
      <c r="G28" s="222">
        <f>ROUND(data!AC61,0)</f>
        <v>3031219</v>
      </c>
      <c r="H28" s="222">
        <f>ROUND(data!AC62,0)</f>
        <v>237406</v>
      </c>
      <c r="I28" s="222">
        <f>ROUND(data!AC63,0)</f>
        <v>0</v>
      </c>
      <c r="J28" s="222">
        <f>ROUND(data!AC64,0)</f>
        <v>587349</v>
      </c>
      <c r="K28" s="222">
        <f>ROUND(data!AC65,0)</f>
        <v>0</v>
      </c>
      <c r="L28" s="222">
        <f>ROUND(data!AC66,0)</f>
        <v>8785</v>
      </c>
      <c r="M28" s="66">
        <f>ROUND(data!AC67,0)</f>
        <v>52920</v>
      </c>
      <c r="N28" s="222">
        <f>ROUND(data!AC68,0)</f>
        <v>4203</v>
      </c>
      <c r="O28" s="222">
        <f>ROUND(data!AC69,0)</f>
        <v>1079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1079</v>
      </c>
      <c r="AD28" s="222">
        <f>ROUND(data!AC84,0)</f>
        <v>0</v>
      </c>
      <c r="AE28" s="222">
        <f>ROUND(data!AC89,0)</f>
        <v>47526636</v>
      </c>
      <c r="AF28" s="222">
        <f>ROUND(data!AC87,0)</f>
        <v>44619421</v>
      </c>
      <c r="AG28" s="222">
        <f>IF(data!AC90&gt;0,ROUND(data!AC90,0),0)</f>
        <v>2610</v>
      </c>
      <c r="AH28" s="222">
        <f>IF(data!AC91&gt;0,ROUND(data!AC91,0),0)</f>
        <v>0</v>
      </c>
      <c r="AI28" s="222">
        <f>IF(data!AC92&gt;0,ROUND(data!AC92,0),0)</f>
        <v>652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139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139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0.03</v>
      </c>
      <c r="G30" s="222">
        <f>ROUND(data!AE61,0)</f>
        <v>5684</v>
      </c>
      <c r="H30" s="222">
        <f>ROUND(data!AE62,0)</f>
        <v>0</v>
      </c>
      <c r="I30" s="222">
        <f>ROUND(data!AE63,0)</f>
        <v>0</v>
      </c>
      <c r="J30" s="222">
        <f>ROUND(data!AE64,0)</f>
        <v>20373</v>
      </c>
      <c r="K30" s="222">
        <f>ROUND(data!AE65,0)</f>
        <v>0</v>
      </c>
      <c r="L30" s="222">
        <f>ROUND(data!AE66,0)</f>
        <v>997869</v>
      </c>
      <c r="M30" s="66">
        <f>ROUND(data!AE67,0)</f>
        <v>312</v>
      </c>
      <c r="N30" s="222">
        <f>ROUND(data!AE68,0)</f>
        <v>0</v>
      </c>
      <c r="O30" s="222">
        <f>ROUND(data!AE69,0)</f>
        <v>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0</v>
      </c>
      <c r="AD30" s="222">
        <f>ROUND(data!AE84,0)</f>
        <v>0</v>
      </c>
      <c r="AE30" s="222">
        <f>ROUND(data!AE89,0)</f>
        <v>2936499</v>
      </c>
      <c r="AF30" s="222">
        <f>ROUND(data!AE87,0)</f>
        <v>1519920</v>
      </c>
      <c r="AG30" s="222">
        <f>IF(data!AE90&gt;0,ROUND(data!AE90,0),0)</f>
        <v>2765</v>
      </c>
      <c r="AH30" s="222">
        <f>IF(data!AE91&gt;0,ROUND(data!AE91,0),0)</f>
        <v>0</v>
      </c>
      <c r="AI30" s="222">
        <f>IF(data!AE92&gt;0,ROUND(data!AE92,0),0)</f>
        <v>690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139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139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85.46</v>
      </c>
      <c r="G32" s="222">
        <f>ROUND(data!AG61,0)</f>
        <v>7557738</v>
      </c>
      <c r="H32" s="222">
        <f>ROUND(data!AG62,0)</f>
        <v>664245</v>
      </c>
      <c r="I32" s="222">
        <f>ROUND(data!AG63,0)</f>
        <v>415079</v>
      </c>
      <c r="J32" s="222">
        <f>ROUND(data!AG64,0)</f>
        <v>1137928</v>
      </c>
      <c r="K32" s="222">
        <f>ROUND(data!AG65,0)</f>
        <v>0</v>
      </c>
      <c r="L32" s="222">
        <f>ROUND(data!AG66,0)</f>
        <v>-4786</v>
      </c>
      <c r="M32" s="66">
        <f>ROUND(data!AG67,0)</f>
        <v>26679</v>
      </c>
      <c r="N32" s="222">
        <f>ROUND(data!AG68,0)</f>
        <v>51162</v>
      </c>
      <c r="O32" s="222">
        <f>ROUND(data!AG69,0)</f>
        <v>8844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8844</v>
      </c>
      <c r="AD32" s="222">
        <f>ROUND(data!AG84,0)</f>
        <v>0</v>
      </c>
      <c r="AE32" s="222">
        <f>ROUND(data!AG89,0)</f>
        <v>129110093</v>
      </c>
      <c r="AF32" s="222">
        <f>ROUND(data!AG87,0)</f>
        <v>30507278</v>
      </c>
      <c r="AG32" s="222">
        <f>IF(data!AG90&gt;0,ROUND(data!AG90,0),0)</f>
        <v>16624</v>
      </c>
      <c r="AH32" s="222">
        <f>IF(data!AG91&gt;0,ROUND(data!AG91,0),0)</f>
        <v>0</v>
      </c>
      <c r="AI32" s="222">
        <f>IF(data!AG92&gt;0,ROUND(data!AG92,0),0)</f>
        <v>4150</v>
      </c>
      <c r="AJ32" s="222">
        <f>IF(data!AG93&gt;0,ROUND(data!AG93,0),0)</f>
        <v>0</v>
      </c>
      <c r="AK32" s="212">
        <f>IF(data!AG94&gt;0,ROUND(data!AG94,2),0)</f>
        <v>50.62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139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139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139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11.16</v>
      </c>
      <c r="G35" s="222">
        <f>ROUND(data!AJ61,0)</f>
        <v>1082594</v>
      </c>
      <c r="H35" s="222">
        <f>ROUND(data!AJ62,0)</f>
        <v>96025</v>
      </c>
      <c r="I35" s="222">
        <f>ROUND(data!AJ63,0)</f>
        <v>27125</v>
      </c>
      <c r="J35" s="222">
        <f>ROUND(data!AJ64,0)</f>
        <v>271379</v>
      </c>
      <c r="K35" s="222">
        <f>ROUND(data!AJ65,0)</f>
        <v>630</v>
      </c>
      <c r="L35" s="222">
        <f>ROUND(data!AJ66,0)</f>
        <v>1487594</v>
      </c>
      <c r="M35" s="66">
        <f>ROUND(data!AJ67,0)</f>
        <v>44046</v>
      </c>
      <c r="N35" s="222">
        <f>ROUND(data!AJ68,0)</f>
        <v>96744</v>
      </c>
      <c r="O35" s="222">
        <f>ROUND(data!AJ69,0)</f>
        <v>14025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14025</v>
      </c>
      <c r="AD35" s="222">
        <f>ROUND(data!AJ84,0)</f>
        <v>275716</v>
      </c>
      <c r="AE35" s="222">
        <f>ROUND(data!AJ89,0)</f>
        <v>10775479</v>
      </c>
      <c r="AF35" s="222">
        <f>ROUND(data!AJ87,0)</f>
        <v>144259</v>
      </c>
      <c r="AG35" s="222">
        <f>IF(data!AJ90&gt;0,ROUND(data!AJ90,0),0)</f>
        <v>679</v>
      </c>
      <c r="AH35" s="222">
        <f>IF(data!AJ91&gt;0,ROUND(data!AJ91,0),0)</f>
        <v>0</v>
      </c>
      <c r="AI35" s="222">
        <f>IF(data!AJ92&gt;0,ROUND(data!AJ92,0),0)</f>
        <v>170</v>
      </c>
      <c r="AJ35" s="222">
        <f>IF(data!AJ93&gt;0,ROUND(data!AJ93,0),0)</f>
        <v>0</v>
      </c>
      <c r="AK35" s="212">
        <f>IF(data!AJ94&gt;0,ROUND(data!AJ94,2),0)</f>
        <v>7.11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139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386</v>
      </c>
      <c r="H36" s="222">
        <f>ROUND(data!AK62,0)</f>
        <v>0</v>
      </c>
      <c r="I36" s="222">
        <f>ROUND(data!AK63,0)</f>
        <v>0</v>
      </c>
      <c r="J36" s="222">
        <f>ROUND(data!AK64,0)</f>
        <v>43</v>
      </c>
      <c r="K36" s="222">
        <f>ROUND(data!AK65,0)</f>
        <v>0</v>
      </c>
      <c r="L36" s="222">
        <f>ROUND(data!AK66,0)</f>
        <v>578482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1550913</v>
      </c>
      <c r="AF36" s="222">
        <f>ROUND(data!AK87,0)</f>
        <v>1326144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139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100804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308278</v>
      </c>
      <c r="AF37" s="222">
        <f>ROUND(data!AL87,0)</f>
        <v>286003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139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139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139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139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139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139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-60</v>
      </c>
      <c r="H43" s="222">
        <f>ROUND(data!AR62,0)</f>
        <v>-5</v>
      </c>
      <c r="I43" s="222">
        <f>ROUND(data!AR63,0)</f>
        <v>0</v>
      </c>
      <c r="J43" s="222">
        <f>ROUND(data!AR64,0)</f>
        <v>0</v>
      </c>
      <c r="K43" s="222">
        <f>ROUND(data!AR65,0)</f>
        <v>7289</v>
      </c>
      <c r="L43" s="222">
        <f>ROUND(data!AR66,0)</f>
        <v>0</v>
      </c>
      <c r="M43" s="66">
        <f>ROUND(data!AR67,0)</f>
        <v>-103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139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139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-3000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139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139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30.08</v>
      </c>
      <c r="G47" s="222">
        <f>ROUND(data!AV61,0)</f>
        <v>2973596</v>
      </c>
      <c r="H47" s="222">
        <f>ROUND(data!AV62,0)</f>
        <v>215253</v>
      </c>
      <c r="I47" s="222">
        <f>ROUND(data!AV63,0)</f>
        <v>0</v>
      </c>
      <c r="J47" s="222">
        <f>ROUND(data!AV64,0)</f>
        <v>666271</v>
      </c>
      <c r="K47" s="222">
        <f>ROUND(data!AV65,0)</f>
        <v>25549</v>
      </c>
      <c r="L47" s="222">
        <f>ROUND(data!AV66,0)</f>
        <v>26492</v>
      </c>
      <c r="M47" s="66">
        <f>ROUND(data!AV67,0)</f>
        <v>-361</v>
      </c>
      <c r="N47" s="222">
        <f>ROUND(data!AV68,0)</f>
        <v>116119</v>
      </c>
      <c r="O47" s="222">
        <f>ROUND(data!AV69,0)</f>
        <v>6342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6342</v>
      </c>
      <c r="AD47" s="222">
        <f>ROUND(data!AV84,0)</f>
        <v>3172348</v>
      </c>
      <c r="AE47" s="222">
        <f>ROUND(data!AV89,0)</f>
        <v>10482706</v>
      </c>
      <c r="AF47" s="222">
        <f>ROUND(data!AV87,0)</f>
        <v>14774</v>
      </c>
      <c r="AG47" s="222">
        <f>IF(data!AV90&gt;0,ROUND(data!AV90,0),0)</f>
        <v>31901</v>
      </c>
      <c r="AH47" s="222">
        <f>IF(data!AV91&gt;0,ROUND(data!AV91,0),0)</f>
        <v>0</v>
      </c>
      <c r="AI47" s="222">
        <f>IF(data!AV92&gt;0,ROUND(data!AV92,0),0)</f>
        <v>7964</v>
      </c>
      <c r="AJ47" s="222">
        <f>IF(data!AV93&gt;0,ROUND(data!AV93,0),0)</f>
        <v>0</v>
      </c>
      <c r="AK47" s="212">
        <f>IF(data!AV94&gt;0,ROUND(data!AV94,2),0)</f>
        <v>0.13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139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139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139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0</v>
      </c>
      <c r="F50" s="212">
        <f>ROUND(data!AY60,2)</f>
        <v>38.67</v>
      </c>
      <c r="G50" s="222">
        <f>ROUND(data!AY61,0)</f>
        <v>1991084</v>
      </c>
      <c r="H50" s="222">
        <f>ROUND(data!AY62,0)</f>
        <v>160120</v>
      </c>
      <c r="I50" s="222">
        <f>ROUND(data!AY63,0)</f>
        <v>0</v>
      </c>
      <c r="J50" s="222">
        <f>ROUND(data!AY64,0)</f>
        <v>255130</v>
      </c>
      <c r="K50" s="222">
        <f>ROUND(data!AY65,0)</f>
        <v>384</v>
      </c>
      <c r="L50" s="222">
        <f>ROUND(data!AY66,0)</f>
        <v>1403977</v>
      </c>
      <c r="M50" s="66">
        <f>ROUND(data!AY67,0)</f>
        <v>7447</v>
      </c>
      <c r="N50" s="222">
        <f>ROUND(data!AY68,0)</f>
        <v>3191</v>
      </c>
      <c r="O50" s="222">
        <f>ROUND(data!AY69,0)</f>
        <v>628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628</v>
      </c>
      <c r="AD50" s="222">
        <f>ROUND(data!AY84,0)</f>
        <v>785146</v>
      </c>
      <c r="AE50" s="222"/>
      <c r="AF50" s="222"/>
      <c r="AG50" s="222">
        <f>IF(data!AY90&gt;0,ROUND(data!AY90,0),0)</f>
        <v>11665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139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139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2.1800000000000002</v>
      </c>
      <c r="G52" s="222">
        <f>ROUND(data!BA61,0)</f>
        <v>82575</v>
      </c>
      <c r="H52" s="222">
        <f>ROUND(data!BA62,0)</f>
        <v>7851</v>
      </c>
      <c r="I52" s="222">
        <f>ROUND(data!BA63,0)</f>
        <v>0</v>
      </c>
      <c r="J52" s="222">
        <f>ROUND(data!BA64,0)</f>
        <v>129</v>
      </c>
      <c r="K52" s="222">
        <f>ROUND(data!BA65,0)</f>
        <v>0</v>
      </c>
      <c r="L52" s="222">
        <f>ROUND(data!BA66,0)</f>
        <v>680607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120982</v>
      </c>
      <c r="AE52" s="222"/>
      <c r="AF52" s="222"/>
      <c r="AG52" s="222">
        <f>IF(data!BA90&gt;0,ROUND(data!BA90,0),0)</f>
        <v>612</v>
      </c>
      <c r="AH52" s="222">
        <f>IFERROR(IF(data!BA$91&gt;0,ROUND(data!BA$91,0),0),0)</f>
        <v>0</v>
      </c>
      <c r="AI52" s="222">
        <f>IFERROR(IF(data!BA$92&gt;0,ROUND(data!BA$92,0),0),0)</f>
        <v>153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139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16.39</v>
      </c>
      <c r="G53" s="222">
        <f>ROUND(data!BB61,0)</f>
        <v>1669979</v>
      </c>
      <c r="H53" s="222">
        <f>ROUND(data!BB62,0)</f>
        <v>152311</v>
      </c>
      <c r="I53" s="222">
        <f>ROUND(data!BB63,0)</f>
        <v>0</v>
      </c>
      <c r="J53" s="222">
        <f>ROUND(data!BB64,0)</f>
        <v>6431</v>
      </c>
      <c r="K53" s="222">
        <f>ROUND(data!BB65,0)</f>
        <v>1898</v>
      </c>
      <c r="L53" s="222">
        <f>ROUND(data!BB66,0)</f>
        <v>56983</v>
      </c>
      <c r="M53" s="66">
        <f>ROUND(data!BB67,0)</f>
        <v>-27</v>
      </c>
      <c r="N53" s="222">
        <f>ROUND(data!BB68,0)</f>
        <v>0</v>
      </c>
      <c r="O53" s="222">
        <f>ROUND(data!BB69,0)</f>
        <v>4406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4406</v>
      </c>
      <c r="AD53" s="222">
        <f>ROUND(data!BB84,0)</f>
        <v>2280</v>
      </c>
      <c r="AE53" s="222"/>
      <c r="AF53" s="222"/>
      <c r="AG53" s="222">
        <f>IF(data!BB90&gt;0,ROUND(data!BB90,0),0)</f>
        <v>1277</v>
      </c>
      <c r="AH53" s="222">
        <f>IFERROR(IF(data!BB$91&gt;0,ROUND(data!BB$91,0),0),0)</f>
        <v>0</v>
      </c>
      <c r="AI53" s="222">
        <f>IFERROR(IF(data!BB$92&gt;0,ROUND(data!BB$92,0),0),0)</f>
        <v>319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139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139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-28198</v>
      </c>
      <c r="K55" s="222">
        <f>ROUND(data!BD65,0)</f>
        <v>0</v>
      </c>
      <c r="L55" s="222">
        <f>ROUND(data!BD66,0)</f>
        <v>9586</v>
      </c>
      <c r="M55" s="66">
        <f>ROUND(data!BD67,0)</f>
        <v>0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1670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139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267610</v>
      </c>
      <c r="F56" s="212">
        <f>ROUND(data!BE60,2)</f>
        <v>67.540000000000006</v>
      </c>
      <c r="G56" s="222">
        <f>ROUND(data!BE61,0)</f>
        <v>3835410</v>
      </c>
      <c r="H56" s="222">
        <f>ROUND(data!BE62,0)</f>
        <v>353295</v>
      </c>
      <c r="I56" s="222">
        <f>ROUND(data!BE63,0)</f>
        <v>18866</v>
      </c>
      <c r="J56" s="222">
        <f>ROUND(data!BE64,0)</f>
        <v>997248</v>
      </c>
      <c r="K56" s="222">
        <f>ROUND(data!BE65,0)</f>
        <v>1946001</v>
      </c>
      <c r="L56" s="222">
        <f>ROUND(data!BE66,0)</f>
        <v>950739</v>
      </c>
      <c r="M56" s="66">
        <f>ROUND(data!BE67,0)</f>
        <v>1330642</v>
      </c>
      <c r="N56" s="222">
        <f>ROUND(data!BE68,0)</f>
        <v>9916</v>
      </c>
      <c r="O56" s="222">
        <f>ROUND(data!BE69,0)</f>
        <v>27459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27459</v>
      </c>
      <c r="AD56" s="222">
        <f>ROUND(data!BE84,0)</f>
        <v>328998</v>
      </c>
      <c r="AE56" s="222"/>
      <c r="AF56" s="222"/>
      <c r="AG56" s="222">
        <f>IF(data!BE90&gt;0,ROUND(data!BE90,0),0)</f>
        <v>32294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139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139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63</v>
      </c>
      <c r="K58" s="222">
        <f>ROUND(data!BG65,0)</f>
        <v>0</v>
      </c>
      <c r="L58" s="222">
        <f>ROUND(data!BG66,0)</f>
        <v>964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311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139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1213</v>
      </c>
      <c r="L59" s="222">
        <f>ROUND(data!BH66,0)</f>
        <v>18</v>
      </c>
      <c r="M59" s="66">
        <f>ROUND(data!BH67,0)</f>
        <v>-17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1872</v>
      </c>
      <c r="AH59" s="222">
        <f>IFERROR(IF(data!BH$91&gt;0,ROUND(data!BH$91,0),0),0)</f>
        <v>0</v>
      </c>
      <c r="AI59" s="222">
        <f>IFERROR(IF(data!BH$92&gt;0,ROUND(data!BH$92,0),0),0)</f>
        <v>467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139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139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91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299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139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139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0.1</v>
      </c>
      <c r="G63" s="222">
        <f>ROUND(data!BL61,0)</f>
        <v>12199</v>
      </c>
      <c r="H63" s="222">
        <f>ROUND(data!BL62,0)</f>
        <v>843</v>
      </c>
      <c r="I63" s="222">
        <f>ROUND(data!BL63,0)</f>
        <v>0</v>
      </c>
      <c r="J63" s="222">
        <f>ROUND(data!BL64,0)</f>
        <v>82</v>
      </c>
      <c r="K63" s="222">
        <f>ROUND(data!BL65,0)</f>
        <v>0</v>
      </c>
      <c r="L63" s="222">
        <f>ROUND(data!BL66,0)</f>
        <v>416607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5024</v>
      </c>
      <c r="AH63" s="222">
        <f>IFERROR(IF(data!BL$91&gt;0,ROUND(data!BL$91,0),0),0)</f>
        <v>0</v>
      </c>
      <c r="AI63" s="222">
        <f>IFERROR(IF(data!BL$92&gt;0,ROUND(data!BL$92,0),0),0)</f>
        <v>1254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139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139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3.26</v>
      </c>
      <c r="G65" s="222">
        <f>ROUND(data!BN61,0)</f>
        <v>726446</v>
      </c>
      <c r="H65" s="222">
        <f>ROUND(data!BN62,0)</f>
        <v>101110</v>
      </c>
      <c r="I65" s="222">
        <f>ROUND(data!BN63,0)</f>
        <v>1389763</v>
      </c>
      <c r="J65" s="222">
        <f>ROUND(data!BN64,0)</f>
        <v>98006</v>
      </c>
      <c r="K65" s="222">
        <f>ROUND(data!BN65,0)</f>
        <v>65401</v>
      </c>
      <c r="L65" s="222">
        <f>ROUND(data!BN66,0)</f>
        <v>65538</v>
      </c>
      <c r="M65" s="66">
        <f>ROUND(data!BN67,0)</f>
        <v>1732123</v>
      </c>
      <c r="N65" s="222">
        <f>ROUND(data!BN68,0)</f>
        <v>39595</v>
      </c>
      <c r="O65" s="222">
        <f>ROUND(data!BN69,0)</f>
        <v>3566959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3566959</v>
      </c>
      <c r="AD65" s="222">
        <f>ROUND(data!BN84,0)</f>
        <v>953499</v>
      </c>
      <c r="AE65" s="222"/>
      <c r="AF65" s="222"/>
      <c r="AG65" s="222">
        <f>IF(data!BN90&gt;0,ROUND(data!BN90,0),0)</f>
        <v>6775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139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0.96</v>
      </c>
      <c r="G66" s="222">
        <f>ROUND(data!BO61,0)</f>
        <v>77303</v>
      </c>
      <c r="H66" s="222">
        <f>ROUND(data!BO62,0)</f>
        <v>701199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139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139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139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139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1</v>
      </c>
      <c r="G70" s="222">
        <f>ROUND(data!BS61,0)</f>
        <v>55776</v>
      </c>
      <c r="H70" s="222">
        <f>ROUND(data!BS62,0)</f>
        <v>5584</v>
      </c>
      <c r="I70" s="222">
        <f>ROUND(data!BS63,0)</f>
        <v>0</v>
      </c>
      <c r="J70" s="222">
        <f>ROUND(data!BS64,0)</f>
        <v>294</v>
      </c>
      <c r="K70" s="222">
        <f>ROUND(data!BS65,0)</f>
        <v>0</v>
      </c>
      <c r="L70" s="222">
        <f>ROUND(data!BS66,0)</f>
        <v>237</v>
      </c>
      <c r="M70" s="66">
        <f>ROUND(data!BS67,0)</f>
        <v>0</v>
      </c>
      <c r="N70" s="222">
        <f>ROUND(data!BS68,0)</f>
        <v>0</v>
      </c>
      <c r="O70" s="222">
        <f>ROUND(data!BS69,0)</f>
        <v>275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275</v>
      </c>
      <c r="AD70" s="222">
        <f>ROUND(data!BS84,0)</f>
        <v>0</v>
      </c>
      <c r="AE70" s="222"/>
      <c r="AF70" s="222"/>
      <c r="AG70" s="222">
        <f>IF(data!BS90&gt;0,ROUND(data!BS90,0),0)</f>
        <v>430</v>
      </c>
      <c r="AH70" s="222">
        <f>IFERROR(IF(data!BS$91&gt;0,ROUND(data!BS$91,0),0),0)</f>
        <v>0</v>
      </c>
      <c r="AI70" s="222">
        <f>IFERROR(IF(data!BS$92&gt;0,ROUND(data!BS$92,0),0),0)</f>
        <v>107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139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3.77</v>
      </c>
      <c r="G71" s="222">
        <f>ROUND(data!BT61,0)</f>
        <v>323924</v>
      </c>
      <c r="H71" s="222">
        <f>ROUND(data!BT62,0)</f>
        <v>23609</v>
      </c>
      <c r="I71" s="222">
        <f>ROUND(data!BT63,0)</f>
        <v>0</v>
      </c>
      <c r="J71" s="222">
        <f>ROUND(data!BT64,0)</f>
        <v>4998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706</v>
      </c>
      <c r="AH71" s="222">
        <f>IFERROR(IF(data!BT$91&gt;0,ROUND(data!BT$91,0),0),0)</f>
        <v>0</v>
      </c>
      <c r="AI71" s="222">
        <f>IFERROR(IF(data!BT$92&gt;0,ROUND(data!BT$92,0),0),0)</f>
        <v>176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139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139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428</v>
      </c>
      <c r="AH73" s="222">
        <f>IF(data!BV91&gt;0,ROUND(data!BV91,0),0)</f>
        <v>0</v>
      </c>
      <c r="AI73" s="222">
        <f>IF(data!BV92&gt;0,ROUND(data!BV92,0),0)</f>
        <v>107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139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-0.01</v>
      </c>
      <c r="G74" s="222">
        <f>ROUND(data!BW61,0)</f>
        <v>-2775</v>
      </c>
      <c r="H74" s="222">
        <f>ROUND(data!BW62,0)</f>
        <v>35</v>
      </c>
      <c r="I74" s="222">
        <f>ROUND(data!BW63,0)</f>
        <v>3815129</v>
      </c>
      <c r="J74" s="222">
        <f>ROUND(data!BW64,0)</f>
        <v>75</v>
      </c>
      <c r="K74" s="222">
        <f>ROUND(data!BW65,0)</f>
        <v>0</v>
      </c>
      <c r="L74" s="222">
        <f>ROUND(data!BW66,0)</f>
        <v>423609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456</v>
      </c>
      <c r="AH74" s="222">
        <f>IF(data!BW91&gt;0,ROUND(data!BW91,0),0)</f>
        <v>0</v>
      </c>
      <c r="AI74" s="222">
        <f>IF(data!BW92&gt;0,ROUND(data!BW92,0),0)</f>
        <v>114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139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139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15.7</v>
      </c>
      <c r="G76" s="222">
        <f>ROUND(data!BY61,0)</f>
        <v>1375261</v>
      </c>
      <c r="H76" s="222">
        <f>ROUND(data!BY62,0)</f>
        <v>76111</v>
      </c>
      <c r="I76" s="222">
        <f>ROUND(data!BY63,0)</f>
        <v>113955</v>
      </c>
      <c r="J76" s="222">
        <f>ROUND(data!BY64,0)</f>
        <v>38396</v>
      </c>
      <c r="K76" s="222">
        <f>ROUND(data!BY65,0)</f>
        <v>789</v>
      </c>
      <c r="L76" s="222">
        <f>ROUND(data!BY66,0)</f>
        <v>634089</v>
      </c>
      <c r="M76" s="66">
        <f>ROUND(data!BY67,0)</f>
        <v>401348</v>
      </c>
      <c r="N76" s="222">
        <f>ROUND(data!BY68,0)</f>
        <v>0</v>
      </c>
      <c r="O76" s="222">
        <f>ROUND(data!BY69,0)</f>
        <v>54261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54261</v>
      </c>
      <c r="AD76" s="222">
        <f>ROUND(data!BY84,0)</f>
        <v>2800</v>
      </c>
      <c r="AE76" s="222"/>
      <c r="AF76" s="222"/>
      <c r="AG76" s="222">
        <f>IF(data!BY90&gt;0,ROUND(data!BY90,0),0)</f>
        <v>2223</v>
      </c>
      <c r="AH76" s="222">
        <f>IF(data!BY91&gt;0,ROUND(data!BY91,0),0)</f>
        <v>0</v>
      </c>
      <c r="AI76" s="222">
        <f>IF(data!BY92&gt;0,ROUND(data!BY92,0),0)</f>
        <v>555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139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8.2799999999999994</v>
      </c>
      <c r="G77" s="222">
        <f>ROUND(data!BZ61,0)</f>
        <v>559135</v>
      </c>
      <c r="H77" s="222">
        <f>ROUND(data!BZ62,0)</f>
        <v>106607</v>
      </c>
      <c r="I77" s="222">
        <f>ROUND(data!BZ63,0)</f>
        <v>0</v>
      </c>
      <c r="J77" s="222">
        <f>ROUND(data!BZ64,0)</f>
        <v>123</v>
      </c>
      <c r="K77" s="222">
        <f>ROUND(data!BZ65,0)</f>
        <v>190</v>
      </c>
      <c r="L77" s="222">
        <f>ROUND(data!BZ66,0)</f>
        <v>0</v>
      </c>
      <c r="M77" s="66">
        <f>ROUND(data!BZ67,0)</f>
        <v>-3</v>
      </c>
      <c r="N77" s="222">
        <f>ROUND(data!BZ68,0)</f>
        <v>0</v>
      </c>
      <c r="O77" s="222">
        <f>ROUND(data!BZ69,0)</f>
        <v>123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123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139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2.82</v>
      </c>
      <c r="G78" s="222">
        <f>ROUND(data!CA61,0)</f>
        <v>265615</v>
      </c>
      <c r="H78" s="222">
        <f>ROUND(data!CA62,0)</f>
        <v>15242</v>
      </c>
      <c r="I78" s="222">
        <f>ROUND(data!CA63,0)</f>
        <v>0</v>
      </c>
      <c r="J78" s="222">
        <f>ROUND(data!CA64,0)</f>
        <v>196</v>
      </c>
      <c r="K78" s="222">
        <f>ROUND(data!CA65,0)</f>
        <v>0</v>
      </c>
      <c r="L78" s="222">
        <f>ROUND(data!CA66,0)</f>
        <v>96</v>
      </c>
      <c r="M78" s="66">
        <f>ROUND(data!CA67,0)</f>
        <v>0</v>
      </c>
      <c r="N78" s="222">
        <f>ROUND(data!CA68,0)</f>
        <v>0</v>
      </c>
      <c r="O78" s="222">
        <f>ROUND(data!CA69,0)</f>
        <v>7349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7349</v>
      </c>
      <c r="AD78" s="222">
        <f>ROUND(data!CA84,0)</f>
        <v>8347</v>
      </c>
      <c r="AE78" s="222"/>
      <c r="AF78" s="222"/>
      <c r="AG78" s="222">
        <f>IF(data!CA90&gt;0,ROUND(data!CA90,0),0)</f>
        <v>3882</v>
      </c>
      <c r="AH78" s="222">
        <f>IF(data!CA91&gt;0,ROUND(data!CA91,0),0)</f>
        <v>0</v>
      </c>
      <c r="AI78" s="222">
        <f>IF(data!CA92&gt;0,ROUND(data!CA92,0),0)</f>
        <v>969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139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139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3.2</v>
      </c>
      <c r="G80" s="222">
        <f>ROUND(data!CC61,0)</f>
        <v>174321</v>
      </c>
      <c r="H80" s="222">
        <f>ROUND(data!CC62,0)</f>
        <v>108846</v>
      </c>
      <c r="I80" s="222">
        <f>ROUND(data!CC63,0)</f>
        <v>-298</v>
      </c>
      <c r="J80" s="222">
        <f>ROUND(data!CC64,0)</f>
        <v>2767</v>
      </c>
      <c r="K80" s="222">
        <f>ROUND(data!CC65,0)</f>
        <v>-207</v>
      </c>
      <c r="L80" s="222">
        <f>ROUND(data!CC66,0)</f>
        <v>2319</v>
      </c>
      <c r="M80" s="66">
        <f>ROUND(data!CC67,0)</f>
        <v>3</v>
      </c>
      <c r="N80" s="222">
        <f>ROUND(data!CC68,0)</f>
        <v>0</v>
      </c>
      <c r="O80" s="222">
        <f>ROUND(data!CC69,0)</f>
        <v>79392504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79392504</v>
      </c>
      <c r="AD80" s="222">
        <f>ROUND(data!CC84,0)</f>
        <v>1874994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HOLY FAMILY HOSPITAL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H-139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5633 N. Lidgerwood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Spokane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G80" sqref="G80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139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6705890.1599999992</v>
      </c>
      <c r="C15" s="275">
        <f>data!C85</f>
        <v>6420111.7300000004</v>
      </c>
      <c r="D15" s="275">
        <f>'Prior Year'!C60</f>
        <v>3117.8598856918625</v>
      </c>
      <c r="E15" s="1">
        <f>data!C59</f>
        <v>2937</v>
      </c>
      <c r="F15" s="238">
        <f t="shared" ref="F15:F59" si="0">IF(B15=0,"",IF(D15=0,"",B15/D15))</f>
        <v>2150.7990756011609</v>
      </c>
      <c r="G15" s="238">
        <f t="shared" ref="G15:G29" si="1">IF(C15=0,"",IF(E15=0,"",C15/E15))</f>
        <v>2185.942025876745</v>
      </c>
      <c r="H15" s="6" t="str">
        <f t="shared" ref="H15:H59" si="2">IF(B15=0,"",IF(C15=0,"",IF(D15=0,"",IF(E15=0,"",IF(G15/F15-1&lt;-0.25,G15/F15-1,IF(G15/F15-1&gt;0.25,G15/F15-1,""))))))</f>
        <v/>
      </c>
      <c r="I15" s="275"/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/>
      <c r="M16" s="7"/>
    </row>
    <row r="17" spans="1:13" x14ac:dyDescent="0.35">
      <c r="A17" s="1" t="s">
        <v>710</v>
      </c>
      <c r="B17" s="275">
        <f>'Prior Year'!E86</f>
        <v>29565462.000000004</v>
      </c>
      <c r="C17" s="275">
        <f>data!E85</f>
        <v>31290633.980000012</v>
      </c>
      <c r="D17" s="275">
        <f>'Prior Year'!E60</f>
        <v>35366.140114308138</v>
      </c>
      <c r="E17" s="1">
        <f>data!E59</f>
        <v>36535</v>
      </c>
      <c r="F17" s="238">
        <f t="shared" si="0"/>
        <v>835.98215424246018</v>
      </c>
      <c r="G17" s="238">
        <f t="shared" si="1"/>
        <v>856.45638374161797</v>
      </c>
      <c r="H17" s="6" t="str">
        <f t="shared" si="2"/>
        <v/>
      </c>
      <c r="I17" s="275"/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/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/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/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/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2362</v>
      </c>
      <c r="E22" s="1">
        <f>data!J59</f>
        <v>1512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/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/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/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/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/>
      <c r="M26" s="7"/>
    </row>
    <row r="27" spans="1:13" x14ac:dyDescent="0.35">
      <c r="A27" s="1" t="s">
        <v>720</v>
      </c>
      <c r="B27" s="275">
        <f>'Prior Year'!O86</f>
        <v>0</v>
      </c>
      <c r="C27" s="275">
        <f>data!O85</f>
        <v>0</v>
      </c>
      <c r="D27" s="275">
        <f>'Prior Year'!O60</f>
        <v>1143</v>
      </c>
      <c r="E27" s="1">
        <f>data!O59</f>
        <v>829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/>
      <c r="M27" s="7"/>
    </row>
    <row r="28" spans="1:13" x14ac:dyDescent="0.35">
      <c r="A28" s="1" t="s">
        <v>721</v>
      </c>
      <c r="B28" s="275">
        <f>'Prior Year'!P86</f>
        <v>26559742.380000003</v>
      </c>
      <c r="C28" s="275">
        <f>data!P85</f>
        <v>31861077.469999999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/>
      <c r="M28" s="7"/>
    </row>
    <row r="29" spans="1:13" x14ac:dyDescent="0.35">
      <c r="A29" s="1" t="s">
        <v>722</v>
      </c>
      <c r="B29" s="275">
        <f>'Prior Year'!Q86</f>
        <v>0</v>
      </c>
      <c r="C29" s="275">
        <f>data!Q85</f>
        <v>1304821.51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/>
      <c r="M29" s="7"/>
    </row>
    <row r="30" spans="1:13" x14ac:dyDescent="0.35">
      <c r="A30" s="1" t="s">
        <v>723</v>
      </c>
      <c r="B30" s="275">
        <f>'Prior Year'!R86</f>
        <v>3221591.3699999996</v>
      </c>
      <c r="C30" s="275">
        <f>data!R85</f>
        <v>4371957.93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/>
      <c r="M30" s="7"/>
    </row>
    <row r="31" spans="1:13" x14ac:dyDescent="0.35">
      <c r="A31" s="1" t="s">
        <v>724</v>
      </c>
      <c r="B31" s="275">
        <f>'Prior Year'!S86</f>
        <v>-98625.2</v>
      </c>
      <c r="C31" s="275">
        <f>data!S85</f>
        <v>-49927.709999999992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3">IFERROR(IF(C31=0,"",IF(E31=0,"",C31/E31)),"")</f>
        <v/>
      </c>
      <c r="H31" s="6" t="e">
        <f t="shared" si="2"/>
        <v>#VALUE!</v>
      </c>
      <c r="I31" s="275"/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995206.69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3"/>
        <v/>
      </c>
      <c r="H32" s="6" t="str">
        <f t="shared" si="2"/>
        <v/>
      </c>
      <c r="I32" s="275"/>
      <c r="M32" s="7"/>
    </row>
    <row r="33" spans="1:13" x14ac:dyDescent="0.35">
      <c r="A33" s="1" t="s">
        <v>727</v>
      </c>
      <c r="B33" s="275">
        <f>'Prior Year'!U86</f>
        <v>8284019.0199999996</v>
      </c>
      <c r="C33" s="275">
        <f>data!U85</f>
        <v>8238253.2800000012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4">IF(C33=0,"",IF(E33=0,"",C33/E33))</f>
        <v/>
      </c>
      <c r="H33" s="6" t="str">
        <f t="shared" si="2"/>
        <v/>
      </c>
      <c r="I33" s="275"/>
      <c r="M33" s="7"/>
    </row>
    <row r="34" spans="1:13" x14ac:dyDescent="0.35">
      <c r="A34" s="1" t="s">
        <v>728</v>
      </c>
      <c r="B34" s="275">
        <f>'Prior Year'!V86</f>
        <v>1824627.5399999998</v>
      </c>
      <c r="C34" s="275">
        <f>data!V85</f>
        <v>3454564.0399999996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4"/>
        <v/>
      </c>
      <c r="H34" s="6" t="str">
        <f t="shared" si="2"/>
        <v/>
      </c>
      <c r="I34" s="275"/>
      <c r="M34" s="7"/>
    </row>
    <row r="35" spans="1:13" x14ac:dyDescent="0.35">
      <c r="A35" s="1" t="s">
        <v>729</v>
      </c>
      <c r="B35" s="275">
        <f>'Prior Year'!W86</f>
        <v>0</v>
      </c>
      <c r="C35" s="275">
        <f>data!W85</f>
        <v>0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4"/>
        <v/>
      </c>
      <c r="H35" s="6" t="str">
        <f t="shared" si="2"/>
        <v/>
      </c>
      <c r="I35" s="275"/>
      <c r="M35" s="7"/>
    </row>
    <row r="36" spans="1:13" x14ac:dyDescent="0.35">
      <c r="A36" s="1" t="s">
        <v>730</v>
      </c>
      <c r="B36" s="275">
        <f>'Prior Year'!X86</f>
        <v>0</v>
      </c>
      <c r="C36" s="275">
        <f>data!X85</f>
        <v>0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4"/>
        <v/>
      </c>
      <c r="H36" s="6" t="str">
        <f t="shared" si="2"/>
        <v/>
      </c>
      <c r="I36" s="275"/>
      <c r="M36" s="7"/>
    </row>
    <row r="37" spans="1:13" x14ac:dyDescent="0.35">
      <c r="A37" s="1" t="s">
        <v>731</v>
      </c>
      <c r="B37" s="275">
        <f>'Prior Year'!Y86</f>
        <v>12862986.129999999</v>
      </c>
      <c r="C37" s="275">
        <f>data!Y85</f>
        <v>10450403.76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4"/>
        <v/>
      </c>
      <c r="H37" s="6" t="str">
        <f t="shared" si="2"/>
        <v/>
      </c>
      <c r="I37" s="275"/>
      <c r="M37" s="7"/>
    </row>
    <row r="38" spans="1:13" x14ac:dyDescent="0.35">
      <c r="A38" s="1" t="s">
        <v>732</v>
      </c>
      <c r="B38" s="275">
        <f>'Prior Year'!Z86</f>
        <v>5108</v>
      </c>
      <c r="C38" s="275">
        <f>data!Z85</f>
        <v>120499.34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4"/>
        <v/>
      </c>
      <c r="H38" s="6" t="str">
        <f t="shared" si="2"/>
        <v/>
      </c>
      <c r="I38" s="275"/>
      <c r="M38" s="7"/>
    </row>
    <row r="39" spans="1:13" x14ac:dyDescent="0.35">
      <c r="A39" s="1" t="s">
        <v>733</v>
      </c>
      <c r="B39" s="275">
        <f>'Prior Year'!AA86</f>
        <v>733586.43999999983</v>
      </c>
      <c r="C39" s="275">
        <f>data!AA85</f>
        <v>733175.47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4"/>
        <v/>
      </c>
      <c r="H39" s="6" t="str">
        <f t="shared" si="2"/>
        <v/>
      </c>
      <c r="I39" s="275"/>
      <c r="M39" s="7"/>
    </row>
    <row r="40" spans="1:13" x14ac:dyDescent="0.35">
      <c r="A40" s="1" t="s">
        <v>734</v>
      </c>
      <c r="B40" s="275">
        <f>'Prior Year'!AB86</f>
        <v>17278919.299999997</v>
      </c>
      <c r="C40" s="275">
        <f>data!AB85</f>
        <v>23397102.490000002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/>
      <c r="M40" s="7"/>
    </row>
    <row r="41" spans="1:13" x14ac:dyDescent="0.35">
      <c r="A41" s="1" t="s">
        <v>735</v>
      </c>
      <c r="B41" s="275">
        <f>'Prior Year'!AC86</f>
        <v>3935268.2900000005</v>
      </c>
      <c r="C41" s="275">
        <f>data!AC85</f>
        <v>3922961.64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4"/>
        <v/>
      </c>
      <c r="H41" s="6" t="str">
        <f t="shared" si="2"/>
        <v/>
      </c>
      <c r="I41" s="275"/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4"/>
        <v/>
      </c>
      <c r="H42" s="6" t="str">
        <f t="shared" si="2"/>
        <v/>
      </c>
      <c r="I42" s="275"/>
      <c r="M42" s="7"/>
    </row>
    <row r="43" spans="1:13" x14ac:dyDescent="0.35">
      <c r="A43" s="1" t="s">
        <v>737</v>
      </c>
      <c r="B43" s="275">
        <f>'Prior Year'!AE86</f>
        <v>1083255.0100000002</v>
      </c>
      <c r="C43" s="275">
        <f>data!AE85</f>
        <v>1024237.3999999999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4"/>
        <v/>
      </c>
      <c r="H43" s="6" t="str">
        <f t="shared" si="2"/>
        <v/>
      </c>
      <c r="I43" s="275"/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4"/>
        <v/>
      </c>
      <c r="H44" s="6" t="str">
        <f t="shared" si="2"/>
        <v/>
      </c>
      <c r="I44" s="275"/>
      <c r="M44" s="7"/>
    </row>
    <row r="45" spans="1:13" x14ac:dyDescent="0.35">
      <c r="A45" s="1" t="s">
        <v>739</v>
      </c>
      <c r="B45" s="275">
        <f>'Prior Year'!AG86</f>
        <v>9912072.9400000013</v>
      </c>
      <c r="C45" s="275">
        <f>data!AG85</f>
        <v>9856888.4600000009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4"/>
        <v/>
      </c>
      <c r="H45" s="6" t="str">
        <f t="shared" si="2"/>
        <v/>
      </c>
      <c r="I45" s="275"/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4"/>
        <v/>
      </c>
      <c r="H46" s="6" t="str">
        <f t="shared" si="2"/>
        <v/>
      </c>
      <c r="I46" s="275"/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4"/>
        <v/>
      </c>
      <c r="H47" s="6" t="str">
        <f t="shared" si="2"/>
        <v/>
      </c>
      <c r="I47" s="275"/>
      <c r="M47" s="7"/>
    </row>
    <row r="48" spans="1:13" x14ac:dyDescent="0.35">
      <c r="A48" s="1" t="s">
        <v>742</v>
      </c>
      <c r="B48" s="275">
        <f>'Prior Year'!AJ86</f>
        <v>5128661.18</v>
      </c>
      <c r="C48" s="275">
        <f>data!AJ85</f>
        <v>2844446.75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4"/>
        <v/>
      </c>
      <c r="H48" s="6" t="str">
        <f t="shared" si="2"/>
        <v/>
      </c>
      <c r="I48" s="275"/>
      <c r="M48" s="7"/>
    </row>
    <row r="49" spans="1:13" x14ac:dyDescent="0.35">
      <c r="A49" s="1" t="s">
        <v>743</v>
      </c>
      <c r="B49" s="275">
        <f>'Prior Year'!AK86</f>
        <v>505805</v>
      </c>
      <c r="C49" s="275">
        <f>data!AK85</f>
        <v>578910.66999999993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4"/>
        <v/>
      </c>
      <c r="H49" s="6" t="str">
        <f t="shared" si="2"/>
        <v/>
      </c>
      <c r="I49" s="275"/>
      <c r="M49" s="7"/>
    </row>
    <row r="50" spans="1:13" x14ac:dyDescent="0.35">
      <c r="A50" s="1" t="s">
        <v>744</v>
      </c>
      <c r="B50" s="275">
        <f>'Prior Year'!AL86</f>
        <v>127026.62000000001</v>
      </c>
      <c r="C50" s="275">
        <f>data!AL85</f>
        <v>100804.28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4"/>
        <v/>
      </c>
      <c r="H50" s="6" t="str">
        <f t="shared" si="2"/>
        <v/>
      </c>
      <c r="I50" s="275"/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4"/>
        <v/>
      </c>
      <c r="H51" s="6" t="str">
        <f t="shared" si="2"/>
        <v/>
      </c>
      <c r="I51" s="275"/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4"/>
        <v/>
      </c>
      <c r="H52" s="6" t="str">
        <f t="shared" si="2"/>
        <v/>
      </c>
      <c r="I52" s="275"/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4"/>
        <v/>
      </c>
      <c r="H53" s="6" t="str">
        <f t="shared" si="2"/>
        <v/>
      </c>
      <c r="I53" s="275"/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4"/>
        <v/>
      </c>
      <c r="H54" s="6" t="str">
        <f t="shared" si="2"/>
        <v/>
      </c>
      <c r="I54" s="275"/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4"/>
        <v/>
      </c>
      <c r="H55" s="6" t="str">
        <f t="shared" si="2"/>
        <v/>
      </c>
      <c r="I55" s="275"/>
      <c r="M55" s="7"/>
    </row>
    <row r="56" spans="1:13" x14ac:dyDescent="0.35">
      <c r="A56" s="1" t="s">
        <v>750</v>
      </c>
      <c r="B56" s="275">
        <f>'Prior Year'!AR86</f>
        <v>24626.73</v>
      </c>
      <c r="C56" s="275">
        <f>data!AR85</f>
        <v>7121.09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4"/>
        <v/>
      </c>
      <c r="H56" s="6" t="str">
        <f t="shared" si="2"/>
        <v/>
      </c>
      <c r="I56" s="275"/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4"/>
        <v/>
      </c>
      <c r="H57" s="6" t="str">
        <f t="shared" si="2"/>
        <v/>
      </c>
      <c r="I57" s="275"/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-3000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4"/>
        <v/>
      </c>
      <c r="H58" s="6" t="str">
        <f t="shared" si="2"/>
        <v/>
      </c>
      <c r="I58" s="275"/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4"/>
        <v/>
      </c>
      <c r="H59" s="6" t="str">
        <f t="shared" si="2"/>
        <v/>
      </c>
      <c r="I59" s="275"/>
      <c r="M59" s="7"/>
    </row>
    <row r="60" spans="1:13" x14ac:dyDescent="0.35">
      <c r="A60" s="1" t="s">
        <v>754</v>
      </c>
      <c r="B60" s="275">
        <f>'Prior Year'!AV86</f>
        <v>0.48</v>
      </c>
      <c r="C60" s="275">
        <f>data!AV85</f>
        <v>856914.16999999993</v>
      </c>
      <c r="D60" s="275" t="s">
        <v>725</v>
      </c>
      <c r="E60" s="4" t="s">
        <v>725</v>
      </c>
      <c r="F60" s="238"/>
      <c r="G60" s="238"/>
      <c r="H60" s="6"/>
      <c r="I60" s="275"/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/>
      <c r="M61" s="7"/>
    </row>
    <row r="62" spans="1:13" x14ac:dyDescent="0.35">
      <c r="A62" s="1" t="s">
        <v>756</v>
      </c>
      <c r="B62" s="275">
        <f>'Prior Year'!AX86</f>
        <v>3942.35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/>
      <c r="M62" s="7"/>
    </row>
    <row r="63" spans="1:13" x14ac:dyDescent="0.35">
      <c r="A63" s="1" t="s">
        <v>757</v>
      </c>
      <c r="B63" s="275">
        <f>'Prior Year'!AY86</f>
        <v>2864660</v>
      </c>
      <c r="C63" s="275">
        <f>data!AY85</f>
        <v>3036815.4000000004</v>
      </c>
      <c r="D63" s="275">
        <f>'Prior Year'!AY60</f>
        <v>177772.30000000002</v>
      </c>
      <c r="E63" s="1">
        <f>data!AY59</f>
        <v>0</v>
      </c>
      <c r="F63" s="238">
        <f>IF(B63=0,"",IF(D63=0,"",B63/D63))</f>
        <v>16.114209019065399</v>
      </c>
      <c r="G63" s="238" t="str">
        <f t="shared" si="4"/>
        <v/>
      </c>
      <c r="H63" s="6" t="str">
        <f>IF(B63=0,"",IF(C63=0,"",IF(D63=0,"",IF(E63=0,"",IF(G63/F63-1&lt;-0.25,G63/F63-1,IF(G63/F63-1&gt;0.25,G63/F63-1,""))))))</f>
        <v/>
      </c>
      <c r="I63" s="275"/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4"/>
        <v/>
      </c>
      <c r="H64" s="6" t="str">
        <f>IF(B64=0,"",IF(C64=0,"",IF(D64=0,"",IF(E64=0,"",IF(G64/F64-1&lt;-0.25,G64/F64-1,IF(G64/F64-1&gt;0.25,G64/F64-1,""))))))</f>
        <v/>
      </c>
      <c r="I64" s="275"/>
      <c r="M64" s="7"/>
    </row>
    <row r="65" spans="1:13" x14ac:dyDescent="0.35">
      <c r="A65" s="1" t="s">
        <v>759</v>
      </c>
      <c r="B65" s="275">
        <f>'Prior Year'!BA86</f>
        <v>433420.18000000005</v>
      </c>
      <c r="C65" s="275">
        <f>data!BA85</f>
        <v>650180.16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4"/>
        <v/>
      </c>
      <c r="H65" s="6" t="str">
        <f>IF(B65=0,"",IF(C65=0,"",IF(D65=0,"",IF(E65=0,"",IF(G65/F65-1&lt;-0.25,G65/F65-1,IF(G65/F65-1&gt;0.25,G65/F65-1,""))))))</f>
        <v/>
      </c>
      <c r="I65" s="275"/>
      <c r="M65" s="7"/>
    </row>
    <row r="66" spans="1:13" x14ac:dyDescent="0.35">
      <c r="A66" s="1" t="s">
        <v>760</v>
      </c>
      <c r="B66" s="275">
        <f>'Prior Year'!BB86</f>
        <v>771253.6100000001</v>
      </c>
      <c r="C66" s="275">
        <f>data!BB85</f>
        <v>1889702.2199999997</v>
      </c>
      <c r="D66" s="275" t="s">
        <v>725</v>
      </c>
      <c r="E66" s="4" t="s">
        <v>725</v>
      </c>
      <c r="F66" s="238"/>
      <c r="G66" s="238" t="str">
        <f t="shared" ref="G66:G68" si="5">IFERROR(IF(C66=0,"",IF(E66=0,"",C66/E66)),"")</f>
        <v/>
      </c>
      <c r="H66" s="6"/>
      <c r="I66" s="275"/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5"/>
        <v/>
      </c>
      <c r="H67" s="6"/>
      <c r="I67" s="275"/>
      <c r="M67" s="7"/>
    </row>
    <row r="68" spans="1:13" x14ac:dyDescent="0.35">
      <c r="A68" s="1" t="s">
        <v>762</v>
      </c>
      <c r="B68" s="275">
        <f>'Prior Year'!BD86</f>
        <v>-94455.329999999987</v>
      </c>
      <c r="C68" s="275">
        <f>data!BD85</f>
        <v>-18612.73</v>
      </c>
      <c r="D68" s="275" t="s">
        <v>725</v>
      </c>
      <c r="E68" s="4" t="s">
        <v>725</v>
      </c>
      <c r="F68" s="238"/>
      <c r="G68" s="238" t="str">
        <f t="shared" si="5"/>
        <v/>
      </c>
      <c r="H68" s="6"/>
      <c r="I68" s="275"/>
      <c r="M68" s="7"/>
    </row>
    <row r="69" spans="1:13" x14ac:dyDescent="0.35">
      <c r="A69" s="1" t="s">
        <v>763</v>
      </c>
      <c r="B69" s="275">
        <f>'Prior Year'!BE86</f>
        <v>6925637.1599999992</v>
      </c>
      <c r="C69" s="275">
        <f>data!BE85</f>
        <v>9140576.7599999979</v>
      </c>
      <c r="D69" s="275">
        <f>'Prior Year'!BE60</f>
        <v>217104.36999999991</v>
      </c>
      <c r="E69" s="1">
        <f>data!BE59</f>
        <v>267609.90999999986</v>
      </c>
      <c r="F69" s="238">
        <f>IF(B69=0,"",IF(D69=0,"",B69/D69))</f>
        <v>31.900035729359118</v>
      </c>
      <c r="G69" s="238">
        <f t="shared" si="4"/>
        <v>34.156346302721012</v>
      </c>
      <c r="H69" s="6" t="str">
        <f>IF(B69=0,"",IF(C69=0,"",IF(D69=0,"",IF(E69=0,"",IF(G69/F69-1&lt;-0.25,G69/F69-1,IF(G69/F69-1&gt;0.25,G69/F69-1,""))))))</f>
        <v/>
      </c>
      <c r="I69" s="275"/>
      <c r="M69" s="7"/>
    </row>
    <row r="70" spans="1:13" x14ac:dyDescent="0.35">
      <c r="A70" s="1" t="s">
        <v>764</v>
      </c>
      <c r="B70" s="275">
        <f>'Prior Year'!BF86</f>
        <v>2117330.0499999998</v>
      </c>
      <c r="C70" s="275">
        <f>data!BF85</f>
        <v>0</v>
      </c>
      <c r="D70" s="275" t="s">
        <v>725</v>
      </c>
      <c r="E70" s="4" t="s">
        <v>725</v>
      </c>
      <c r="F70" s="238" t="str">
        <f t="shared" ref="F70:F94" si="6">IFERROR(IF(B70=0,"",IF(D70=0,"",B70/D70)),"")</f>
        <v/>
      </c>
      <c r="G70" s="238" t="str">
        <f t="shared" ref="G70:G94" si="7">IFERROR(IF(C70=0,"",IF(E70=0,"",C70/E70)),"")</f>
        <v/>
      </c>
      <c r="H70" s="6" t="str">
        <f t="shared" ref="H70:H94" si="8">IFERROR(IF(B70=0,"",IF(C70=0,"",IF(D70=0,"",IF(E70=0,"",IF(G70/F70-1&lt;-0.25,G70/F70-1,IF(G70/F70-1&gt;0.25,G70/F70-1,"")))))),"")</f>
        <v/>
      </c>
      <c r="I70" s="275"/>
      <c r="M70" s="7"/>
    </row>
    <row r="71" spans="1:13" x14ac:dyDescent="0.35">
      <c r="A71" s="1" t="s">
        <v>765</v>
      </c>
      <c r="B71" s="275">
        <f>'Prior Year'!BG86</f>
        <v>5925.96</v>
      </c>
      <c r="C71" s="275">
        <f>data!BG85</f>
        <v>1027.4100000000001</v>
      </c>
      <c r="D71" s="275" t="s">
        <v>725</v>
      </c>
      <c r="E71" s="4" t="s">
        <v>725</v>
      </c>
      <c r="F71" s="238" t="str">
        <f t="shared" si="6"/>
        <v/>
      </c>
      <c r="G71" s="238" t="str">
        <f t="shared" si="7"/>
        <v/>
      </c>
      <c r="H71" s="6" t="str">
        <f t="shared" si="8"/>
        <v/>
      </c>
      <c r="I71" s="275"/>
      <c r="M71" s="7"/>
    </row>
    <row r="72" spans="1:13" x14ac:dyDescent="0.35">
      <c r="A72" s="1" t="s">
        <v>766</v>
      </c>
      <c r="B72" s="275">
        <f>'Prior Year'!BH86</f>
        <v>51592.899999999994</v>
      </c>
      <c r="C72" s="275">
        <f>data!BH85</f>
        <v>1213.53</v>
      </c>
      <c r="D72" s="275" t="s">
        <v>725</v>
      </c>
      <c r="E72" s="4" t="s">
        <v>725</v>
      </c>
      <c r="F72" s="238" t="str">
        <f t="shared" si="6"/>
        <v/>
      </c>
      <c r="G72" s="238" t="str">
        <f t="shared" si="7"/>
        <v/>
      </c>
      <c r="H72" s="6" t="str">
        <f t="shared" si="8"/>
        <v/>
      </c>
      <c r="I72" s="275"/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6"/>
        <v/>
      </c>
      <c r="G73" s="238" t="str">
        <f t="shared" si="7"/>
        <v/>
      </c>
      <c r="H73" s="6" t="str">
        <f t="shared" si="8"/>
        <v/>
      </c>
      <c r="I73" s="275"/>
      <c r="M73" s="7"/>
    </row>
    <row r="74" spans="1:13" x14ac:dyDescent="0.35">
      <c r="A74" s="1" t="s">
        <v>768</v>
      </c>
      <c r="B74" s="275">
        <f>'Prior Year'!BJ86</f>
        <v>0</v>
      </c>
      <c r="C74" s="275">
        <f>data!BJ85</f>
        <v>90.75</v>
      </c>
      <c r="D74" s="275" t="s">
        <v>725</v>
      </c>
      <c r="E74" s="4" t="s">
        <v>725</v>
      </c>
      <c r="F74" s="238" t="str">
        <f t="shared" si="6"/>
        <v/>
      </c>
      <c r="G74" s="238" t="str">
        <f t="shared" si="7"/>
        <v/>
      </c>
      <c r="H74" s="6" t="str">
        <f t="shared" si="8"/>
        <v/>
      </c>
      <c r="I74" s="275"/>
      <c r="M74" s="7"/>
    </row>
    <row r="75" spans="1:13" x14ac:dyDescent="0.35">
      <c r="A75" s="1" t="s">
        <v>769</v>
      </c>
      <c r="B75" s="275">
        <f>'Prior Year'!BK86</f>
        <v>0</v>
      </c>
      <c r="C75" s="275">
        <f>data!BK85</f>
        <v>0</v>
      </c>
      <c r="D75" s="275" t="s">
        <v>725</v>
      </c>
      <c r="E75" s="4" t="s">
        <v>725</v>
      </c>
      <c r="F75" s="238" t="str">
        <f t="shared" si="6"/>
        <v/>
      </c>
      <c r="G75" s="238" t="str">
        <f t="shared" si="7"/>
        <v/>
      </c>
      <c r="H75" s="6" t="str">
        <f t="shared" si="8"/>
        <v/>
      </c>
      <c r="I75" s="275"/>
      <c r="M75" s="7"/>
    </row>
    <row r="76" spans="1:13" x14ac:dyDescent="0.35">
      <c r="A76" s="1" t="s">
        <v>770</v>
      </c>
      <c r="B76" s="275">
        <f>'Prior Year'!BL86</f>
        <v>180845</v>
      </c>
      <c r="C76" s="275">
        <f>data!BL85</f>
        <v>429731.16000000003</v>
      </c>
      <c r="D76" s="275" t="s">
        <v>725</v>
      </c>
      <c r="E76" s="4" t="s">
        <v>725</v>
      </c>
      <c r="F76" s="238" t="str">
        <f t="shared" si="6"/>
        <v/>
      </c>
      <c r="G76" s="238" t="str">
        <f t="shared" si="7"/>
        <v/>
      </c>
      <c r="H76" s="6" t="str">
        <f t="shared" si="8"/>
        <v/>
      </c>
      <c r="I76" s="275"/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6"/>
        <v/>
      </c>
      <c r="G77" s="238" t="str">
        <f t="shared" si="7"/>
        <v/>
      </c>
      <c r="H77" s="6" t="str">
        <f t="shared" si="8"/>
        <v/>
      </c>
      <c r="I77" s="275"/>
      <c r="M77" s="7"/>
    </row>
    <row r="78" spans="1:13" x14ac:dyDescent="0.35">
      <c r="A78" s="1" t="s">
        <v>772</v>
      </c>
      <c r="B78" s="275">
        <f>'Prior Year'!BN86</f>
        <v>3228325.6599999997</v>
      </c>
      <c r="C78" s="275">
        <f>data!BN85</f>
        <v>6831442.4299999997</v>
      </c>
      <c r="D78" s="275" t="s">
        <v>725</v>
      </c>
      <c r="E78" s="4" t="s">
        <v>725</v>
      </c>
      <c r="F78" s="238" t="str">
        <f t="shared" si="6"/>
        <v/>
      </c>
      <c r="G78" s="238" t="str">
        <f t="shared" si="7"/>
        <v/>
      </c>
      <c r="H78" s="6" t="str">
        <f t="shared" si="8"/>
        <v/>
      </c>
      <c r="I78" s="275"/>
      <c r="M78" s="7"/>
    </row>
    <row r="79" spans="1:13" x14ac:dyDescent="0.35">
      <c r="A79" s="1" t="s">
        <v>773</v>
      </c>
      <c r="B79" s="275">
        <f>'Prior Year'!BO86</f>
        <v>441.05</v>
      </c>
      <c r="C79" s="275">
        <f>data!BO85</f>
        <v>778502.03</v>
      </c>
      <c r="D79" s="275" t="s">
        <v>725</v>
      </c>
      <c r="E79" s="4" t="s">
        <v>725</v>
      </c>
      <c r="F79" s="238" t="str">
        <f t="shared" si="6"/>
        <v/>
      </c>
      <c r="G79" s="238" t="str">
        <f t="shared" si="7"/>
        <v/>
      </c>
      <c r="H79" s="6" t="str">
        <f t="shared" si="8"/>
        <v/>
      </c>
      <c r="I79" s="275"/>
      <c r="M79" s="7"/>
    </row>
    <row r="80" spans="1:13" x14ac:dyDescent="0.35">
      <c r="A80" s="1" t="s">
        <v>774</v>
      </c>
      <c r="B80" s="275">
        <f>'Prior Year'!BP86</f>
        <v>1190.98</v>
      </c>
      <c r="C80" s="275">
        <f>data!BP85</f>
        <v>0</v>
      </c>
      <c r="D80" s="275" t="s">
        <v>725</v>
      </c>
      <c r="E80" s="4" t="s">
        <v>725</v>
      </c>
      <c r="F80" s="238" t="str">
        <f t="shared" si="6"/>
        <v/>
      </c>
      <c r="G80" s="238" t="str">
        <f t="shared" si="7"/>
        <v/>
      </c>
      <c r="H80" s="6" t="str">
        <f t="shared" si="8"/>
        <v/>
      </c>
      <c r="I80" s="275"/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6"/>
        <v/>
      </c>
      <c r="G81" s="238" t="str">
        <f t="shared" si="7"/>
        <v/>
      </c>
      <c r="H81" s="6" t="str">
        <f t="shared" si="8"/>
        <v/>
      </c>
      <c r="I81" s="275"/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0</v>
      </c>
      <c r="D82" s="275" t="s">
        <v>725</v>
      </c>
      <c r="E82" s="4" t="s">
        <v>725</v>
      </c>
      <c r="F82" s="238" t="str">
        <f t="shared" si="6"/>
        <v/>
      </c>
      <c r="G82" s="238" t="str">
        <f t="shared" si="7"/>
        <v/>
      </c>
      <c r="H82" s="6" t="str">
        <f t="shared" si="8"/>
        <v/>
      </c>
      <c r="I82" s="275"/>
      <c r="M82" s="7"/>
    </row>
    <row r="83" spans="1:13" x14ac:dyDescent="0.35">
      <c r="A83" s="1" t="s">
        <v>777</v>
      </c>
      <c r="B83" s="275">
        <f>'Prior Year'!BS86</f>
        <v>86266.580000000016</v>
      </c>
      <c r="C83" s="275">
        <f>data!BS85</f>
        <v>62166.11</v>
      </c>
      <c r="D83" s="275" t="s">
        <v>725</v>
      </c>
      <c r="E83" s="4" t="s">
        <v>725</v>
      </c>
      <c r="F83" s="238" t="str">
        <f t="shared" si="6"/>
        <v/>
      </c>
      <c r="G83" s="238" t="str">
        <f t="shared" si="7"/>
        <v/>
      </c>
      <c r="H83" s="6" t="str">
        <f t="shared" si="8"/>
        <v/>
      </c>
      <c r="I83" s="275"/>
      <c r="M83" s="7"/>
    </row>
    <row r="84" spans="1:13" x14ac:dyDescent="0.35">
      <c r="A84" s="1" t="s">
        <v>778</v>
      </c>
      <c r="B84" s="275">
        <f>'Prior Year'!BT86</f>
        <v>359065.67999999993</v>
      </c>
      <c r="C84" s="275">
        <f>data!BT85</f>
        <v>352530.76999999996</v>
      </c>
      <c r="D84" s="275" t="s">
        <v>725</v>
      </c>
      <c r="E84" s="4" t="s">
        <v>725</v>
      </c>
      <c r="F84" s="238" t="str">
        <f t="shared" si="6"/>
        <v/>
      </c>
      <c r="G84" s="238" t="str">
        <f t="shared" si="7"/>
        <v/>
      </c>
      <c r="H84" s="6" t="str">
        <f t="shared" si="8"/>
        <v/>
      </c>
      <c r="I84" s="275"/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6"/>
        <v/>
      </c>
      <c r="G85" s="238" t="str">
        <f t="shared" si="7"/>
        <v/>
      </c>
      <c r="H85" s="6" t="str">
        <f t="shared" si="8"/>
        <v/>
      </c>
      <c r="I85" s="275"/>
      <c r="M85" s="7"/>
    </row>
    <row r="86" spans="1:13" x14ac:dyDescent="0.35">
      <c r="A86" s="1" t="s">
        <v>780</v>
      </c>
      <c r="B86" s="275">
        <f>'Prior Year'!BV86</f>
        <v>197851.78</v>
      </c>
      <c r="C86" s="275">
        <f>data!BV85</f>
        <v>0</v>
      </c>
      <c r="D86" s="275" t="s">
        <v>725</v>
      </c>
      <c r="E86" s="4" t="s">
        <v>725</v>
      </c>
      <c r="F86" s="238" t="str">
        <f t="shared" si="6"/>
        <v/>
      </c>
      <c r="G86" s="238" t="str">
        <f t="shared" si="7"/>
        <v/>
      </c>
      <c r="H86" s="6" t="str">
        <f t="shared" si="8"/>
        <v/>
      </c>
      <c r="I86" s="275"/>
      <c r="M86" s="7"/>
    </row>
    <row r="87" spans="1:13" x14ac:dyDescent="0.35">
      <c r="A87" s="1" t="s">
        <v>781</v>
      </c>
      <c r="B87" s="275">
        <f>'Prior Year'!BW86</f>
        <v>3274597.9400000004</v>
      </c>
      <c r="C87" s="275">
        <f>data!BW85</f>
        <v>4236072.4700000007</v>
      </c>
      <c r="D87" s="275" t="s">
        <v>725</v>
      </c>
      <c r="E87" s="4" t="s">
        <v>725</v>
      </c>
      <c r="F87" s="238" t="str">
        <f t="shared" si="6"/>
        <v/>
      </c>
      <c r="G87" s="238" t="str">
        <f t="shared" si="7"/>
        <v/>
      </c>
      <c r="H87" s="6" t="str">
        <f t="shared" si="8"/>
        <v/>
      </c>
      <c r="I87" s="275"/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6"/>
        <v/>
      </c>
      <c r="G88" s="238" t="str">
        <f t="shared" si="7"/>
        <v/>
      </c>
      <c r="H88" s="6" t="str">
        <f t="shared" si="8"/>
        <v/>
      </c>
      <c r="I88" s="275"/>
      <c r="M88" s="7"/>
    </row>
    <row r="89" spans="1:13" x14ac:dyDescent="0.35">
      <c r="A89" s="1" t="s">
        <v>783</v>
      </c>
      <c r="B89" s="275">
        <f>'Prior Year'!BY86</f>
        <v>4471146.0199999996</v>
      </c>
      <c r="C89" s="275">
        <f>data!BY85</f>
        <v>2691408.55</v>
      </c>
      <c r="D89" s="275" t="s">
        <v>725</v>
      </c>
      <c r="E89" s="4" t="s">
        <v>725</v>
      </c>
      <c r="F89" s="238" t="str">
        <f t="shared" si="6"/>
        <v/>
      </c>
      <c r="G89" s="238" t="str">
        <f t="shared" si="7"/>
        <v/>
      </c>
      <c r="H89" s="6" t="str">
        <f t="shared" si="8"/>
        <v/>
      </c>
      <c r="I89" s="275"/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666175.37</v>
      </c>
      <c r="D90" s="275" t="s">
        <v>725</v>
      </c>
      <c r="E90" s="4" t="s">
        <v>725</v>
      </c>
      <c r="F90" s="238" t="str">
        <f t="shared" si="6"/>
        <v/>
      </c>
      <c r="G90" s="238" t="str">
        <f t="shared" si="7"/>
        <v/>
      </c>
      <c r="H90" s="6" t="str">
        <f t="shared" si="8"/>
        <v/>
      </c>
      <c r="I90" s="275"/>
      <c r="M90" s="7"/>
    </row>
    <row r="91" spans="1:13" x14ac:dyDescent="0.35">
      <c r="A91" s="1" t="s">
        <v>785</v>
      </c>
      <c r="B91" s="275">
        <f>'Prior Year'!CA86</f>
        <v>427217.43999999994</v>
      </c>
      <c r="C91" s="275">
        <f>data!CA85</f>
        <v>280151.24</v>
      </c>
      <c r="D91" s="275" t="s">
        <v>725</v>
      </c>
      <c r="E91" s="4" t="s">
        <v>725</v>
      </c>
      <c r="F91" s="238" t="str">
        <f t="shared" si="6"/>
        <v/>
      </c>
      <c r="G91" s="238" t="str">
        <f t="shared" si="7"/>
        <v/>
      </c>
      <c r="H91" s="6" t="str">
        <f t="shared" si="8"/>
        <v/>
      </c>
      <c r="I91" s="275"/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6"/>
        <v/>
      </c>
      <c r="G92" s="238" t="str">
        <f t="shared" si="7"/>
        <v/>
      </c>
      <c r="H92" s="6" t="str">
        <f t="shared" si="8"/>
        <v/>
      </c>
      <c r="I92" s="275"/>
      <c r="M92" s="7"/>
    </row>
    <row r="93" spans="1:13" x14ac:dyDescent="0.35">
      <c r="A93" s="1" t="s">
        <v>787</v>
      </c>
      <c r="B93" s="275">
        <f>'Prior Year'!CC86</f>
        <v>58203469.251934968</v>
      </c>
      <c r="C93" s="275">
        <f>data!CC85</f>
        <v>77805260.739999995</v>
      </c>
      <c r="D93" s="275" t="s">
        <v>725</v>
      </c>
      <c r="E93" s="4" t="s">
        <v>725</v>
      </c>
      <c r="F93" s="238" t="str">
        <f t="shared" si="6"/>
        <v/>
      </c>
      <c r="G93" s="238" t="str">
        <f t="shared" si="7"/>
        <v/>
      </c>
      <c r="H93" s="6" t="str">
        <f t="shared" si="8"/>
        <v/>
      </c>
      <c r="I93" s="275"/>
      <c r="M93" s="7"/>
    </row>
    <row r="94" spans="1:13" x14ac:dyDescent="0.35">
      <c r="A94" s="1" t="s">
        <v>788</v>
      </c>
      <c r="B94" s="275">
        <f>'Prior Year'!CD86</f>
        <v>8539523.2099999711</v>
      </c>
      <c r="C94" s="275">
        <f>data!CD85</f>
        <v>8249458.8800000101</v>
      </c>
      <c r="D94" s="275" t="s">
        <v>725</v>
      </c>
      <c r="E94" s="4" t="s">
        <v>725</v>
      </c>
      <c r="F94" s="238" t="str">
        <f t="shared" si="6"/>
        <v/>
      </c>
      <c r="G94" s="238" t="str">
        <f t="shared" si="7"/>
        <v/>
      </c>
      <c r="H94" s="6" t="str">
        <f t="shared" si="8"/>
        <v/>
      </c>
      <c r="I94" s="275"/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11913478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83226541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H-139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HOLY FAMILY HOSPITAL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99208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Spokane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Alex Jackson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Helen Andrus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(509)482-2450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(509)482-2456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 xml:space="preserve"> X</v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7156</v>
      </c>
      <c r="G23" s="81">
        <f>data!D127</f>
        <v>39471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829</v>
      </c>
      <c r="G26" s="81">
        <f>data!D130</f>
        <v>1512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12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33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111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8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18</v>
      </c>
      <c r="E34" s="78" t="s">
        <v>324</v>
      </c>
      <c r="F34" s="81"/>
      <c r="G34" s="81">
        <f>data!E143</f>
        <v>182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197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HOLY FAMILY HOSPITAL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3488</v>
      </c>
      <c r="C7" s="141">
        <f>data!B155</f>
        <v>19239</v>
      </c>
      <c r="D7" s="141">
        <f>data!B156</f>
        <v>98071</v>
      </c>
      <c r="E7" s="141">
        <f>data!B157</f>
        <v>222684636</v>
      </c>
      <c r="F7" s="141">
        <f>data!B158</f>
        <v>258410592</v>
      </c>
      <c r="G7" s="141">
        <f>data!B157+data!B158</f>
        <v>481095228</v>
      </c>
    </row>
    <row r="8" spans="1:7" ht="20.149999999999999" customHeight="1" x14ac:dyDescent="0.35">
      <c r="A8" s="77" t="s">
        <v>331</v>
      </c>
      <c r="B8" s="141">
        <f>data!C154</f>
        <v>1577</v>
      </c>
      <c r="C8" s="141">
        <f>data!C155</f>
        <v>8699</v>
      </c>
      <c r="D8" s="141">
        <f>data!C156</f>
        <v>44342</v>
      </c>
      <c r="E8" s="141">
        <f>data!C157</f>
        <v>87476675</v>
      </c>
      <c r="F8" s="141">
        <f>data!C158</f>
        <v>130045521</v>
      </c>
      <c r="G8" s="141">
        <f>data!C157+data!C158</f>
        <v>217522196</v>
      </c>
    </row>
    <row r="9" spans="1:7" ht="20.149999999999999" customHeight="1" x14ac:dyDescent="0.35">
      <c r="A9" s="77" t="s">
        <v>829</v>
      </c>
      <c r="B9" s="141">
        <f>data!D154</f>
        <v>2091</v>
      </c>
      <c r="C9" s="141">
        <f>data!D155</f>
        <v>11534</v>
      </c>
      <c r="D9" s="141">
        <f>data!D156</f>
        <v>58793</v>
      </c>
      <c r="E9" s="141">
        <f>data!D157</f>
        <v>80391715</v>
      </c>
      <c r="F9" s="141">
        <f>data!D158</f>
        <v>208021026</v>
      </c>
      <c r="G9" s="141">
        <f>data!D157+data!D158</f>
        <v>288412741</v>
      </c>
    </row>
    <row r="10" spans="1:7" ht="20.149999999999999" customHeight="1" x14ac:dyDescent="0.35">
      <c r="A10" s="92" t="s">
        <v>215</v>
      </c>
      <c r="B10" s="141">
        <f>data!E154</f>
        <v>7156</v>
      </c>
      <c r="C10" s="141">
        <f>data!E155</f>
        <v>39472</v>
      </c>
      <c r="D10" s="141">
        <f>data!E156</f>
        <v>201206</v>
      </c>
      <c r="E10" s="141">
        <f>data!E157</f>
        <v>390553026</v>
      </c>
      <c r="F10" s="141">
        <f>data!E158</f>
        <v>596477139</v>
      </c>
      <c r="G10" s="141">
        <f>E10+F10</f>
        <v>987030165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HOLY FAMILY HOSPITAL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4868016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-61299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9284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1311891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785775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6913667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248161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992594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1240755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0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0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1748597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5097247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6845844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-272361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1675974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1403613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3" workbookViewId="0">
      <selection activeCell="D7" sqref="D7:E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HOLY FAMILY HOSPITAL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3177598.64</v>
      </c>
      <c r="D7" s="81">
        <f>data!C211</f>
        <v>-4.6566128730773926E-10</v>
      </c>
      <c r="E7" s="81">
        <f>data!D211</f>
        <v>0</v>
      </c>
      <c r="F7" s="81">
        <f>data!E211</f>
        <v>3177598.6399999997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3636125.5</v>
      </c>
      <c r="D8" s="81">
        <f>data!C212</f>
        <v>0</v>
      </c>
      <c r="E8" s="81">
        <f>data!D212</f>
        <v>0</v>
      </c>
      <c r="F8" s="81">
        <f>data!E212</f>
        <v>3636125.5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97351742.049999997</v>
      </c>
      <c r="D9" s="81">
        <f>data!C213</f>
        <v>10185.159999996424</v>
      </c>
      <c r="E9" s="81">
        <f>data!D213</f>
        <v>0</v>
      </c>
      <c r="F9" s="81">
        <f>data!E213</f>
        <v>97361927.209999993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6679951.1100000003</v>
      </c>
      <c r="D11" s="81">
        <f>data!C215</f>
        <v>0</v>
      </c>
      <c r="E11" s="81">
        <f>data!D215</f>
        <v>0</v>
      </c>
      <c r="F11" s="81">
        <f>data!E215</f>
        <v>6679951.1100000003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42934909.169999994</v>
      </c>
      <c r="D12" s="81">
        <f>data!C216</f>
        <v>810861.50999998301</v>
      </c>
      <c r="E12" s="81">
        <f>data!D216</f>
        <v>0</v>
      </c>
      <c r="F12" s="81">
        <f>data!E216</f>
        <v>43745770.679999977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1563234.97</v>
      </c>
      <c r="D15" s="81">
        <f>data!C219</f>
        <v>1306301.6299999566</v>
      </c>
      <c r="E15" s="81">
        <f>data!D219</f>
        <v>309.43</v>
      </c>
      <c r="F15" s="81">
        <f>data!E219</f>
        <v>2869227.1699999566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155343561.44</v>
      </c>
      <c r="D16" s="81">
        <f>data!C220</f>
        <v>2127348.2999999356</v>
      </c>
      <c r="E16" s="81">
        <f>data!D220</f>
        <v>309.43</v>
      </c>
      <c r="F16" s="81">
        <f>data!E220</f>
        <v>157470600.30999994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3429187.37</v>
      </c>
      <c r="D24" s="81">
        <f>data!C225</f>
        <v>108654.60999999987</v>
      </c>
      <c r="E24" s="81">
        <f>data!D225</f>
        <v>0</v>
      </c>
      <c r="F24" s="81">
        <f>data!E225</f>
        <v>3537841.98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61691172.789999999</v>
      </c>
      <c r="D25" s="81">
        <f>data!C226</f>
        <v>2882217.279999997</v>
      </c>
      <c r="E25" s="81">
        <f>data!D226</f>
        <v>-26152.870000002898</v>
      </c>
      <c r="F25" s="81">
        <f>data!E226</f>
        <v>64599542.939999998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5897859.0199999996</v>
      </c>
      <c r="D27" s="81">
        <f>data!C228</f>
        <v>119251.02000000048</v>
      </c>
      <c r="E27" s="81">
        <f>data!D228</f>
        <v>0</v>
      </c>
      <c r="F27" s="81">
        <f>data!E228</f>
        <v>6017110.04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36268684.619999997</v>
      </c>
      <c r="D28" s="81">
        <f>data!C229</f>
        <v>1833257.0900000036</v>
      </c>
      <c r="E28" s="81">
        <f>data!D229</f>
        <v>0</v>
      </c>
      <c r="F28" s="81">
        <f>data!E229</f>
        <v>38101941.710000001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107286903.79999998</v>
      </c>
      <c r="D32" s="81">
        <f>data!C233</f>
        <v>4943380.0000000009</v>
      </c>
      <c r="E32" s="81">
        <f>data!D233</f>
        <v>-26152.870000002898</v>
      </c>
      <c r="F32" s="81">
        <f>data!E233</f>
        <v>112256436.67000002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HOLY FAMILY HOSPITAL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-4021405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380571167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178848932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8052068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32845134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128209803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4695513.9800000014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733222617.98000002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743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3616715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10257963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13874678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2023-05-25T16:04:12Z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