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9A292CA4-F10E-46DB-AA5A-C08B9D49AEF1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E58" i="32" l="1"/>
  <c r="F90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268" i="32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G204" i="32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AC86" i="25" s="1"/>
  <c r="CE68" i="25"/>
  <c r="E234" i="25"/>
  <c r="CE70" i="25"/>
  <c r="CE53" i="25"/>
  <c r="D342" i="25"/>
  <c r="D351" i="25" s="1"/>
  <c r="C12" i="32" l="1"/>
  <c r="H4" i="31"/>
  <c r="H63" i="31"/>
  <c r="G236" i="32"/>
  <c r="I76" i="32"/>
  <c r="H48" i="31"/>
  <c r="H12" i="31"/>
  <c r="H35" i="31"/>
  <c r="H45" i="31"/>
  <c r="H74" i="31"/>
  <c r="H8" i="31"/>
  <c r="H76" i="31"/>
  <c r="D44" i="32"/>
  <c r="D332" i="32"/>
  <c r="G268" i="32"/>
  <c r="I172" i="32"/>
  <c r="C44" i="32"/>
  <c r="AV52" i="24"/>
  <c r="AV67" i="24" s="1"/>
  <c r="AV85" i="24" s="1"/>
  <c r="C60" i="15" s="1"/>
  <c r="H23" i="31"/>
  <c r="BX52" i="24"/>
  <c r="BX67" i="24" s="1"/>
  <c r="BX85" i="24" s="1"/>
  <c r="X52" i="24"/>
  <c r="X67" i="24" s="1"/>
  <c r="X85" i="24" s="1"/>
  <c r="C689" i="24" s="1"/>
  <c r="L52" i="24"/>
  <c r="L67" i="24" s="1"/>
  <c r="E49" i="32" s="1"/>
  <c r="H51" i="31"/>
  <c r="H17" i="31"/>
  <c r="H7" i="31"/>
  <c r="E236" i="32"/>
  <c r="F300" i="32"/>
  <c r="E76" i="32"/>
  <c r="G76" i="32"/>
  <c r="H71" i="31"/>
  <c r="D300" i="32"/>
  <c r="C300" i="32"/>
  <c r="H37" i="31"/>
  <c r="H39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C113" i="32" l="1"/>
  <c r="M47" i="31"/>
  <c r="E17" i="32"/>
  <c r="M61" i="31"/>
  <c r="F337" i="32"/>
  <c r="E85" i="24"/>
  <c r="C670" i="24" s="1"/>
  <c r="F209" i="32"/>
  <c r="M75" i="31"/>
  <c r="M11" i="31"/>
  <c r="L85" i="24"/>
  <c r="E53" i="32" s="1"/>
  <c r="S85" i="24"/>
  <c r="C31" i="15" s="1"/>
  <c r="G31" i="15" s="1"/>
  <c r="M63" i="31"/>
  <c r="BL85" i="24"/>
  <c r="C637" i="24" s="1"/>
  <c r="M22" i="31"/>
  <c r="AD85" i="24"/>
  <c r="I117" i="32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36" i="15" s="1"/>
  <c r="I36" i="15" s="1"/>
  <c r="H16" i="15"/>
  <c r="I16" i="15" s="1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H47" i="15"/>
  <c r="I47" i="15" s="1"/>
  <c r="F77" i="15"/>
  <c r="H77" i="15"/>
  <c r="I77" i="15" s="1"/>
  <c r="M12" i="31"/>
  <c r="F49" i="32"/>
  <c r="M85" i="24"/>
  <c r="F39" i="15"/>
  <c r="C138" i="8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H27" i="15"/>
  <c r="I27" i="15" s="1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E85" i="32"/>
  <c r="F70" i="15"/>
  <c r="H30" i="15"/>
  <c r="I30" i="15" s="1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H94" i="15"/>
  <c r="I94" i="15" s="1"/>
  <c r="G94" i="15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H72" i="15"/>
  <c r="I72" i="15" s="1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C17" i="15" l="1"/>
  <c r="G17" i="15" s="1"/>
  <c r="E21" i="32"/>
  <c r="C684" i="24"/>
  <c r="C677" i="24"/>
  <c r="C24" i="15"/>
  <c r="G24" i="15" s="1"/>
  <c r="H277" i="32"/>
  <c r="C42" i="15"/>
  <c r="G42" i="15" s="1"/>
  <c r="C695" i="24"/>
  <c r="C74" i="15"/>
  <c r="G74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69" i="15"/>
  <c r="I69" i="15" s="1"/>
  <c r="H35" i="15"/>
  <c r="I35" i="15" s="1"/>
  <c r="H40" i="15"/>
  <c r="I40" i="15" s="1"/>
  <c r="H50" i="15"/>
  <c r="I50" i="15" s="1"/>
  <c r="H76" i="15"/>
  <c r="I76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C648" i="24" l="1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M705" i="24" s="1"/>
  <c r="E183" i="32" s="1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669" i="25"/>
  <c r="M716" i="25" s="1"/>
  <c r="L715" i="24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<sst xmlns="http://schemas.openxmlformats.org/spreadsheetml/2006/main" count="5766" uniqueCount="1376">
  <si>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</si>
  <si>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</si>
  <si>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</si>
  <si>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</si>
  <si>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</si>
  <si>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</si>
  <si>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</si>
  <si>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</si>
  <si>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</si>
  <si>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</si>
  <si>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</si>
  <si>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</si>
  <si>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</si>
  <si>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</si>
  <si>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</si>
  <si>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</si>
  <si>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</si>
  <si>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</si>
  <si>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</si>
  <si>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</si>
  <si>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</si>
  <si>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</si>
  <si>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</si>
  <si>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</si>
  <si>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</si>
  <si>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</si>
  <si>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</si>
  <si>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</si>
  <si>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</si>
  <si>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</si>
  <si>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</si>
  <si>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</si>
  <si>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</si>
  <si>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</si>
  <si>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</si>
  <si>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</si>
  <si>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</si>
  <si>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</si>
  <si>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</si>
  <si>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</si>
  <si>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</si>
  <si>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</si>
  <si>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</si>
  <si>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</si>
  <si>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</si>
  <si>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</si>
  <si>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</si>
  <si>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</si>
  <si>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</si>
  <si>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</si>
  <si>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</si>
  <si>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</si>
  <si>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</si>
  <si>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</si>
  <si>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</si>
  <si>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</si>
  <si>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</si>
  <si>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</si>
  <si>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</si>
  <si>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</si>
  <si>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</si>
  <si>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</si>
  <si>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</si>
  <si>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</si>
  <si>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</si>
  <si>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</si>
  <si>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</si>
  <si>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</si>
  <si>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</si>
  <si>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</si>
  <si>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</si>
  <si>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</si>
  <si>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</si>
  <si>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</si>
  <si>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</si>
  <si>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</si>
  <si>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</si>
  <si>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</si>
  <si>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</si>
  <si>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</si>
  <si>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</si>
  <si>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</si>
  <si>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</si>
  <si>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</si>
  <si>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</si>
  <si>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</si>
  <si>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</si>
  <si>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</si>
  <si>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</si>
  <si>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</si>
  <si>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</si>
  <si>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</si>
  <si>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</si>
  <si>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</si>
  <si>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</si>
  <si>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</si>
  <si>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</si>
  <si>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</si>
  <si>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</si>
  <si>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</si>
  <si>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</si>
  <si>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</si>
  <si>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</si>
  <si>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</si>
  <si>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</si>
  <si>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</si>
  <si>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</si>
  <si>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</si>
  <si>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</si>
  <si>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</si>
  <si>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</si>
  <si>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</si>
  <si>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</si>
  <si>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</si>
  <si>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</si>
  <si>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</si>
  <si>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</si>
  <si>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</si>
  <si>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</si>
  <si>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</si>
  <si>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</si>
  <si>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</si>
  <si>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</si>
  <si>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</si>
  <si>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</si>
  <si>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</si>
  <si>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</si>
  <si>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</si>
  <si>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</si>
  <si>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</si>
  <si>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</si>
  <si>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</si>
  <si>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</si>
  <si>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</si>
  <si>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</si>
  <si>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</si>
  <si>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</si>
  <si>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</si>
  <si>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</si>
  <si>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</si>
  <si>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</si>
  <si>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</si>
  <si>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</si>
  <si>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</si>
  <si>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</si>
  <si>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</si>
  <si>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</si>
  <si>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</si>
  <si>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</si>
  <si>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</si>
  <si>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</si>
  <si>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</si>
  <si>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</si>
  <si>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</si>
  <si>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</si>
  <si>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</si>
  <si>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</si>
  <si>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</si>
  <si>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</si>
  <si>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</si>
  <si>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</si>
  <si>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</si>
  <si>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</si>
  <si>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</si>
  <si>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</si>
  <si>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</si>
  <si>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</si>
  <si>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</si>
  <si>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</si>
  <si>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</si>
  <si>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</si>
  <si>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</si>
  <si>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</si>
  <si>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</si>
  <si>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</si>
  <si>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</si>
  <si>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</si>
  <si>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</si>
  <si>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</si>
  <si>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</si>
  <si>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</si>
  <si>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</si>
  <si>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</si>
  <si>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</si>
  <si>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</si>
  <si>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</si>
  <si>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</si>
  <si>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</si>
  <si>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</si>
  <si>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</si>
  <si>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</si>
  <si>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</si>
  <si>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</si>
  <si>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</si>
  <si>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</si>
  <si>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</si>
  <si>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</si>
  <si>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</si>
  <si>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</si>
  <si>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</si>
  <si>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</si>
  <si>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</si>
  <si>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</si>
  <si>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</si>
  <si>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</si>
  <si>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</si>
  <si>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</si>
  <si>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</si>
  <si>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</si>
  <si>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</si>
  <si>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</si>
  <si>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</si>
  <si>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</si>
  <si>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</si>
  <si>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</si>
  <si>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</si>
  <si>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</si>
  <si>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</si>
  <si>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</si>
  <si>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</si>
  <si>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</si>
  <si>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</si>
  <si>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</si>
  <si>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</si>
  <si>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</si>
  <si>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</si>
  <si>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</si>
  <si>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</si>
  <si>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</si>
  <si>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</si>
  <si>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</si>
  <si>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</si>
  <si>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</si>
  <si>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</si>
  <si>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</si>
  <si>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</si>
  <si>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</si>
  <si>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</si>
  <si>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</si>
  <si>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</si>
  <si>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</si>
  <si>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</si>
  <si>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</si>
  <si>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</si>
  <si>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</si>
  <si>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</si>
  <si>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</si>
  <si>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</si>
  <si>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</si>
  <si>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</si>
  <si>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</si>
  <si>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</si>
  <si>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</si>
  <si>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</si>
  <si>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</si>
  <si>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</si>
  <si>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</si>
  <si>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</si>
  <si>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</si>
  <si>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</si>
  <si>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</si>
  <si>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</si>
  <si>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</si>
  <si>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</si>
  <si>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</si>
  <si>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</si>
  <si>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</si>
  <si>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</si>
  <si>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</si>
  <si>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</si>
  <si>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</si>
  <si>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</si>
  <si>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</si>
  <si>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</si>
  <si>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</si>
  <si>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</si>
  <si>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</si>
  <si>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</si>
  <si>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</si>
  <si>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</si>
  <si>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</si>
  <si>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</si>
  <si>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</si>
  <si>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</si>
  <si>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</si>
  <si>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</si>
  <si>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</si>
  <si>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</si>
  <si>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</si>
  <si>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</si>
  <si>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</si>
  <si>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</si>
  <si>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</si>
  <si>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</si>
  <si>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</si>
  <si>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</si>
  <si>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</si>
  <si>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</si>
  <si>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</si>
  <si>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</si>
  <si>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</si>
  <si>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</si>
  <si>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</si>
  <si>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</si>
  <si>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</si>
  <si>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</si>
  <si>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</si>
  <si>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</si>
  <si>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</si>
  <si>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</si>
  <si>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</si>
  <si>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</si>
  <si>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</si>
  <si>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</si>
  <si>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</si>
  <si>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</si>
  <si>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</si>
  <si>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</si>
  <si>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</si>
  <si>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</si>
  <si>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</si>
  <si>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</si>
  <si>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</si>
  <si>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</si>
  <si>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</si>
  <si>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</si>
  <si>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</si>
  <si>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</si>
  <si>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</si>
  <si>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</si>
  <si>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</si>
  <si>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</si>
  <si>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</si>
  <si>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</si>
  <si>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</si>
  <si>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</si>
  <si>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</si>
  <si>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</si>
  <si>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</si>
  <si>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</si>
  <si>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</si>
  <si>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</si>
  <si>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</si>
  <si>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</si>
  <si>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</si>
  <si>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</si>
  <si>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</si>
  <si>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</si>
  <si>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</si>
  <si>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</si>
  <si>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</si>
  <si>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</si>
  <si>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</si>
  <si>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</si>
  <si>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</si>
  <si>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</si>
  <si>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</si>
  <si>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</si>
  <si>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</si>
  <si>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</si>
  <si>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</si>
  <si>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</si>
  <si>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</si>
  <si>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</si>
  <si>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</si>
  <si>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</si>
  <si>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</si>
  <si>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</si>
  <si>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</si>
  <si>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</si>
  <si>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</si>
  <si>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</si>
  <si>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</si>
  <si>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</si>
  <si>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</si>
  <si>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</si>
  <si>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</si>
  <si>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</si>
  <si>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</si>
  <si>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</si>
  <si>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</si>
  <si>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</si>
  <si>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</si>
  <si>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</si>
  <si>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</si>
  <si>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</si>
  <si>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</si>
  <si>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</si>
  <si>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</si>
  <si>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</si>
  <si>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</si>
  <si>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</si>
  <si>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</si>
  <si>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</si>
  <si>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</si>
  <si>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</si>
  <si>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</si>
  <si>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</si>
  <si>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</si>
  <si>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</si>
  <si>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</si>
  <si>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</si>
  <si>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</si>
  <si>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</si>
  <si>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</si>
  <si>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</si>
  <si>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</si>
  <si>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</si>
  <si>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</si>
  <si>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</si>
  <si>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</si>
  <si>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</si>
  <si>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</si>
  <si>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</si>
  <si>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</si>
  <si>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</si>
  <si>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</si>
  <si>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</si>
  <si>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</si>
  <si>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</si>
  <si>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</si>
  <si>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</si>
  <si>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</si>
  <si>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</si>
  <si>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</si>
  <si>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</si>
  <si>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</si>
  <si>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</si>
  <si>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</si>
  <si>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</si>
  <si>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</si>
  <si>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</si>
  <si>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</si>
  <si>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</si>
  <si>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</si>
  <si>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</si>
  <si>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</si>
  <si>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</si>
  <si>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</si>
  <si>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</si>
  <si>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</si>
  <si>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</si>
  <si>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</si>
  <si>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</si>
  <si>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</si>
  <si>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</si>
  <si>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</si>
  <si>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</si>
  <si>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</si>
  <si>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</si>
  <si>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</si>
  <si>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</si>
  <si>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</si>
  <si>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</si>
  <si>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</si>
  <si>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</si>
  <si>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</si>
  <si>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</si>
  <si>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</si>
  <si>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</si>
  <si>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</si>
  <si>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</si>
  <si>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</si>
  <si>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</si>
  <si>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</si>
  <si>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</si>
  <si>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</si>
  <si>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</si>
  <si>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</si>
  <si>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</si>
  <si>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</si>
  <si>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</si>
  <si>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</si>
  <si>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</si>
  <si>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</si>
  <si>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</si>
  <si>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</si>
  <si>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</si>
  <si>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</si>
  <si>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</si>
  <si>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</si>
  <si>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</si>
  <si>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</si>
  <si>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</si>
  <si>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</si>
  <si>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</si>
  <si>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</si>
  <si>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</si>
  <si>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</si>
  <si>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</si>
  <si>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</si>
  <si>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</si>
  <si>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</si>
  <si>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</si>
  <si>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</si>
  <si>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</si>
  <si>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</si>
  <si>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</si>
  <si>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</si>
  <si>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</si>
  <si>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</si>
  <si>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</si>
  <si>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</si>
  <si>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</si>
  <si>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</si>
  <si>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</si>
  <si>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</si>
  <si>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</si>
  <si>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</si>
  <si>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</si>
  <si>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</si>
  <si>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</si>
  <si>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</si>
  <si>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</si>
  <si>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</si>
  <si>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</si>
  <si>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</si>
  <si>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</si>
  <si>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</si>
  <si>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</si>
  <si>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</si>
  <si>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</si>
  <si>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</si>
  <si>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</si>
  <si>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</si>
  <si>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</si>
  <si>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</si>
  <si>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</si>
  <si>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</si>
  <si>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</si>
  <si>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</si>
  <si>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</si>
  <si>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</si>
  <si>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</si>
  <si>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</si>
  <si>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</si>
  <si>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</si>
  <si>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</si>
  <si>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</si>
  <si>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</si>
  <si>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</si>
  <si>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</si>
  <si>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</si>
  <si>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</si>
  <si>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</si>
  <si>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</si>
  <si>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</si>
  <si>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</si>
  <si>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</si>
  <si>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</si>
  <si>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</si>
  <si>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</si>
  <si>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</si>
  <si>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</si>
  <si>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</si>
  <si>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</si>
  <si>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</si>
  <si>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</si>
  <si>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</si>
  <si>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</si>
  <si>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</si>
  <si>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</si>
  <si>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</si>
  <si>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</si>
  <si>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</si>
  <si>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</si>
  <si>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</si>
  <si>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</si>
  <si>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</si>
  <si>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</si>
  <si>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</si>
  <si>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</si>
  <si>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</si>
  <si>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</si>
  <si>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</si>
  <si>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</si>
  <si>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</si>
  <si>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</si>
  <si>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</si>
  <si>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</si>
  <si>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</si>
  <si>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</si>
  <si>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</si>
  <si>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</si>
  <si>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</si>
  <si>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</si>
  <si>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</si>
  <si>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</si>
  <si>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</si>
  <si>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</si>
  <si>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</si>
  <si>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</si>
  <si>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</si>
  <si>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</si>
  <si>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</si>
  <si>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</si>
  <si>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</si>
  <si>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</si>
  <si>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</si>
  <si>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</si>
  <si>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</si>
  <si>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</si>
  <si>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</si>
  <si>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</si>
  <si>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</si>
  <si>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</si>
  <si>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</si>
  <si>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</si>
  <si>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</si>
  <si>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</si>
  <si>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</si>
  <si>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</si>
  <si>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</si>
  <si>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</si>
  <si>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</si>
  <si>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</si>
  <si>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</si>
  <si>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</si>
  <si>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</si>
  <si>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</si>
  <si>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</si>
  <si>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</si>
  <si>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</si>
  <si>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</si>
  <si>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</si>
  <si>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</si>
  <si>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</si>
  <si>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</si>
  <si>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</si>
  <si>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</si>
  <si>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</si>
  <si>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</si>
  <si>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</si>
  <si>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</si>
  <si>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</si>
  <si>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</si>
  <si>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</si>
  <si>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</si>
  <si>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</si>
  <si>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</si>
  <si>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</si>
  <si>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</si>
  <si>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</si>
  <si>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</si>
  <si>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</si>
  <si>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</si>
  <si>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</si>
  <si>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</si>
  <si>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</si>
  <si>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</si>
  <si>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</si>
  <si>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</si>
  <si>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</si>
  <si>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</si>
  <si>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</si>
  <si>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</si>
  <si>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</si>
  <si>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</si>
  <si>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</si>
  <si>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</si>
  <si>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</si>
  <si>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</si>
  <si>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</si>
  <si>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</si>
  <si>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</si>
  <si>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</si>
  <si>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</si>
  <si>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</si>
  <si>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</si>
  <si>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</si>
  <si>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</si>
  <si>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</si>
  <si>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</si>
  <si>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</si>
  <si>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</si>
  <si>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</si>
  <si>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</si>
  <si>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</si>
  <si>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</si>
  <si>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</si>
  <si>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</si>
  <si>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</si>
  <si>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</si>
  <si>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</si>
  <si>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</si>
  <si>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</si>
  <si>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</si>
  <si>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</si>
  <si>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</si>
  <si>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</si>
  <si>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</si>
  <si>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</si>
  <si>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</si>
  <si>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</si>
  <si>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</si>
  <si>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</si>
  <si>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</si>
  <si>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</si>
  <si>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</si>
  <si>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</si>
  <si>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</si>
  <si>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</si>
  <si>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</si>
  <si>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</si>
  <si>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</si>
  <si>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</si>
  <si>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</si>
  <si>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</si>
  <si>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</si>
  <si>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</si>
  <si>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</si>
  <si>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</si>
  <si>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</si>
  <si>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</si>
  <si>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</si>
  <si>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</si>
  <si>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</si>
  <si>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</si>
  <si>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</si>
  <si>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</si>
  <si>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</si>
  <si>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</si>
  <si>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</si>
  <si>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</si>
  <si>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</si>
  <si>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</si>
  <si>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</si>
  <si>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</si>
  <si>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</si>
  <si>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</si>
  <si>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</si>
  <si>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</si>
  <si>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</si>
  <si>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</si>
  <si>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</si>
  <si>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</si>
  <si>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</si>
  <si>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</si>
  <si>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</si>
  <si>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</si>
  <si>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</si>
  <si>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</si>
  <si>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</si>
  <si>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</si>
  <si>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</si>
  <si>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</si>
  <si>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</si>
  <si>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</si>
  <si>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</si>
  <si>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</si>
  <si>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</si>
  <si>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</si>
  <si>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</si>
  <si>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</si>
  <si>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</si>
  <si>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</si>
  <si>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</si>
  <si>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</si>
  <si>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</si>
  <si>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</si>
  <si>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</si>
  <si>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</si>
  <si>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</si>
  <si>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</si>
  <si>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</si>
  <si>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</si>
  <si>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</si>
  <si>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</si>
  <si>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</si>
  <si>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</si>
  <si>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</si>
  <si>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</si>
  <si>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</si>
  <si>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</si>
  <si>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</si>
  <si>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</si>
  <si>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</si>
  <si>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</si>
  <si>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</si>
  <si>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</si>
  <si>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</si>
  <si>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</si>
  <si>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</si>
  <si>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</si>
  <si>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</si>
  <si>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</si>
  <si>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</si>
  <si>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</si>
  <si>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</si>
  <si>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</si>
  <si>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</si>
  <si>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</si>
  <si>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</si>
  <si>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</si>
  <si>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</si>
  <si>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</si>
  <si>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</si>
  <si>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</si>
  <si>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</si>
  <si>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</si>
  <si>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</si>
  <si>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</si>
  <si>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</si>
  <si>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</si>
  <si>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</si>
  <si>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</si>
  <si>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</si>
  <si>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</si>
  <si>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</si>
  <si>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</si>
  <si>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</si>
  <si>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</si>
  <si>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</si>
  <si>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</si>
  <si>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</si>
  <si>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</si>
  <si>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</si>
  <si>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</si>
  <si>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</si>
  <si>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</si>
  <si>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</si>
  <si>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</si>
  <si>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</si>
  <si>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</si>
  <si>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</si>
  <si>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</si>
  <si>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</si>
  <si>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</si>
  <si>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</si>
  <si>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</si>
  <si>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</si>
  <si>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</si>
  <si>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</si>
  <si>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</si>
  <si>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</si>
  <si>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</si>
  <si>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</si>
  <si>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</si>
  <si>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</si>
  <si>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</si>
  <si>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</si>
  <si>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</si>
  <si>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</si>
  <si>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</si>
  <si>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</si>
  <si>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</si>
  <si>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</si>
  <si>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</si>
  <si>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</si>
  <si>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</si>
  <si>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</si>
  <si>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</si>
  <si>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</si>
  <si>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</si>
  <si>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</si>
  <si>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</si>
  <si>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</si>
  <si>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</si>
  <si>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</si>
  <si>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</si>
  <si>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</si>
  <si>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</si>
  <si>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</si>
  <si>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</si>
  <si>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</si>
  <si>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</si>
  <si>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</si>
  <si>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</si>
  <si>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</si>
  <si>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</si>
  <si>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</si>
  <si>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</si>
  <si>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</si>
  <si>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</si>
  <si>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</si>
  <si>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</si>
  <si>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</si>
  <si>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</si>
  <si>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</si>
  <si>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</si>
  <si>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</si>
  <si>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</si>
  <si>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</si>
  <si>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</si>
  <si>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</si>
  <si>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</si>
  <si>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</si>
  <si>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</si>
  <si>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</si>
  <si>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</si>
  <si>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</si>
  <si>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</si>
  <si>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</si>
  <si>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</si>
  <si>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</si>
  <si>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</si>
  <si>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</si>
  <si>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</si>
  <si>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</si>
  <si>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</si>
  <si>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</si>
  <si>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</si>
  <si>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</si>
  <si>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</si>
  <si>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</si>
  <si>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</si>
  <si>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</si>
  <si>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</si>
  <si>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</si>
  <si>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</si>
  <si>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</si>
  <si>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</si>
  <si>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</si>
  <si>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</si>
  <si>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</si>
  <si>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</si>
  <si>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</si>
  <si>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</si>
  <si>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</si>
  <si>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</si>
  <si>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</si>
  <si>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</si>
  <si>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</si>
  <si>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</si>
  <si>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</si>
  <si>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</si>
  <si>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</si>
  <si>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</si>
  <si>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</si>
  <si>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</si>
  <si>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</si>
  <si>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</si>
  <si>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</si>
  <si>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</si>
  <si>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</si>
  <si>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</si>
  <si>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</si>
  <si>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</si>
  <si>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</si>
  <si>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</si>
  <si>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</si>
  <si>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</si>
  <si>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</si>
  <si>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</si>
  <si>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</si>
  <si>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</si>
  <si>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</si>
  <si>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</si>
  <si>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</si>
  <si>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</si>
  <si>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</si>
  <si>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</si>
  <si>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</si>
  <si>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</si>
  <si>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</si>
  <si>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</si>
  <si>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</si>
  <si>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</si>
  <si>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</si>
  <si>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</si>
  <si>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</si>
  <si>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</si>
  <si>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</si>
  <si>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</si>
  <si>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</si>
  <si>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</si>
  <si>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</si>
  <si>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</si>
  <si>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</si>
  <si>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</si>
  <si>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</si>
  <si>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</si>
  <si>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</si>
  <si>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</si>
  <si>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</si>
  <si>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</si>
  <si>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</si>
  <si>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</si>
  <si>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</si>
  <si>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</si>
  <si>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</si>
  <si>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</si>
  <si>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</si>
  <si>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</si>
  <si>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</si>
  <si>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</si>
  <si>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</si>
  <si>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</si>
  <si>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</si>
  <si>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</si>
  <si>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</si>
  <si>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</si>
  <si>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</si>
  <si>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</si>
  <si>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</si>
  <si>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</si>
  <si>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</si>
  <si>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</si>
  <si>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</si>
  <si>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</si>
  <si>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</si>
  <si>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</si>
  <si>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</si>
  <si>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</si>
  <si>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</si>
  <si>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</si>
  <si>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</si>
  <si>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</si>
  <si>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</si>
  <si>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</si>
  <si>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</si>
  <si>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</si>
  <si>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</si>
  <si>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</si>
  <si>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</si>
  <si>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</si>
  <si>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</si>
  <si>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</si>
  <si>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</si>
  <si>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</si>
  <si>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</si>
  <si>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</si>
  <si>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</si>
  <si>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</si>
  <si>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</si>
  <si>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</si>
  <si>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</si>
  <si>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</si>
  <si>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</si>
  <si>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</si>
  <si>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</si>
  <si>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</si>
  <si>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</si>
  <si>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</si>
  <si>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</si>
  <si>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</si>
  <si>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</si>
  <si>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</si>
  <si>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</si>
  <si>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</si>
  <si>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</si>
  <si>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</si>
  <si>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</si>
  <si>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</si>
  <si>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</si>
  <si>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</si>
  <si>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</si>
  <si>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</si>
  <si>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</si>
  <si>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</si>
  <si>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</si>
  <si>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</si>
  <si>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</si>
  <si>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</si>
  <si>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</si>
  <si>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</si>
  <si>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</si>
  <si>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</si>
  <si>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</si>
  <si>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</si>
  <si>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</si>
  <si>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</si>
  <si>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</si>
  <si>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</si>
  <si>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</si>
  <si>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</si>
  <si>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</si>
  <si>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</si>
  <si>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</si>
  <si>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</si>
  <si>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</si>
  <si>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</si>
  <si>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</si>
  <si>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</si>
  <si>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</si>
  <si>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</si>
  <si>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</si>
  <si>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</si>
  <si>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</si>
  <si>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</si>
  <si>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</si>
  <si>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</si>
  <si>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</si>
  <si>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</si>
  <si>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</si>
  <si>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</si>
  <si>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</si>
  <si>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</si>
  <si>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</si>
  <si>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</si>
  <si>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</si>
  <si>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</si>
  <si>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</si>
  <si>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</si>
  <si>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</si>
  <si>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</si>
  <si>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</si>
  <si>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</si>
  <si>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</si>
  <si>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</si>
  <si>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</si>
  <si>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</si>
  <si>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</si>
  <si>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</si>
  <si>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</si>
  <si>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</si>
  <si>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</si>
  <si>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</si>
  <si>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</si>
  <si>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</si>
  <si>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</si>
  <si>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</si>
  <si>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</si>
  <si>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</si>
  <si>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</si>
  <si>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</si>
  <si>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</si>
  <si>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</si>
  <si>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</si>
  <si>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</si>
  <si>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</si>
  <si>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</si>
  <si>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</si>
  <si>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</si>
  <si>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</si>
  <si>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</si>
  <si>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</si>
  <si>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</si>
  <si>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</si>
  <si>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</si>
  <si>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</si>
  <si>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</si>
  <si>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</si>
  <si>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</si>
  <si>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</si>
  <si>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</si>
  <si>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</si>
  <si>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</si>
  <si>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</si>
  <si>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</si>
  <si>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</si>
  <si>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</si>
  <si>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</si>
  <si>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</si>
  <si>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</si>
  <si>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</si>
  <si>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</si>
  <si>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</si>
  <si>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</si>
  <si>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</si>
  <si>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</si>
  <si>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</si>
  <si>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</si>
  <si>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</si>
  <si>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</si>
  <si>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</si>
  <si>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</si>
  <si>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</si>
  <si>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</si>
  <si>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</si>
  <si>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</si>
  <si>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</si>
  <si>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</si>
  <si>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</si>
  <si>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</si>
  <si>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</si>
  <si>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</si>
  <si>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</si>
  <si>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</si>
  <si>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</si>
  <si>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</si>
  <si>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</si>
  <si>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</si>
  <si>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</si>
  <si>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</si>
  <si>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</si>
  <si>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</si>
  <si>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</si>
  <si>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</si>
  <si>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</si>
  <si>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</si>
  <si>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</si>
  <si>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</si>
  <si>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</si>
  <si>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</si>
  <si>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</si>
  <si>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</si>
  <si>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</si>
  <si>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</si>
  <si>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</si>
  <si>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</si>
  <si>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</si>
  <si>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</si>
  <si>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</si>
  <si>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</si>
  <si>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</si>
  <si>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</si>
  <si>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</si>
  <si>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</si>
  <si>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</si>
  <si>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</si>
  <si>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</si>
  <si>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</si>
  <si>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</si>
  <si>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</si>
  <si>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</si>
  <si>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</si>
  <si>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</si>
  <si>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</si>
  <si>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</si>
  <si>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</si>
  <si>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</si>
  <si>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</si>
  <si>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</si>
  <si>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</si>
  <si>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</si>
  <si>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</si>
  <si>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</si>
  <si>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</si>
  <si>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</si>
  <si>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</si>
  <si>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</si>
  <si>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</si>
  <si>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</si>
  <si>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</si>
  <si>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</si>
  <si>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</si>
  <si>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</si>
  <si>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</si>
  <si>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</si>
  <si>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</si>
  <si>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</si>
  <si>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</si>
  <si>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</si>
  <si>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</si>
  <si>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</si>
  <si>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</si>
  <si>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</si>
  <si>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</si>
  <si>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</si>
  <si>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</si>
  <si>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</si>
  <si>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</si>
  <si>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</si>
  <si>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</si>
  <si>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</si>
  <si>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</si>
  <si>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</si>
  <si>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</si>
  <si>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</si>
  <si>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</si>
  <si>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</si>
  <si>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</si>
  <si>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</si>
  <si>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</si>
  <si>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</si>
  <si>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</si>
  <si>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</si>
  <si>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</si>
  <si>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</si>
  <si>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</si>
  <si>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</si>
  <si>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</si>
  <si>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</si>
  <si>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</si>
  <si>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</si>
  <si>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</si>
  <si>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</si>
  <si>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</si>
  <si>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</si>
  <si>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</si>
  <si>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</si>
  <si>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</si>
  <si>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</si>
  <si>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</si>
  <si>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</si>
  <si>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</si>
  <si>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</si>
  <si>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</si>
  <si>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</si>
  <si>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</si>
  <si>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</si>
  <si>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</si>
  <si>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</si>
  <si>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</si>
  <si>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</si>
  <si>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</si>
  <si>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</si>
  <si>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</si>
  <si>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</si>
  <si>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</si>
  <si>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</si>
  <si>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</si>
  <si>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</si>
  <si>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</si>
  <si>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</si>
  <si>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</si>
  <si>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</si>
  <si>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</si>
  <si>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</si>
  <si>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</si>
  <si>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</si>
  <si>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</si>
  <si>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</si>
  <si>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</si>
  <si>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</si>
  <si>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</si>
  <si>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</si>
  <si>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</si>
  <si>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</si>
  <si>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</si>
  <si>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</si>
  <si>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</si>
  <si>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</si>
  <si>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</si>
  <si>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</si>
  <si>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</si>
  <si>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</si>
  <si>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</si>
  <si>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</si>
  <si>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</si>
  <si>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</si>
  <si>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</si>
  <si>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</si>
  <si>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</si>
  <si>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</si>
  <si>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</si>
  <si>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</si>
  <si>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</si>
  <si>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</si>
  <si>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</si>
  <si>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</si>
  <si>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</si>
  <si>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</si>
  <si>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</si>
  <si>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</si>
  <si>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</si>
  <si>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</si>
  <si>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</si>
  <si>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</si>
  <si>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</si>
  <si>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</si>
  <si>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</si>
  <si>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</si>
  <si>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</si>
  <si>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</si>
  <si>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</si>
  <si>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</si>
  <si>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</si>
  <si>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</si>
  <si>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</si>
  <si>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</si>
  <si>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</si>
  <si>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</si>
  <si>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</si>
  <si>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</si>
  <si>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</si>
  <si>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</si>
  <si>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</si>
  <si>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</si>
  <si>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</si>
  <si>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</si>
  <si>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</si>
  <si>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06/30/2022</t>
  </si>
  <si>
    <t>155</t>
  </si>
  <si>
    <t>Valley Medical Center</t>
  </si>
  <si>
    <t>PO Box 50010</t>
  </si>
  <si>
    <t>Renton</t>
  </si>
  <si>
    <t>WA</t>
  </si>
  <si>
    <t>King County</t>
  </si>
  <si>
    <t>Jeannine Grinnell</t>
  </si>
  <si>
    <t>Michele Forgues-Lackie</t>
  </si>
  <si>
    <t>Bernie Dochnahl</t>
  </si>
  <si>
    <t>(425) 228-3450</t>
  </si>
  <si>
    <t>Dessa Williams</t>
  </si>
  <si>
    <t>Dessa_Williams@Valleymed.org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</si>
</sst>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8" fontId="23" fillId="4" borderId="14" xfId="0" quotePrefix="1" applyNumberFormat="1" applyFont="1" applyFill="1" applyBorder="1" applyAlignment="1" applyProtection="1">
      <alignment horizontal="left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essa_Williams@Valleymed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03" transitionEvaluation="1" transitionEntry="1" codeName="Sheet1">
    <tabColor rgb="FF92D050"/>
    <pageSetUpPr autoPageBreaks="0" fitToPage="1"/>
  </sheetPr>
  <dimension ref="A1:CF716"/>
  <sheetViews>
    <sheetView tabSelected="1" topLeftCell="A203" zoomScaleNormal="100" workbookViewId="0">
      <selection activeCell="F408" sqref="F40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>
        <v>1599348</v>
      </c>
      <c r="D47" s="24"/>
      <c r="E47" s="24">
        <v>6090505</v>
      </c>
      <c r="F47" s="24"/>
      <c r="G47" s="24"/>
      <c r="H47" s="24"/>
      <c r="I47" s="24"/>
      <c r="J47" s="24"/>
      <c r="K47" s="24"/>
      <c r="L47" s="24"/>
      <c r="M47" s="24"/>
      <c r="N47" s="24"/>
      <c r="O47" s="24">
        <v>1328027</v>
      </c>
      <c r="P47" s="24">
        <v>2345826</v>
      </c>
      <c r="Q47" s="24">
        <v>687440</v>
      </c>
      <c r="R47" s="24">
        <v>142043</v>
      </c>
      <c r="S47" s="24"/>
      <c r="T47" s="24">
        <v>656742</v>
      </c>
      <c r="U47" s="24">
        <v>587017</v>
      </c>
      <c r="V47" s="24">
        <v>230021</v>
      </c>
      <c r="W47" s="24">
        <v>340882</v>
      </c>
      <c r="X47" s="24">
        <v>283473</v>
      </c>
      <c r="Y47" s="24">
        <v>1340006</v>
      </c>
      <c r="Z47" s="24">
        <v>245622</v>
      </c>
      <c r="AA47" s="24">
        <v>109655</v>
      </c>
      <c r="AB47" s="24">
        <v>1625073</v>
      </c>
      <c r="AC47" s="24">
        <v>512848</v>
      </c>
      <c r="AD47" s="24"/>
      <c r="AE47" s="24">
        <v>1401039</v>
      </c>
      <c r="AF47" s="24"/>
      <c r="AG47" s="24">
        <v>1774039</v>
      </c>
      <c r="AH47" s="24"/>
      <c r="AI47" s="24"/>
      <c r="AJ47" s="24">
        <v>6341239</v>
      </c>
      <c r="AK47" s="24"/>
      <c r="AL47" s="24">
        <v>73703</v>
      </c>
      <c r="AM47" s="24"/>
      <c r="AN47" s="24"/>
      <c r="AO47" s="24"/>
      <c r="AP47" s="24">
        <v>9206820</v>
      </c>
      <c r="AQ47" s="24"/>
      <c r="AR47" s="24"/>
      <c r="AS47" s="24"/>
      <c r="AT47" s="24"/>
      <c r="AU47" s="24"/>
      <c r="AV47" s="24">
        <v>3285545</v>
      </c>
      <c r="AW47" s="24">
        <v>41029</v>
      </c>
      <c r="AX47" s="24">
        <v>268950</v>
      </c>
      <c r="AY47" s="24">
        <v>756220</v>
      </c>
      <c r="AZ47" s="24"/>
      <c r="BA47" s="24">
        <v>21803</v>
      </c>
      <c r="BB47" s="24"/>
      <c r="BC47" s="24">
        <v>100466</v>
      </c>
      <c r="BD47" s="24">
        <v>162343</v>
      </c>
      <c r="BE47" s="24">
        <v>876753</v>
      </c>
      <c r="BF47" s="24">
        <v>819790</v>
      </c>
      <c r="BG47" s="24">
        <v>81201</v>
      </c>
      <c r="BH47" s="24">
        <v>2769749</v>
      </c>
      <c r="BI47" s="24">
        <v>925163</v>
      </c>
      <c r="BJ47" s="24">
        <v>442863</v>
      </c>
      <c r="BK47" s="24">
        <v>923616</v>
      </c>
      <c r="BL47" s="24">
        <v>689337</v>
      </c>
      <c r="BM47" s="24">
        <v>121667</v>
      </c>
      <c r="BN47" s="24">
        <v>1191807</v>
      </c>
      <c r="BO47" s="24">
        <v>95161</v>
      </c>
      <c r="BP47" s="24">
        <v>178275</v>
      </c>
      <c r="BQ47" s="24"/>
      <c r="BR47" s="24">
        <v>53599881</v>
      </c>
      <c r="BS47" s="24">
        <v>7</v>
      </c>
      <c r="BT47" s="24"/>
      <c r="BU47" s="24"/>
      <c r="BV47" s="24">
        <v>560522</v>
      </c>
      <c r="BW47" s="24">
        <v>176116</v>
      </c>
      <c r="BX47" s="24"/>
      <c r="BY47" s="24">
        <v>822600</v>
      </c>
      <c r="BZ47" s="24">
        <v>2230206</v>
      </c>
      <c r="CA47" s="24">
        <v>173924</v>
      </c>
      <c r="CB47" s="24">
        <v>59266</v>
      </c>
      <c r="CC47" s="24">
        <v>163611</v>
      </c>
      <c r="CD47" s="20"/>
      <c r="CE47" s="32">
        <f>SUM(C47:CC47)</f>
        <v>108459239</v>
      </c>
    </row>
    <row r="48" spans="1:83" x14ac:dyDescent="0.3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3" x14ac:dyDescent="0.35">
      <c r="A49" s="20" t="s">
        <v>218</v>
      </c>
      <c r="B49" s="32">
        <f>B47+B48</f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v>28557</v>
      </c>
      <c r="Q51" s="24"/>
      <c r="R51" s="24"/>
      <c r="S51" s="24"/>
      <c r="T51" s="24"/>
      <c r="U51" s="24"/>
      <c r="V51" s="24"/>
      <c r="W51" s="24"/>
      <c r="X51" s="24"/>
      <c r="Y51" s="24">
        <v>736673</v>
      </c>
      <c r="Z51" s="24"/>
      <c r="AA51" s="24"/>
      <c r="AB51" s="24">
        <v>738703</v>
      </c>
      <c r="AC51" s="24">
        <v>31831</v>
      </c>
      <c r="AD51" s="24"/>
      <c r="AE51" s="24">
        <v>659023</v>
      </c>
      <c r="AF51" s="24"/>
      <c r="AG51" s="24"/>
      <c r="AH51" s="24"/>
      <c r="AI51" s="24"/>
      <c r="AJ51" s="24">
        <v>2701056</v>
      </c>
      <c r="AK51" s="24"/>
      <c r="AL51" s="24"/>
      <c r="AM51" s="24"/>
      <c r="AN51" s="24"/>
      <c r="AO51" s="24"/>
      <c r="AP51" s="24">
        <v>4638960</v>
      </c>
      <c r="AQ51" s="24"/>
      <c r="AR51" s="24"/>
      <c r="AS51" s="24"/>
      <c r="AT51" s="24"/>
      <c r="AU51" s="24"/>
      <c r="AV51" s="24">
        <v>252478</v>
      </c>
      <c r="AW51" s="24"/>
      <c r="AX51" s="24"/>
      <c r="AY51" s="24">
        <v>49885</v>
      </c>
      <c r="AZ51" s="24"/>
      <c r="BA51" s="24"/>
      <c r="BB51" s="24"/>
      <c r="BC51" s="24"/>
      <c r="BD51" s="24">
        <v>14944</v>
      </c>
      <c r="BE51" s="24">
        <v>31476604</v>
      </c>
      <c r="BF51" s="24"/>
      <c r="BG51" s="24"/>
      <c r="BH51" s="24">
        <v>43843</v>
      </c>
      <c r="BI51" s="24">
        <v>375462</v>
      </c>
      <c r="BJ51" s="24">
        <v>89662</v>
      </c>
      <c r="BK51" s="24">
        <v>91642</v>
      </c>
      <c r="BL51" s="24"/>
      <c r="BM51" s="24"/>
      <c r="BN51" s="24"/>
      <c r="BO51" s="24">
        <v>21666</v>
      </c>
      <c r="BP51" s="24"/>
      <c r="BQ51" s="24"/>
      <c r="BR51" s="24"/>
      <c r="BS51" s="24">
        <v>8061</v>
      </c>
      <c r="BT51" s="24"/>
      <c r="BU51" s="24"/>
      <c r="BV51" s="24"/>
      <c r="BW51" s="24"/>
      <c r="BX51" s="24"/>
      <c r="BY51" s="24">
        <v>32213</v>
      </c>
      <c r="BZ51" s="24"/>
      <c r="CA51" s="24">
        <v>510905</v>
      </c>
      <c r="CB51" s="24"/>
      <c r="CC51" s="24">
        <v>36419</v>
      </c>
      <c r="CD51" s="20"/>
      <c r="CE51" s="32">
        <f>SUM(C51:CD51)</f>
        <v>42538587</v>
      </c>
    </row>
    <row r="52" spans="1:83" x14ac:dyDescent="0.35">
      <c r="A52" s="39" t="s">
        <v>220</v>
      </c>
      <c r="B52" s="313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3" x14ac:dyDescent="0.35">
      <c r="A53" s="20" t="s">
        <v>218</v>
      </c>
      <c r="B53" s="32">
        <f>B51+B52</f>
        <v>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14202</v>
      </c>
      <c r="D59" s="24"/>
      <c r="E59" s="24">
        <v>68150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30">
        <v>1027466</v>
      </c>
      <c r="Q59" s="30">
        <v>1705933</v>
      </c>
      <c r="R59" s="30">
        <v>1378956</v>
      </c>
      <c r="S59" s="314"/>
      <c r="T59" s="314"/>
      <c r="U59" s="31">
        <v>792287</v>
      </c>
      <c r="V59" s="30">
        <v>31298</v>
      </c>
      <c r="W59" s="30"/>
      <c r="X59" s="30"/>
      <c r="Y59" s="30">
        <v>574679</v>
      </c>
      <c r="Z59" s="30">
        <v>46135</v>
      </c>
      <c r="AA59" s="30">
        <v>60816</v>
      </c>
      <c r="AB59" s="314"/>
      <c r="AC59" s="30">
        <v>104114</v>
      </c>
      <c r="AD59" s="30"/>
      <c r="AE59" s="30">
        <v>73846</v>
      </c>
      <c r="AF59" s="30"/>
      <c r="AG59" s="30">
        <v>80237</v>
      </c>
      <c r="AH59" s="30"/>
      <c r="AI59" s="30"/>
      <c r="AJ59" s="30">
        <v>288218</v>
      </c>
      <c r="AK59" s="30"/>
      <c r="AL59" s="30">
        <v>6124</v>
      </c>
      <c r="AM59" s="30"/>
      <c r="AN59" s="30"/>
      <c r="AO59" s="30"/>
      <c r="AP59" s="30">
        <v>413731</v>
      </c>
      <c r="AQ59" s="30"/>
      <c r="AR59" s="30"/>
      <c r="AS59" s="30"/>
      <c r="AT59" s="30"/>
      <c r="AU59" s="30"/>
      <c r="AV59" s="314"/>
      <c r="AW59" s="314"/>
      <c r="AX59" s="314"/>
      <c r="AY59" s="30">
        <v>339842</v>
      </c>
      <c r="AZ59" s="30"/>
      <c r="BA59" s="314"/>
      <c r="BB59" s="314"/>
      <c r="BC59" s="314"/>
      <c r="BD59" s="314"/>
      <c r="BE59" s="30">
        <v>1266887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73.05</v>
      </c>
      <c r="D60" s="315"/>
      <c r="E60" s="315">
        <v>371.9</v>
      </c>
      <c r="F60" s="315"/>
      <c r="G60" s="315"/>
      <c r="H60" s="315"/>
      <c r="I60" s="315"/>
      <c r="J60" s="315"/>
      <c r="K60" s="315"/>
      <c r="L60" s="315"/>
      <c r="M60" s="315"/>
      <c r="N60" s="315"/>
      <c r="O60" s="315">
        <v>65.03</v>
      </c>
      <c r="P60" s="316">
        <v>158.97999999999999</v>
      </c>
      <c r="Q60" s="316">
        <v>31.55</v>
      </c>
      <c r="R60" s="316">
        <v>10.8</v>
      </c>
      <c r="S60" s="317"/>
      <c r="T60" s="317">
        <v>34.33</v>
      </c>
      <c r="U60" s="318">
        <v>36.6</v>
      </c>
      <c r="V60" s="316">
        <v>12.9</v>
      </c>
      <c r="W60" s="316">
        <v>25.8</v>
      </c>
      <c r="X60" s="316">
        <v>15.8</v>
      </c>
      <c r="Y60" s="316">
        <v>90.25</v>
      </c>
      <c r="Z60" s="316">
        <v>13.4</v>
      </c>
      <c r="AA60" s="316">
        <v>7</v>
      </c>
      <c r="AB60" s="317">
        <v>93.33</v>
      </c>
      <c r="AC60" s="316">
        <v>31.3</v>
      </c>
      <c r="AD60" s="316"/>
      <c r="AE60" s="316">
        <v>111.48</v>
      </c>
      <c r="AF60" s="316"/>
      <c r="AG60" s="316">
        <v>107.2</v>
      </c>
      <c r="AH60" s="316"/>
      <c r="AI60" s="316"/>
      <c r="AJ60" s="316">
        <v>383.41</v>
      </c>
      <c r="AK60" s="316"/>
      <c r="AL60" s="316">
        <v>6.8</v>
      </c>
      <c r="AM60" s="316"/>
      <c r="AN60" s="316"/>
      <c r="AO60" s="316"/>
      <c r="AP60" s="316">
        <v>508.46</v>
      </c>
      <c r="AQ60" s="316"/>
      <c r="AR60" s="316"/>
      <c r="AS60" s="316"/>
      <c r="AT60" s="316"/>
      <c r="AU60" s="316"/>
      <c r="AV60" s="317">
        <v>149.83000000000001</v>
      </c>
      <c r="AW60" s="317">
        <v>6</v>
      </c>
      <c r="AX60" s="317">
        <v>26.85</v>
      </c>
      <c r="AY60" s="316">
        <v>75.209999999999994</v>
      </c>
      <c r="AZ60" s="316"/>
      <c r="BA60" s="317">
        <v>3.8</v>
      </c>
      <c r="BB60" s="317"/>
      <c r="BC60" s="317">
        <v>13</v>
      </c>
      <c r="BD60" s="317">
        <v>11</v>
      </c>
      <c r="BE60" s="316">
        <v>62</v>
      </c>
      <c r="BF60" s="317">
        <v>96.5</v>
      </c>
      <c r="BG60" s="317">
        <v>9.6</v>
      </c>
      <c r="BH60" s="317">
        <v>182</v>
      </c>
      <c r="BI60" s="317">
        <v>104.15</v>
      </c>
      <c r="BJ60" s="317">
        <v>24.6</v>
      </c>
      <c r="BK60" s="317">
        <v>77</v>
      </c>
      <c r="BL60" s="317">
        <v>66.41</v>
      </c>
      <c r="BM60" s="317">
        <v>6</v>
      </c>
      <c r="BN60" s="317">
        <v>51.43</v>
      </c>
      <c r="BO60" s="317">
        <v>5.4</v>
      </c>
      <c r="BP60" s="317">
        <v>9.8000000000000007</v>
      </c>
      <c r="BQ60" s="317"/>
      <c r="BR60" s="317">
        <v>25.05</v>
      </c>
      <c r="BS60" s="317">
        <v>2.8</v>
      </c>
      <c r="BT60" s="317"/>
      <c r="BU60" s="317"/>
      <c r="BV60" s="317">
        <v>45.35</v>
      </c>
      <c r="BW60" s="317">
        <v>7</v>
      </c>
      <c r="BX60" s="317"/>
      <c r="BY60" s="317">
        <v>37.5</v>
      </c>
      <c r="BZ60" s="317">
        <v>110.1</v>
      </c>
      <c r="CA60" s="317">
        <v>10.1</v>
      </c>
      <c r="CB60" s="317">
        <v>5</v>
      </c>
      <c r="CC60" s="317">
        <v>9</v>
      </c>
      <c r="CD60" s="247" t="s">
        <v>233</v>
      </c>
      <c r="CE60" s="268">
        <f t="shared" ref="CE60:CE68" si="4">SUM(C60:CD60)</f>
        <v>3421.85</v>
      </c>
    </row>
    <row r="61" spans="1:83" x14ac:dyDescent="0.35">
      <c r="A61" s="39" t="s">
        <v>248</v>
      </c>
      <c r="B61" s="20"/>
      <c r="C61" s="24">
        <v>25517903</v>
      </c>
      <c r="D61" s="24"/>
      <c r="E61" s="24">
        <v>56085993</v>
      </c>
      <c r="F61" s="24"/>
      <c r="G61" s="24"/>
      <c r="H61" s="24"/>
      <c r="I61" s="24"/>
      <c r="J61" s="24"/>
      <c r="K61" s="24"/>
      <c r="L61" s="24"/>
      <c r="M61" s="24"/>
      <c r="N61" s="24"/>
      <c r="O61" s="24">
        <v>10096064</v>
      </c>
      <c r="P61" s="30">
        <v>19296276</v>
      </c>
      <c r="Q61" s="30">
        <v>6160386</v>
      </c>
      <c r="R61" s="30">
        <v>1009067</v>
      </c>
      <c r="S61" s="319">
        <v>136</v>
      </c>
      <c r="T61" s="319">
        <v>5142326</v>
      </c>
      <c r="U61" s="31">
        <v>4683956</v>
      </c>
      <c r="V61" s="30">
        <v>1599625</v>
      </c>
      <c r="W61" s="30">
        <v>2659899</v>
      </c>
      <c r="X61" s="30">
        <v>3372270</v>
      </c>
      <c r="Y61" s="30">
        <v>11203442</v>
      </c>
      <c r="Z61" s="30">
        <v>1741849</v>
      </c>
      <c r="AA61" s="30">
        <v>844793</v>
      </c>
      <c r="AB61" s="320">
        <v>11974581</v>
      </c>
      <c r="AC61" s="30">
        <v>4092728</v>
      </c>
      <c r="AD61" s="30"/>
      <c r="AE61" s="30">
        <v>10459585</v>
      </c>
      <c r="AF61" s="30"/>
      <c r="AG61" s="30">
        <v>19900585</v>
      </c>
      <c r="AH61" s="30"/>
      <c r="AI61" s="30"/>
      <c r="AJ61" s="30">
        <v>51266833</v>
      </c>
      <c r="AK61" s="30"/>
      <c r="AL61" s="30">
        <v>625864</v>
      </c>
      <c r="AM61" s="30"/>
      <c r="AN61" s="30"/>
      <c r="AO61" s="30"/>
      <c r="AP61" s="30">
        <v>81671162</v>
      </c>
      <c r="AQ61" s="30"/>
      <c r="AR61" s="30"/>
      <c r="AS61" s="30"/>
      <c r="AT61" s="30"/>
      <c r="AU61" s="30"/>
      <c r="AV61" s="319">
        <v>28340541</v>
      </c>
      <c r="AW61" s="319">
        <v>366426</v>
      </c>
      <c r="AX61" s="319">
        <v>1951676</v>
      </c>
      <c r="AY61" s="30">
        <v>5489921</v>
      </c>
      <c r="AZ61" s="30"/>
      <c r="BA61" s="319">
        <v>183720</v>
      </c>
      <c r="BB61" s="319"/>
      <c r="BC61" s="319">
        <v>806195</v>
      </c>
      <c r="BD61" s="319">
        <v>1154858</v>
      </c>
      <c r="BE61" s="30">
        <v>6471782</v>
      </c>
      <c r="BF61" s="319">
        <v>5834918</v>
      </c>
      <c r="BG61" s="319">
        <v>628325</v>
      </c>
      <c r="BH61" s="319">
        <v>20459119</v>
      </c>
      <c r="BI61" s="319">
        <v>7241902</v>
      </c>
      <c r="BJ61" s="319">
        <v>3013558</v>
      </c>
      <c r="BK61" s="319">
        <v>6326729</v>
      </c>
      <c r="BL61" s="319">
        <v>4911063</v>
      </c>
      <c r="BM61" s="319">
        <v>845841</v>
      </c>
      <c r="BN61" s="319">
        <v>10727050</v>
      </c>
      <c r="BO61" s="319">
        <v>665098</v>
      </c>
      <c r="BP61" s="319">
        <v>1257957</v>
      </c>
      <c r="BQ61" s="319"/>
      <c r="BR61" s="319">
        <v>2898157</v>
      </c>
      <c r="BS61" s="319">
        <v>253</v>
      </c>
      <c r="BT61" s="319"/>
      <c r="BU61" s="319"/>
      <c r="BV61" s="319">
        <v>3982362</v>
      </c>
      <c r="BW61" s="319">
        <v>1994338</v>
      </c>
      <c r="BX61" s="319"/>
      <c r="BY61" s="319">
        <v>7990817</v>
      </c>
      <c r="BZ61" s="319">
        <v>4497641</v>
      </c>
      <c r="CA61" s="319">
        <v>1313061</v>
      </c>
      <c r="CB61" s="319">
        <v>383424</v>
      </c>
      <c r="CC61" s="319">
        <v>4513663</v>
      </c>
      <c r="CD61" s="29" t="s">
        <v>233</v>
      </c>
      <c r="CE61" s="32">
        <f t="shared" si="4"/>
        <v>463655718</v>
      </c>
    </row>
    <row r="62" spans="1:83" x14ac:dyDescent="0.35">
      <c r="A62" s="39" t="s">
        <v>9</v>
      </c>
      <c r="B62" s="20"/>
      <c r="C62" s="32">
        <f>ROUND(C47+C48,0)</f>
        <v>1599348</v>
      </c>
      <c r="D62" s="32">
        <f t="shared" ref="D62:BO62" si="5">ROUND(D47+D48,0)</f>
        <v>0</v>
      </c>
      <c r="E62" s="32">
        <f t="shared" si="5"/>
        <v>6090505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1328027</v>
      </c>
      <c r="P62" s="32">
        <f t="shared" si="5"/>
        <v>2345826</v>
      </c>
      <c r="Q62" s="32">
        <f t="shared" si="5"/>
        <v>687440</v>
      </c>
      <c r="R62" s="32">
        <f t="shared" si="5"/>
        <v>142043</v>
      </c>
      <c r="S62" s="32">
        <f t="shared" si="5"/>
        <v>0</v>
      </c>
      <c r="T62" s="32">
        <f t="shared" si="5"/>
        <v>656742</v>
      </c>
      <c r="U62" s="32">
        <f t="shared" si="5"/>
        <v>587017</v>
      </c>
      <c r="V62" s="32">
        <f t="shared" si="5"/>
        <v>230021</v>
      </c>
      <c r="W62" s="32">
        <f t="shared" si="5"/>
        <v>340882</v>
      </c>
      <c r="X62" s="32">
        <f t="shared" si="5"/>
        <v>283473</v>
      </c>
      <c r="Y62" s="32">
        <f t="shared" si="5"/>
        <v>1340006</v>
      </c>
      <c r="Z62" s="32">
        <f t="shared" si="5"/>
        <v>245622</v>
      </c>
      <c r="AA62" s="32">
        <f t="shared" si="5"/>
        <v>109655</v>
      </c>
      <c r="AB62" s="32">
        <f t="shared" si="5"/>
        <v>1625073</v>
      </c>
      <c r="AC62" s="32">
        <f t="shared" si="5"/>
        <v>512848</v>
      </c>
      <c r="AD62" s="32">
        <f t="shared" si="5"/>
        <v>0</v>
      </c>
      <c r="AE62" s="32">
        <f t="shared" si="5"/>
        <v>1401039</v>
      </c>
      <c r="AF62" s="32">
        <f t="shared" si="5"/>
        <v>0</v>
      </c>
      <c r="AG62" s="32">
        <f t="shared" si="5"/>
        <v>1774039</v>
      </c>
      <c r="AH62" s="32">
        <f t="shared" si="5"/>
        <v>0</v>
      </c>
      <c r="AI62" s="32">
        <f t="shared" si="5"/>
        <v>0</v>
      </c>
      <c r="AJ62" s="32">
        <f t="shared" si="5"/>
        <v>6341239</v>
      </c>
      <c r="AK62" s="32">
        <f t="shared" si="5"/>
        <v>0</v>
      </c>
      <c r="AL62" s="32">
        <f t="shared" si="5"/>
        <v>73703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9206820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3285545</v>
      </c>
      <c r="AW62" s="32">
        <f t="shared" si="5"/>
        <v>41029</v>
      </c>
      <c r="AX62" s="32">
        <f t="shared" si="5"/>
        <v>268950</v>
      </c>
      <c r="AY62" s="32">
        <f t="shared" si="5"/>
        <v>756220</v>
      </c>
      <c r="AZ62" s="32">
        <f t="shared" si="5"/>
        <v>0</v>
      </c>
      <c r="BA62" s="32">
        <f t="shared" si="5"/>
        <v>21803</v>
      </c>
      <c r="BB62" s="32">
        <f t="shared" si="5"/>
        <v>0</v>
      </c>
      <c r="BC62" s="32">
        <f t="shared" si="5"/>
        <v>100466</v>
      </c>
      <c r="BD62" s="32">
        <f t="shared" si="5"/>
        <v>162343</v>
      </c>
      <c r="BE62" s="32">
        <f t="shared" si="5"/>
        <v>876753</v>
      </c>
      <c r="BF62" s="32">
        <f t="shared" si="5"/>
        <v>819790</v>
      </c>
      <c r="BG62" s="32">
        <f t="shared" si="5"/>
        <v>81201</v>
      </c>
      <c r="BH62" s="32">
        <f t="shared" si="5"/>
        <v>2769749</v>
      </c>
      <c r="BI62" s="32">
        <f t="shared" si="5"/>
        <v>925163</v>
      </c>
      <c r="BJ62" s="32">
        <f t="shared" si="5"/>
        <v>442863</v>
      </c>
      <c r="BK62" s="32">
        <f t="shared" si="5"/>
        <v>923616</v>
      </c>
      <c r="BL62" s="32">
        <f t="shared" si="5"/>
        <v>689337</v>
      </c>
      <c r="BM62" s="32">
        <f t="shared" si="5"/>
        <v>121667</v>
      </c>
      <c r="BN62" s="32">
        <f t="shared" si="5"/>
        <v>1191807</v>
      </c>
      <c r="BO62" s="32">
        <f t="shared" si="5"/>
        <v>95161</v>
      </c>
      <c r="BP62" s="32">
        <f t="shared" ref="BP62:CC62" si="6">ROUND(BP47+BP48,0)</f>
        <v>178275</v>
      </c>
      <c r="BQ62" s="32">
        <f t="shared" si="6"/>
        <v>0</v>
      </c>
      <c r="BR62" s="32">
        <f t="shared" si="6"/>
        <v>53599881</v>
      </c>
      <c r="BS62" s="32">
        <f t="shared" si="6"/>
        <v>7</v>
      </c>
      <c r="BT62" s="32">
        <f t="shared" si="6"/>
        <v>0</v>
      </c>
      <c r="BU62" s="32">
        <f t="shared" si="6"/>
        <v>0</v>
      </c>
      <c r="BV62" s="32">
        <f t="shared" si="6"/>
        <v>560522</v>
      </c>
      <c r="BW62" s="32">
        <f t="shared" si="6"/>
        <v>176116</v>
      </c>
      <c r="BX62" s="32">
        <f t="shared" si="6"/>
        <v>0</v>
      </c>
      <c r="BY62" s="32">
        <f t="shared" si="6"/>
        <v>822600</v>
      </c>
      <c r="BZ62" s="32">
        <f t="shared" si="6"/>
        <v>2230206</v>
      </c>
      <c r="CA62" s="32">
        <f t="shared" si="6"/>
        <v>173924</v>
      </c>
      <c r="CB62" s="32">
        <f t="shared" si="6"/>
        <v>59266</v>
      </c>
      <c r="CC62" s="32">
        <f t="shared" si="6"/>
        <v>163611</v>
      </c>
      <c r="CD62" s="29" t="s">
        <v>233</v>
      </c>
      <c r="CE62" s="32">
        <f t="shared" si="4"/>
        <v>108459239</v>
      </c>
    </row>
    <row r="63" spans="1:83" x14ac:dyDescent="0.35">
      <c r="A63" s="39" t="s">
        <v>249</v>
      </c>
      <c r="B63" s="20"/>
      <c r="C63" s="24">
        <v>474355</v>
      </c>
      <c r="D63" s="24"/>
      <c r="E63" s="24">
        <v>631153</v>
      </c>
      <c r="F63" s="24"/>
      <c r="G63" s="24"/>
      <c r="H63" s="24"/>
      <c r="I63" s="24"/>
      <c r="J63" s="24"/>
      <c r="K63" s="24"/>
      <c r="L63" s="24"/>
      <c r="M63" s="24"/>
      <c r="N63" s="24"/>
      <c r="O63" s="24">
        <v>1818536</v>
      </c>
      <c r="P63" s="30">
        <v>402845</v>
      </c>
      <c r="Q63" s="30"/>
      <c r="R63" s="30">
        <v>1297042</v>
      </c>
      <c r="S63" s="319">
        <v>-152</v>
      </c>
      <c r="T63" s="319"/>
      <c r="U63" s="31">
        <v>332031</v>
      </c>
      <c r="V63" s="30">
        <v>94248</v>
      </c>
      <c r="W63" s="30"/>
      <c r="X63" s="30">
        <v>156</v>
      </c>
      <c r="Y63" s="30">
        <v>359184</v>
      </c>
      <c r="Z63" s="30">
        <v>16970</v>
      </c>
      <c r="AA63" s="30">
        <v>1115</v>
      </c>
      <c r="AB63" s="320">
        <v>49361</v>
      </c>
      <c r="AC63" s="30"/>
      <c r="AD63" s="30"/>
      <c r="AE63" s="30"/>
      <c r="AF63" s="30"/>
      <c r="AG63" s="30">
        <v>1812454</v>
      </c>
      <c r="AH63" s="30"/>
      <c r="AI63" s="30"/>
      <c r="AJ63" s="30">
        <v>428447</v>
      </c>
      <c r="AK63" s="30"/>
      <c r="AL63" s="30"/>
      <c r="AM63" s="30"/>
      <c r="AN63" s="30"/>
      <c r="AO63" s="30"/>
      <c r="AP63" s="30">
        <v>1092022</v>
      </c>
      <c r="AQ63" s="30"/>
      <c r="AR63" s="30"/>
      <c r="AS63" s="30"/>
      <c r="AT63" s="30"/>
      <c r="AU63" s="30"/>
      <c r="AV63" s="319">
        <v>244039</v>
      </c>
      <c r="AW63" s="319">
        <v>55000</v>
      </c>
      <c r="AX63" s="319"/>
      <c r="AY63" s="30"/>
      <c r="AZ63" s="30"/>
      <c r="BA63" s="319"/>
      <c r="BB63" s="319"/>
      <c r="BC63" s="319"/>
      <c r="BD63" s="319">
        <v>750</v>
      </c>
      <c r="BE63" s="30">
        <v>223562</v>
      </c>
      <c r="BF63" s="319"/>
      <c r="BG63" s="319"/>
      <c r="BH63" s="319">
        <v>1685143</v>
      </c>
      <c r="BI63" s="319">
        <v>4450</v>
      </c>
      <c r="BJ63" s="319">
        <v>331851</v>
      </c>
      <c r="BK63" s="319"/>
      <c r="BL63" s="319"/>
      <c r="BM63" s="319"/>
      <c r="BN63" s="319">
        <v>2991780</v>
      </c>
      <c r="BO63" s="319"/>
      <c r="BP63" s="319">
        <v>243226</v>
      </c>
      <c r="BQ63" s="319"/>
      <c r="BR63" s="319">
        <v>337555</v>
      </c>
      <c r="BS63" s="319"/>
      <c r="BT63" s="319"/>
      <c r="BU63" s="319"/>
      <c r="BV63" s="319"/>
      <c r="BW63" s="319">
        <v>100016</v>
      </c>
      <c r="BX63" s="319"/>
      <c r="BY63" s="319">
        <v>21275</v>
      </c>
      <c r="BZ63" s="319"/>
      <c r="CA63" s="319">
        <v>2213</v>
      </c>
      <c r="CB63" s="319"/>
      <c r="CC63" s="319">
        <v>174802</v>
      </c>
      <c r="CD63" s="29" t="s">
        <v>233</v>
      </c>
      <c r="CE63" s="32">
        <f t="shared" si="4"/>
        <v>15225429</v>
      </c>
    </row>
    <row r="64" spans="1:83" x14ac:dyDescent="0.35">
      <c r="A64" s="39" t="s">
        <v>250</v>
      </c>
      <c r="B64" s="20"/>
      <c r="C64" s="24">
        <v>2239323</v>
      </c>
      <c r="D64" s="24"/>
      <c r="E64" s="24">
        <v>4533768</v>
      </c>
      <c r="F64" s="24"/>
      <c r="G64" s="24"/>
      <c r="H64" s="24"/>
      <c r="I64" s="24"/>
      <c r="J64" s="24"/>
      <c r="K64" s="24"/>
      <c r="L64" s="24"/>
      <c r="M64" s="24"/>
      <c r="N64" s="24"/>
      <c r="O64" s="24">
        <v>947005</v>
      </c>
      <c r="P64" s="30">
        <v>25016417</v>
      </c>
      <c r="Q64" s="30">
        <v>352303</v>
      </c>
      <c r="R64" s="30">
        <v>963876</v>
      </c>
      <c r="S64" s="319">
        <v>-324897</v>
      </c>
      <c r="T64" s="319">
        <v>891333</v>
      </c>
      <c r="U64" s="31">
        <v>3116141</v>
      </c>
      <c r="V64" s="30">
        <v>263684</v>
      </c>
      <c r="W64" s="30">
        <v>436778</v>
      </c>
      <c r="X64" s="30">
        <v>625033</v>
      </c>
      <c r="Y64" s="30">
        <v>13359047</v>
      </c>
      <c r="Z64" s="30">
        <v>61843</v>
      </c>
      <c r="AA64" s="30">
        <v>432648</v>
      </c>
      <c r="AB64" s="320">
        <v>52272226</v>
      </c>
      <c r="AC64" s="30">
        <v>909276</v>
      </c>
      <c r="AD64" s="30">
        <v>9849</v>
      </c>
      <c r="AE64" s="30">
        <v>102484</v>
      </c>
      <c r="AF64" s="30"/>
      <c r="AG64" s="30">
        <v>2368057</v>
      </c>
      <c r="AH64" s="30"/>
      <c r="AI64" s="30"/>
      <c r="AJ64" s="30">
        <v>5225482</v>
      </c>
      <c r="AK64" s="30"/>
      <c r="AL64" s="30">
        <v>4202</v>
      </c>
      <c r="AM64" s="30"/>
      <c r="AN64" s="30"/>
      <c r="AO64" s="30"/>
      <c r="AP64" s="30">
        <v>4047435</v>
      </c>
      <c r="AQ64" s="30"/>
      <c r="AR64" s="30"/>
      <c r="AS64" s="30"/>
      <c r="AT64" s="30"/>
      <c r="AU64" s="30"/>
      <c r="AV64" s="319">
        <v>443575</v>
      </c>
      <c r="AW64" s="319">
        <v>10</v>
      </c>
      <c r="AX64" s="319">
        <v>149280</v>
      </c>
      <c r="AY64" s="30">
        <v>40046</v>
      </c>
      <c r="AZ64" s="30"/>
      <c r="BA64" s="319"/>
      <c r="BB64" s="319"/>
      <c r="BC64" s="319"/>
      <c r="BD64" s="319">
        <v>-1366269</v>
      </c>
      <c r="BE64" s="30">
        <v>5770</v>
      </c>
      <c r="BF64" s="319">
        <v>3836</v>
      </c>
      <c r="BG64" s="319">
        <v>1202</v>
      </c>
      <c r="BH64" s="319">
        <v>1484</v>
      </c>
      <c r="BI64" s="319">
        <v>3941</v>
      </c>
      <c r="BJ64" s="319">
        <v>155</v>
      </c>
      <c r="BK64" s="319">
        <v>73</v>
      </c>
      <c r="BL64" s="319">
        <v>1447</v>
      </c>
      <c r="BM64" s="319">
        <v>217</v>
      </c>
      <c r="BN64" s="319">
        <v>1982</v>
      </c>
      <c r="BO64" s="319">
        <v>64772</v>
      </c>
      <c r="BP64" s="319"/>
      <c r="BQ64" s="319"/>
      <c r="BR64" s="319"/>
      <c r="BS64" s="319">
        <v>139</v>
      </c>
      <c r="BT64" s="319"/>
      <c r="BU64" s="319"/>
      <c r="BV64" s="319">
        <v>1377</v>
      </c>
      <c r="BW64" s="319"/>
      <c r="BX64" s="319">
        <v>98720</v>
      </c>
      <c r="BY64" s="319"/>
      <c r="BZ64" s="319"/>
      <c r="CA64" s="319">
        <v>7221</v>
      </c>
      <c r="CB64" s="319">
        <v>5903</v>
      </c>
      <c r="CC64" s="319">
        <v>1311808</v>
      </c>
      <c r="CD64" s="29" t="s">
        <v>233</v>
      </c>
      <c r="CE64" s="32">
        <f t="shared" si="4"/>
        <v>118630002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>
        <v>1066</v>
      </c>
      <c r="P65" s="30">
        <v>4817</v>
      </c>
      <c r="Q65" s="30"/>
      <c r="R65" s="30"/>
      <c r="S65" s="319"/>
      <c r="T65" s="319">
        <v>1802</v>
      </c>
      <c r="U65" s="31"/>
      <c r="V65" s="30"/>
      <c r="W65" s="30">
        <v>14582</v>
      </c>
      <c r="X65" s="30">
        <v>13438</v>
      </c>
      <c r="Y65" s="30"/>
      <c r="Z65" s="30">
        <v>1131</v>
      </c>
      <c r="AA65" s="30">
        <v>1564</v>
      </c>
      <c r="AB65" s="320">
        <v>722</v>
      </c>
      <c r="AC65" s="30"/>
      <c r="AD65" s="30"/>
      <c r="AE65" s="30">
        <v>59879</v>
      </c>
      <c r="AF65" s="30"/>
      <c r="AG65" s="30"/>
      <c r="AH65" s="30"/>
      <c r="AI65" s="30"/>
      <c r="AJ65" s="30">
        <v>375354</v>
      </c>
      <c r="AK65" s="30"/>
      <c r="AL65" s="30"/>
      <c r="AM65" s="30"/>
      <c r="AN65" s="30"/>
      <c r="AO65" s="30"/>
      <c r="AP65" s="30">
        <v>297771</v>
      </c>
      <c r="AQ65" s="30"/>
      <c r="AR65" s="30"/>
      <c r="AS65" s="30"/>
      <c r="AT65" s="30"/>
      <c r="AU65" s="30"/>
      <c r="AV65" s="319">
        <v>11597</v>
      </c>
      <c r="AW65" s="319"/>
      <c r="AX65" s="319"/>
      <c r="AY65" s="30"/>
      <c r="AZ65" s="30"/>
      <c r="BA65" s="319"/>
      <c r="BB65" s="319"/>
      <c r="BC65" s="319"/>
      <c r="BD65" s="319"/>
      <c r="BE65" s="30">
        <v>4713215</v>
      </c>
      <c r="BF65" s="319"/>
      <c r="BG65" s="319">
        <v>-103178</v>
      </c>
      <c r="BH65" s="319">
        <v>1361773</v>
      </c>
      <c r="BI65" s="319"/>
      <c r="BJ65" s="319">
        <v>6979</v>
      </c>
      <c r="BK65" s="319">
        <v>7129</v>
      </c>
      <c r="BL65" s="319"/>
      <c r="BM65" s="319"/>
      <c r="BN65" s="319"/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6769641</v>
      </c>
    </row>
    <row r="66" spans="1:83" x14ac:dyDescent="0.35">
      <c r="A66" s="39" t="s">
        <v>252</v>
      </c>
      <c r="B66" s="20"/>
      <c r="C66" s="24">
        <v>87857</v>
      </c>
      <c r="D66" s="24"/>
      <c r="E66" s="24">
        <v>933741</v>
      </c>
      <c r="F66" s="24"/>
      <c r="G66" s="24"/>
      <c r="H66" s="24"/>
      <c r="I66" s="24"/>
      <c r="J66" s="24"/>
      <c r="K66" s="24"/>
      <c r="L66" s="24"/>
      <c r="M66" s="24"/>
      <c r="N66" s="24"/>
      <c r="O66" s="24">
        <v>159296</v>
      </c>
      <c r="P66" s="30">
        <v>1128453</v>
      </c>
      <c r="Q66" s="30">
        <v>12462</v>
      </c>
      <c r="R66" s="30">
        <v>6279</v>
      </c>
      <c r="S66" s="319"/>
      <c r="T66" s="319">
        <v>29171</v>
      </c>
      <c r="U66" s="31">
        <v>4842501</v>
      </c>
      <c r="V66" s="30">
        <v>18098</v>
      </c>
      <c r="W66" s="30">
        <v>5134106</v>
      </c>
      <c r="X66" s="30">
        <v>2613000</v>
      </c>
      <c r="Y66" s="30">
        <v>2506680</v>
      </c>
      <c r="Z66" s="30">
        <v>695515</v>
      </c>
      <c r="AA66" s="30">
        <v>1766328</v>
      </c>
      <c r="AB66" s="320">
        <v>6694139</v>
      </c>
      <c r="AC66" s="30">
        <v>14370</v>
      </c>
      <c r="AD66" s="30">
        <v>2505249</v>
      </c>
      <c r="AE66" s="30">
        <v>1403192</v>
      </c>
      <c r="AF66" s="30"/>
      <c r="AG66" s="30">
        <v>646604</v>
      </c>
      <c r="AH66" s="30"/>
      <c r="AI66" s="30"/>
      <c r="AJ66" s="30">
        <v>379956</v>
      </c>
      <c r="AK66" s="30"/>
      <c r="AL66" s="30"/>
      <c r="AM66" s="30"/>
      <c r="AN66" s="30"/>
      <c r="AO66" s="30"/>
      <c r="AP66" s="30">
        <v>589675</v>
      </c>
      <c r="AQ66" s="30"/>
      <c r="AR66" s="30"/>
      <c r="AS66" s="30"/>
      <c r="AT66" s="30"/>
      <c r="AU66" s="30"/>
      <c r="AV66" s="319">
        <v>1922776</v>
      </c>
      <c r="AW66" s="319">
        <v>3902</v>
      </c>
      <c r="AX66" s="319">
        <v>1182096</v>
      </c>
      <c r="AY66" s="30">
        <v>4078</v>
      </c>
      <c r="AZ66" s="30"/>
      <c r="BA66" s="319">
        <v>77000</v>
      </c>
      <c r="BB66" s="319"/>
      <c r="BC66" s="319">
        <v>341</v>
      </c>
      <c r="BD66" s="319">
        <v>215580</v>
      </c>
      <c r="BE66" s="30">
        <v>5012900</v>
      </c>
      <c r="BF66" s="319">
        <v>566729</v>
      </c>
      <c r="BG66" s="319">
        <v>10330</v>
      </c>
      <c r="BH66" s="319">
        <v>21980710</v>
      </c>
      <c r="BI66" s="319">
        <v>7669582</v>
      </c>
      <c r="BJ66" s="319">
        <v>538825</v>
      </c>
      <c r="BK66" s="319">
        <v>1073119</v>
      </c>
      <c r="BL66" s="319">
        <v>20969</v>
      </c>
      <c r="BM66" s="319">
        <v>784100</v>
      </c>
      <c r="BN66" s="319">
        <v>2906614</v>
      </c>
      <c r="BO66" s="319">
        <v>456027</v>
      </c>
      <c r="BP66" s="319">
        <v>362419</v>
      </c>
      <c r="BQ66" s="319"/>
      <c r="BR66" s="319">
        <v>853629</v>
      </c>
      <c r="BS66" s="319">
        <v>145</v>
      </c>
      <c r="BT66" s="319"/>
      <c r="BU66" s="319"/>
      <c r="BV66" s="319">
        <v>129471</v>
      </c>
      <c r="BW66" s="319">
        <v>92766</v>
      </c>
      <c r="BX66" s="319"/>
      <c r="BY66" s="319">
        <v>5298</v>
      </c>
      <c r="BZ66" s="319">
        <v>375</v>
      </c>
      <c r="CA66" s="319"/>
      <c r="CB66" s="319">
        <v>79631</v>
      </c>
      <c r="CC66" s="319">
        <v>3439540</v>
      </c>
      <c r="CD66" s="29" t="s">
        <v>233</v>
      </c>
      <c r="CE66" s="32">
        <f t="shared" si="4"/>
        <v>81555624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0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28557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0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736673</v>
      </c>
      <c r="Z67" s="32">
        <f t="shared" si="7"/>
        <v>0</v>
      </c>
      <c r="AA67" s="32">
        <f t="shared" si="7"/>
        <v>0</v>
      </c>
      <c r="AB67" s="32">
        <f t="shared" si="7"/>
        <v>738703</v>
      </c>
      <c r="AC67" s="32">
        <f t="shared" si="7"/>
        <v>31831</v>
      </c>
      <c r="AD67" s="32">
        <f t="shared" si="7"/>
        <v>0</v>
      </c>
      <c r="AE67" s="32">
        <f t="shared" si="7"/>
        <v>659023</v>
      </c>
      <c r="AF67" s="32">
        <f t="shared" si="7"/>
        <v>0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2701056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4638960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252478</v>
      </c>
      <c r="AW67" s="32">
        <f t="shared" si="7"/>
        <v>0</v>
      </c>
      <c r="AX67" s="32">
        <f t="shared" si="7"/>
        <v>0</v>
      </c>
      <c r="AY67" s="32">
        <f t="shared" si="7"/>
        <v>49885</v>
      </c>
      <c r="AZ67" s="32">
        <f t="shared" si="7"/>
        <v>0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14944</v>
      </c>
      <c r="BE67" s="32">
        <f t="shared" si="7"/>
        <v>31476604</v>
      </c>
      <c r="BF67" s="32">
        <f t="shared" si="7"/>
        <v>0</v>
      </c>
      <c r="BG67" s="32">
        <f t="shared" si="7"/>
        <v>0</v>
      </c>
      <c r="BH67" s="32">
        <f t="shared" si="7"/>
        <v>43843</v>
      </c>
      <c r="BI67" s="32">
        <f t="shared" si="7"/>
        <v>375462</v>
      </c>
      <c r="BJ67" s="32">
        <f t="shared" si="7"/>
        <v>89662</v>
      </c>
      <c r="BK67" s="32">
        <f t="shared" si="7"/>
        <v>91642</v>
      </c>
      <c r="BL67" s="32">
        <f t="shared" si="7"/>
        <v>0</v>
      </c>
      <c r="BM67" s="32">
        <f t="shared" si="7"/>
        <v>0</v>
      </c>
      <c r="BN67" s="32">
        <f t="shared" si="7"/>
        <v>0</v>
      </c>
      <c r="BO67" s="32">
        <f t="shared" ref="BO67:CC67" si="8">ROUND(BO51+BO52,0)</f>
        <v>21666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8061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32213</v>
      </c>
      <c r="BZ67" s="32">
        <f t="shared" si="8"/>
        <v>0</v>
      </c>
      <c r="CA67" s="32">
        <f t="shared" si="8"/>
        <v>510905</v>
      </c>
      <c r="CB67" s="32">
        <f t="shared" si="8"/>
        <v>0</v>
      </c>
      <c r="CC67" s="32">
        <f t="shared" si="8"/>
        <v>36419</v>
      </c>
      <c r="CD67" s="29" t="s">
        <v>233</v>
      </c>
      <c r="CE67" s="32">
        <f t="shared" si="4"/>
        <v>42538587</v>
      </c>
    </row>
    <row r="68" spans="1:83" x14ac:dyDescent="0.35">
      <c r="A68" s="39" t="s">
        <v>253</v>
      </c>
      <c r="B68" s="32"/>
      <c r="C68" s="24">
        <v>47525</v>
      </c>
      <c r="D68" s="24"/>
      <c r="E68" s="24">
        <v>502226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>
        <v>7283</v>
      </c>
      <c r="Q68" s="30"/>
      <c r="R68" s="30"/>
      <c r="S68" s="319"/>
      <c r="T68" s="319"/>
      <c r="U68" s="31">
        <v>4158</v>
      </c>
      <c r="V68" s="30">
        <v>218</v>
      </c>
      <c r="W68" s="30"/>
      <c r="X68" s="30"/>
      <c r="Y68" s="30">
        <v>371296</v>
      </c>
      <c r="Z68" s="30"/>
      <c r="AA68" s="30"/>
      <c r="AB68" s="320">
        <v>105905</v>
      </c>
      <c r="AC68" s="30">
        <v>67993</v>
      </c>
      <c r="AD68" s="30"/>
      <c r="AE68" s="30">
        <v>189524</v>
      </c>
      <c r="AF68" s="30"/>
      <c r="AG68" s="30">
        <v>27790</v>
      </c>
      <c r="AH68" s="30"/>
      <c r="AI68" s="30"/>
      <c r="AJ68" s="30">
        <v>665995</v>
      </c>
      <c r="AK68" s="30"/>
      <c r="AL68" s="30"/>
      <c r="AM68" s="30"/>
      <c r="AN68" s="30"/>
      <c r="AO68" s="30"/>
      <c r="AP68" s="30">
        <v>1915659</v>
      </c>
      <c r="AQ68" s="30"/>
      <c r="AR68" s="30"/>
      <c r="AS68" s="30"/>
      <c r="AT68" s="30"/>
      <c r="AU68" s="30"/>
      <c r="AV68" s="319">
        <v>113135</v>
      </c>
      <c r="AW68" s="319"/>
      <c r="AX68" s="319"/>
      <c r="AY68" s="30">
        <v>22807</v>
      </c>
      <c r="AZ68" s="30"/>
      <c r="BA68" s="319"/>
      <c r="BB68" s="319"/>
      <c r="BC68" s="319"/>
      <c r="BD68" s="319">
        <v>2117</v>
      </c>
      <c r="BE68" s="30">
        <v>161180</v>
      </c>
      <c r="BF68" s="319"/>
      <c r="BG68" s="319"/>
      <c r="BH68" s="319"/>
      <c r="BI68" s="319">
        <v>207611</v>
      </c>
      <c r="BJ68" s="319">
        <v>12700</v>
      </c>
      <c r="BK68" s="319">
        <v>12981</v>
      </c>
      <c r="BL68" s="319"/>
      <c r="BM68" s="319"/>
      <c r="BN68" s="319"/>
      <c r="BO68" s="319">
        <v>12321</v>
      </c>
      <c r="BP68" s="319"/>
      <c r="BQ68" s="319"/>
      <c r="BR68" s="319"/>
      <c r="BS68" s="319">
        <v>2295</v>
      </c>
      <c r="BT68" s="319"/>
      <c r="BU68" s="319"/>
      <c r="BV68" s="319"/>
      <c r="BW68" s="319"/>
      <c r="BX68" s="319"/>
      <c r="BY68" s="319">
        <v>14949</v>
      </c>
      <c r="BZ68" s="319"/>
      <c r="CA68" s="319"/>
      <c r="CB68" s="319">
        <v>166638</v>
      </c>
      <c r="CC68" s="319">
        <v>27232</v>
      </c>
      <c r="CD68" s="29" t="s">
        <v>233</v>
      </c>
      <c r="CE68" s="32">
        <f t="shared" si="4"/>
        <v>4661538</v>
      </c>
    </row>
    <row r="69" spans="1:83" x14ac:dyDescent="0.35">
      <c r="A69" s="39" t="s">
        <v>254</v>
      </c>
      <c r="B69" s="20"/>
      <c r="C69" s="32">
        <f t="shared" ref="C69:BN69" si="9">SUM(C70:C83)</f>
        <v>277348</v>
      </c>
      <c r="D69" s="32">
        <f t="shared" si="9"/>
        <v>0</v>
      </c>
      <c r="E69" s="32">
        <f t="shared" si="9"/>
        <v>862993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82923</v>
      </c>
      <c r="P69" s="32">
        <f t="shared" si="9"/>
        <v>381129</v>
      </c>
      <c r="Q69" s="32">
        <f t="shared" si="9"/>
        <v>42327</v>
      </c>
      <c r="R69" s="32">
        <f t="shared" si="9"/>
        <v>7166</v>
      </c>
      <c r="S69" s="32">
        <f t="shared" si="9"/>
        <v>406</v>
      </c>
      <c r="T69" s="32">
        <f t="shared" si="9"/>
        <v>51819</v>
      </c>
      <c r="U69" s="32">
        <f t="shared" si="9"/>
        <v>137446</v>
      </c>
      <c r="V69" s="32">
        <f t="shared" si="9"/>
        <v>21030</v>
      </c>
      <c r="W69" s="32">
        <f t="shared" si="9"/>
        <v>129500</v>
      </c>
      <c r="X69" s="32">
        <f t="shared" si="9"/>
        <v>106697</v>
      </c>
      <c r="Y69" s="32">
        <f t="shared" si="9"/>
        <v>124321</v>
      </c>
      <c r="Z69" s="32">
        <f t="shared" si="9"/>
        <v>8848</v>
      </c>
      <c r="AA69" s="32">
        <f t="shared" si="9"/>
        <v>18025</v>
      </c>
      <c r="AB69" s="32">
        <f t="shared" si="9"/>
        <v>227574</v>
      </c>
      <c r="AC69" s="32">
        <f t="shared" si="9"/>
        <v>20582</v>
      </c>
      <c r="AD69" s="32">
        <f t="shared" si="9"/>
        <v>0</v>
      </c>
      <c r="AE69" s="32">
        <f t="shared" si="9"/>
        <v>109289</v>
      </c>
      <c r="AF69" s="32">
        <f t="shared" si="9"/>
        <v>0</v>
      </c>
      <c r="AG69" s="32">
        <f t="shared" si="9"/>
        <v>299290</v>
      </c>
      <c r="AH69" s="32">
        <f t="shared" si="9"/>
        <v>0</v>
      </c>
      <c r="AI69" s="32">
        <f t="shared" si="9"/>
        <v>0</v>
      </c>
      <c r="AJ69" s="32">
        <f t="shared" si="9"/>
        <v>572439</v>
      </c>
      <c r="AK69" s="32">
        <f t="shared" si="9"/>
        <v>0</v>
      </c>
      <c r="AL69" s="32">
        <f t="shared" si="9"/>
        <v>5320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806062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519732</v>
      </c>
      <c r="AW69" s="32">
        <f t="shared" si="9"/>
        <v>22972</v>
      </c>
      <c r="AX69" s="32">
        <f t="shared" si="9"/>
        <v>348614</v>
      </c>
      <c r="AY69" s="32">
        <f t="shared" si="9"/>
        <v>2375167</v>
      </c>
      <c r="AZ69" s="32">
        <f t="shared" si="9"/>
        <v>0</v>
      </c>
      <c r="BA69" s="32">
        <f t="shared" si="9"/>
        <v>16863</v>
      </c>
      <c r="BB69" s="32">
        <f t="shared" si="9"/>
        <v>0</v>
      </c>
      <c r="BC69" s="32">
        <f t="shared" si="9"/>
        <v>1307</v>
      </c>
      <c r="BD69" s="32">
        <f t="shared" si="9"/>
        <v>48937</v>
      </c>
      <c r="BE69" s="32">
        <f t="shared" si="9"/>
        <v>3573530</v>
      </c>
      <c r="BF69" s="32">
        <f t="shared" si="9"/>
        <v>472935</v>
      </c>
      <c r="BG69" s="32">
        <f t="shared" si="9"/>
        <v>8673</v>
      </c>
      <c r="BH69" s="32">
        <f t="shared" si="9"/>
        <v>1938707</v>
      </c>
      <c r="BI69" s="32">
        <f t="shared" si="9"/>
        <v>85998</v>
      </c>
      <c r="BJ69" s="32">
        <f t="shared" si="9"/>
        <v>1088949</v>
      </c>
      <c r="BK69" s="32">
        <f t="shared" si="9"/>
        <v>477253</v>
      </c>
      <c r="BL69" s="32">
        <f t="shared" si="9"/>
        <v>65233</v>
      </c>
      <c r="BM69" s="32">
        <f t="shared" si="9"/>
        <v>29765</v>
      </c>
      <c r="BN69" s="32">
        <f t="shared" si="9"/>
        <v>891768</v>
      </c>
      <c r="BO69" s="32">
        <f t="shared" ref="BO69:CD69" si="10">SUM(BO70:BO83)</f>
        <v>7218</v>
      </c>
      <c r="BP69" s="32">
        <f t="shared" si="10"/>
        <v>434623</v>
      </c>
      <c r="BQ69" s="32">
        <f t="shared" si="10"/>
        <v>0</v>
      </c>
      <c r="BR69" s="32">
        <f t="shared" si="10"/>
        <v>334124</v>
      </c>
      <c r="BS69" s="32">
        <f t="shared" si="10"/>
        <v>26942</v>
      </c>
      <c r="BT69" s="32">
        <f t="shared" si="10"/>
        <v>0</v>
      </c>
      <c r="BU69" s="32">
        <f t="shared" si="10"/>
        <v>0</v>
      </c>
      <c r="BV69" s="32">
        <f t="shared" si="10"/>
        <v>22329</v>
      </c>
      <c r="BW69" s="32">
        <f t="shared" si="10"/>
        <v>267664</v>
      </c>
      <c r="BX69" s="32">
        <f t="shared" si="10"/>
        <v>0</v>
      </c>
      <c r="BY69" s="32">
        <f t="shared" si="10"/>
        <v>324494</v>
      </c>
      <c r="BZ69" s="32">
        <f t="shared" si="10"/>
        <v>28090</v>
      </c>
      <c r="CA69" s="32">
        <f t="shared" si="10"/>
        <v>55908</v>
      </c>
      <c r="CB69" s="32">
        <f t="shared" si="10"/>
        <v>29322</v>
      </c>
      <c r="CC69" s="32">
        <f t="shared" si="10"/>
        <v>715517</v>
      </c>
      <c r="CD69" s="32">
        <f t="shared" si="10"/>
        <v>0</v>
      </c>
      <c r="CE69" s="32">
        <f>SUM(CE70:CE84)</f>
        <v>91449793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>
        <v>277348</v>
      </c>
      <c r="D83" s="24"/>
      <c r="E83" s="30">
        <v>862993</v>
      </c>
      <c r="F83" s="30"/>
      <c r="G83" s="24"/>
      <c r="H83" s="24"/>
      <c r="I83" s="30"/>
      <c r="J83" s="30"/>
      <c r="K83" s="30"/>
      <c r="L83" s="30"/>
      <c r="M83" s="24"/>
      <c r="N83" s="24"/>
      <c r="O83" s="24">
        <v>82923</v>
      </c>
      <c r="P83" s="30">
        <v>381129</v>
      </c>
      <c r="Q83" s="30">
        <v>42327</v>
      </c>
      <c r="R83" s="31">
        <v>7166</v>
      </c>
      <c r="S83" s="30">
        <v>406</v>
      </c>
      <c r="T83" s="24">
        <v>51819</v>
      </c>
      <c r="U83" s="30">
        <v>137446</v>
      </c>
      <c r="V83" s="30">
        <v>21030</v>
      </c>
      <c r="W83" s="24">
        <v>129500</v>
      </c>
      <c r="X83" s="30">
        <v>106697</v>
      </c>
      <c r="Y83" s="30">
        <v>124321</v>
      </c>
      <c r="Z83" s="30">
        <v>8848</v>
      </c>
      <c r="AA83" s="30">
        <v>18025</v>
      </c>
      <c r="AB83" s="30">
        <v>227574</v>
      </c>
      <c r="AC83" s="30">
        <v>20582</v>
      </c>
      <c r="AD83" s="30"/>
      <c r="AE83" s="30">
        <v>109289</v>
      </c>
      <c r="AF83" s="30"/>
      <c r="AG83" s="30">
        <v>299290</v>
      </c>
      <c r="AH83" s="30"/>
      <c r="AI83" s="30"/>
      <c r="AJ83" s="30">
        <v>572439</v>
      </c>
      <c r="AK83" s="30"/>
      <c r="AL83" s="30">
        <v>5320</v>
      </c>
      <c r="AM83" s="30"/>
      <c r="AN83" s="30"/>
      <c r="AO83" s="24"/>
      <c r="AP83" s="30">
        <v>806062</v>
      </c>
      <c r="AQ83" s="24"/>
      <c r="AR83" s="24"/>
      <c r="AS83" s="24"/>
      <c r="AT83" s="24"/>
      <c r="AU83" s="30"/>
      <c r="AV83" s="30">
        <v>519732</v>
      </c>
      <c r="AW83" s="30">
        <v>22972</v>
      </c>
      <c r="AX83" s="30">
        <v>348614</v>
      </c>
      <c r="AY83" s="30">
        <v>2375167</v>
      </c>
      <c r="AZ83" s="30"/>
      <c r="BA83" s="30">
        <v>16863</v>
      </c>
      <c r="BB83" s="30"/>
      <c r="BC83" s="30">
        <v>1307</v>
      </c>
      <c r="BD83" s="30">
        <v>48937</v>
      </c>
      <c r="BE83" s="30">
        <v>3573530</v>
      </c>
      <c r="BF83" s="30">
        <v>472935</v>
      </c>
      <c r="BG83" s="30">
        <v>8673</v>
      </c>
      <c r="BH83" s="31">
        <v>1938707</v>
      </c>
      <c r="BI83" s="30">
        <v>85998</v>
      </c>
      <c r="BJ83" s="30">
        <v>1088949</v>
      </c>
      <c r="BK83" s="30">
        <v>477253</v>
      </c>
      <c r="BL83" s="30">
        <v>65233</v>
      </c>
      <c r="BM83" s="30">
        <v>29765</v>
      </c>
      <c r="BN83" s="30">
        <v>891768</v>
      </c>
      <c r="BO83" s="30">
        <v>7218</v>
      </c>
      <c r="BP83" s="30">
        <v>434623</v>
      </c>
      <c r="BQ83" s="30"/>
      <c r="BR83" s="30">
        <v>334124</v>
      </c>
      <c r="BS83" s="30">
        <v>26942</v>
      </c>
      <c r="BT83" s="30"/>
      <c r="BU83" s="30"/>
      <c r="BV83" s="30">
        <v>22329</v>
      </c>
      <c r="BW83" s="30">
        <v>267664</v>
      </c>
      <c r="BX83" s="30"/>
      <c r="BY83" s="30">
        <v>324494</v>
      </c>
      <c r="BZ83" s="30">
        <v>28090</v>
      </c>
      <c r="CA83" s="30">
        <v>55908</v>
      </c>
      <c r="CB83" s="30">
        <v>29322</v>
      </c>
      <c r="CC83" s="30">
        <v>715517</v>
      </c>
      <c r="CD83" s="35"/>
      <c r="CE83" s="32">
        <f t="shared" si="11"/>
        <v>18505168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>
        <v>1500</v>
      </c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>
        <v>58041098</v>
      </c>
      <c r="AC84" s="24"/>
      <c r="AD84" s="24"/>
      <c r="AE84" s="24">
        <v>321532</v>
      </c>
      <c r="AF84" s="24"/>
      <c r="AG84" s="24">
        <v>20951</v>
      </c>
      <c r="AH84" s="24"/>
      <c r="AI84" s="24"/>
      <c r="AJ84" s="24">
        <v>579555</v>
      </c>
      <c r="AK84" s="24"/>
      <c r="AL84" s="24"/>
      <c r="AM84" s="24"/>
      <c r="AN84" s="24"/>
      <c r="AO84" s="24"/>
      <c r="AP84" s="24">
        <v>262542</v>
      </c>
      <c r="AQ84" s="24"/>
      <c r="AR84" s="24"/>
      <c r="AS84" s="24"/>
      <c r="AT84" s="24"/>
      <c r="AU84" s="24"/>
      <c r="AV84" s="24"/>
      <c r="AW84" s="24">
        <v>228650</v>
      </c>
      <c r="AX84" s="24"/>
      <c r="AY84" s="24">
        <v>2485076</v>
      </c>
      <c r="AZ84" s="24"/>
      <c r="BA84" s="24"/>
      <c r="BB84" s="24"/>
      <c r="BC84" s="24"/>
      <c r="BD84" s="24">
        <v>14369</v>
      </c>
      <c r="BE84" s="24">
        <v>4633</v>
      </c>
      <c r="BF84" s="24">
        <v>92102</v>
      </c>
      <c r="BG84" s="24">
        <v>69529</v>
      </c>
      <c r="BH84" s="24">
        <v>48668</v>
      </c>
      <c r="BI84" s="24">
        <v>42870</v>
      </c>
      <c r="BJ84" s="24"/>
      <c r="BK84" s="24">
        <v>70</v>
      </c>
      <c r="BL84" s="24">
        <v>15760</v>
      </c>
      <c r="BM84" s="24"/>
      <c r="BN84" s="24">
        <v>727392</v>
      </c>
      <c r="BO84" s="24">
        <v>9953</v>
      </c>
      <c r="BP84" s="24"/>
      <c r="BQ84" s="24"/>
      <c r="BR84" s="24"/>
      <c r="BS84" s="24"/>
      <c r="BT84" s="24"/>
      <c r="BU84" s="24"/>
      <c r="BV84" s="24">
        <v>52452</v>
      </c>
      <c r="BW84" s="24">
        <v>48750</v>
      </c>
      <c r="BX84" s="24"/>
      <c r="BY84" s="24"/>
      <c r="BZ84" s="24"/>
      <c r="CA84" s="24"/>
      <c r="CB84" s="24">
        <v>277031</v>
      </c>
      <c r="CC84" s="24"/>
      <c r="CD84" s="35">
        <v>9600142</v>
      </c>
      <c r="CE84" s="32">
        <f t="shared" si="11"/>
        <v>72944625</v>
      </c>
    </row>
    <row r="85" spans="1:84" x14ac:dyDescent="0.35">
      <c r="A85" s="39" t="s">
        <v>270</v>
      </c>
      <c r="B85" s="32"/>
      <c r="C85" s="32">
        <f>SUM(C61:C69)-C84</f>
        <v>30243659</v>
      </c>
      <c r="D85" s="32">
        <f t="shared" ref="D85:BO85" si="12">SUM(D61:D69)-D84</f>
        <v>0</v>
      </c>
      <c r="E85" s="32">
        <f t="shared" si="12"/>
        <v>69640379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14432917</v>
      </c>
      <c r="P85" s="32">
        <f t="shared" si="12"/>
        <v>48610103</v>
      </c>
      <c r="Q85" s="32">
        <f t="shared" si="12"/>
        <v>7254918</v>
      </c>
      <c r="R85" s="32">
        <f t="shared" si="12"/>
        <v>3425473</v>
      </c>
      <c r="S85" s="32">
        <f t="shared" si="12"/>
        <v>-324507</v>
      </c>
      <c r="T85" s="32">
        <f t="shared" si="12"/>
        <v>6773193</v>
      </c>
      <c r="U85" s="32">
        <f t="shared" si="12"/>
        <v>13703250</v>
      </c>
      <c r="V85" s="32">
        <f t="shared" si="12"/>
        <v>2226924</v>
      </c>
      <c r="W85" s="32">
        <f t="shared" si="12"/>
        <v>8715747</v>
      </c>
      <c r="X85" s="32">
        <f t="shared" si="12"/>
        <v>7014067</v>
      </c>
      <c r="Y85" s="32">
        <f t="shared" si="12"/>
        <v>30000649</v>
      </c>
      <c r="Z85" s="32">
        <f t="shared" si="12"/>
        <v>2771778</v>
      </c>
      <c r="AA85" s="32">
        <f t="shared" si="12"/>
        <v>3174128</v>
      </c>
      <c r="AB85" s="32">
        <f t="shared" si="12"/>
        <v>15647186</v>
      </c>
      <c r="AC85" s="32">
        <f t="shared" si="12"/>
        <v>5649628</v>
      </c>
      <c r="AD85" s="32">
        <f t="shared" si="12"/>
        <v>2515098</v>
      </c>
      <c r="AE85" s="32">
        <f t="shared" si="12"/>
        <v>14062483</v>
      </c>
      <c r="AF85" s="32">
        <f t="shared" si="12"/>
        <v>0</v>
      </c>
      <c r="AG85" s="32">
        <f t="shared" si="12"/>
        <v>26807868</v>
      </c>
      <c r="AH85" s="32">
        <f t="shared" si="12"/>
        <v>0</v>
      </c>
      <c r="AI85" s="32">
        <f t="shared" si="12"/>
        <v>0</v>
      </c>
      <c r="AJ85" s="32">
        <f t="shared" si="12"/>
        <v>67377246</v>
      </c>
      <c r="AK85" s="32">
        <f t="shared" si="12"/>
        <v>0</v>
      </c>
      <c r="AL85" s="32">
        <f t="shared" si="12"/>
        <v>709089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104003024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35133418</v>
      </c>
      <c r="AW85" s="32">
        <f t="shared" si="12"/>
        <v>260689</v>
      </c>
      <c r="AX85" s="32">
        <f t="shared" si="12"/>
        <v>3900616</v>
      </c>
      <c r="AY85" s="32">
        <f t="shared" si="12"/>
        <v>6253048</v>
      </c>
      <c r="AZ85" s="32">
        <f t="shared" si="12"/>
        <v>0</v>
      </c>
      <c r="BA85" s="32">
        <f t="shared" si="12"/>
        <v>299386</v>
      </c>
      <c r="BB85" s="32">
        <f t="shared" si="12"/>
        <v>0</v>
      </c>
      <c r="BC85" s="32">
        <f t="shared" si="12"/>
        <v>908309</v>
      </c>
      <c r="BD85" s="32">
        <f t="shared" si="12"/>
        <v>218891</v>
      </c>
      <c r="BE85" s="32">
        <f t="shared" si="12"/>
        <v>52510663</v>
      </c>
      <c r="BF85" s="32">
        <f t="shared" si="12"/>
        <v>7606106</v>
      </c>
      <c r="BG85" s="32">
        <f t="shared" si="12"/>
        <v>557024</v>
      </c>
      <c r="BH85" s="32">
        <f t="shared" si="12"/>
        <v>50191860</v>
      </c>
      <c r="BI85" s="32">
        <f t="shared" si="12"/>
        <v>16471239</v>
      </c>
      <c r="BJ85" s="32">
        <f t="shared" si="12"/>
        <v>5525542</v>
      </c>
      <c r="BK85" s="32">
        <f t="shared" si="12"/>
        <v>8912472</v>
      </c>
      <c r="BL85" s="32">
        <f t="shared" si="12"/>
        <v>5672289</v>
      </c>
      <c r="BM85" s="32">
        <f t="shared" si="12"/>
        <v>1781590</v>
      </c>
      <c r="BN85" s="32">
        <f t="shared" si="12"/>
        <v>17983609</v>
      </c>
      <c r="BO85" s="32">
        <f t="shared" si="12"/>
        <v>1312310</v>
      </c>
      <c r="BP85" s="32">
        <f t="shared" ref="BP85:CD85" si="13">SUM(BP61:BP69)-BP84</f>
        <v>2476500</v>
      </c>
      <c r="BQ85" s="32">
        <f t="shared" si="13"/>
        <v>0</v>
      </c>
      <c r="BR85" s="32">
        <f t="shared" si="13"/>
        <v>58023346</v>
      </c>
      <c r="BS85" s="32">
        <f t="shared" si="13"/>
        <v>37842</v>
      </c>
      <c r="BT85" s="32">
        <f t="shared" si="13"/>
        <v>0</v>
      </c>
      <c r="BU85" s="32">
        <f t="shared" si="13"/>
        <v>0</v>
      </c>
      <c r="BV85" s="32">
        <f t="shared" si="13"/>
        <v>4643609</v>
      </c>
      <c r="BW85" s="32">
        <f t="shared" si="13"/>
        <v>2582150</v>
      </c>
      <c r="BX85" s="32">
        <f t="shared" si="13"/>
        <v>98720</v>
      </c>
      <c r="BY85" s="32">
        <f t="shared" si="13"/>
        <v>9211646</v>
      </c>
      <c r="BZ85" s="32">
        <f t="shared" si="13"/>
        <v>6756312</v>
      </c>
      <c r="CA85" s="32">
        <f t="shared" si="13"/>
        <v>2063232</v>
      </c>
      <c r="CB85" s="32">
        <f t="shared" si="13"/>
        <v>447153</v>
      </c>
      <c r="CC85" s="32">
        <f t="shared" si="13"/>
        <v>10382592</v>
      </c>
      <c r="CD85" s="32">
        <f t="shared" si="13"/>
        <v>-9600142</v>
      </c>
      <c r="CE85" s="32">
        <f t="shared" si="11"/>
        <v>787056321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/>
    </row>
    <row r="87" spans="1:84" x14ac:dyDescent="0.35">
      <c r="A87" s="26" t="s">
        <v>272</v>
      </c>
      <c r="B87" s="20"/>
      <c r="C87" s="24">
        <v>122351049</v>
      </c>
      <c r="D87" s="24"/>
      <c r="E87" s="24">
        <v>247070933</v>
      </c>
      <c r="F87" s="24"/>
      <c r="G87" s="24"/>
      <c r="H87" s="24"/>
      <c r="I87" s="24"/>
      <c r="J87" s="24"/>
      <c r="K87" s="24"/>
      <c r="L87" s="24"/>
      <c r="M87" s="24"/>
      <c r="N87" s="24"/>
      <c r="O87" s="24">
        <v>41163221</v>
      </c>
      <c r="P87" s="24">
        <v>133453683</v>
      </c>
      <c r="Q87" s="24">
        <v>5190286</v>
      </c>
      <c r="R87" s="24">
        <v>19005597</v>
      </c>
      <c r="S87" s="24"/>
      <c r="T87" s="24">
        <v>4177545</v>
      </c>
      <c r="U87" s="24">
        <v>65053712</v>
      </c>
      <c r="V87" s="24">
        <v>8464840</v>
      </c>
      <c r="W87" s="24">
        <v>3585454</v>
      </c>
      <c r="X87" s="24">
        <v>34219571</v>
      </c>
      <c r="Y87" s="24">
        <v>78314173</v>
      </c>
      <c r="Z87" s="24">
        <v>1709421</v>
      </c>
      <c r="AA87" s="24">
        <v>497506</v>
      </c>
      <c r="AB87" s="24">
        <v>39567594</v>
      </c>
      <c r="AC87" s="24">
        <v>39853925</v>
      </c>
      <c r="AD87" s="24">
        <v>9147254</v>
      </c>
      <c r="AE87" s="24">
        <v>11988902</v>
      </c>
      <c r="AF87" s="24"/>
      <c r="AG87" s="24">
        <v>81417392</v>
      </c>
      <c r="AH87" s="24"/>
      <c r="AI87" s="24"/>
      <c r="AJ87" s="24">
        <v>367</v>
      </c>
      <c r="AK87" s="24"/>
      <c r="AL87" s="24">
        <v>2282471</v>
      </c>
      <c r="AM87" s="24"/>
      <c r="AN87" s="24"/>
      <c r="AO87" s="24"/>
      <c r="AP87" s="24">
        <v>197601</v>
      </c>
      <c r="AQ87" s="24"/>
      <c r="AR87" s="24"/>
      <c r="AS87" s="24"/>
      <c r="AT87" s="24"/>
      <c r="AU87" s="24"/>
      <c r="AV87" s="24">
        <v>3686735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952399232</v>
      </c>
    </row>
    <row r="88" spans="1:84" x14ac:dyDescent="0.35">
      <c r="A88" s="26" t="s">
        <v>273</v>
      </c>
      <c r="B88" s="20"/>
      <c r="C88" s="24">
        <v>212206</v>
      </c>
      <c r="D88" s="24"/>
      <c r="E88" s="24">
        <v>19571916</v>
      </c>
      <c r="F88" s="24"/>
      <c r="G88" s="24"/>
      <c r="H88" s="24"/>
      <c r="I88" s="24"/>
      <c r="J88" s="24"/>
      <c r="K88" s="24"/>
      <c r="L88" s="24"/>
      <c r="M88" s="24"/>
      <c r="N88" s="24"/>
      <c r="O88" s="24">
        <v>12876806</v>
      </c>
      <c r="P88" s="24">
        <v>273932187</v>
      </c>
      <c r="Q88" s="24">
        <v>28468483</v>
      </c>
      <c r="R88" s="24">
        <v>42870160</v>
      </c>
      <c r="S88" s="24"/>
      <c r="T88" s="24">
        <v>39383337</v>
      </c>
      <c r="U88" s="24">
        <v>59147376</v>
      </c>
      <c r="V88" s="24">
        <v>19922876</v>
      </c>
      <c r="W88" s="24">
        <v>23417633</v>
      </c>
      <c r="X88" s="24">
        <v>80808767</v>
      </c>
      <c r="Y88" s="24">
        <v>153016460</v>
      </c>
      <c r="Z88" s="24">
        <v>49303989</v>
      </c>
      <c r="AA88" s="24">
        <v>17947361</v>
      </c>
      <c r="AB88" s="24">
        <v>162544934</v>
      </c>
      <c r="AC88" s="24">
        <v>4710860</v>
      </c>
      <c r="AD88" s="24">
        <v>534135</v>
      </c>
      <c r="AE88" s="24">
        <v>49275906</v>
      </c>
      <c r="AF88" s="24"/>
      <c r="AG88" s="24">
        <v>225514977</v>
      </c>
      <c r="AH88" s="24"/>
      <c r="AI88" s="24"/>
      <c r="AJ88" s="24">
        <v>111910559</v>
      </c>
      <c r="AK88" s="24"/>
      <c r="AL88" s="24">
        <v>1680341</v>
      </c>
      <c r="AM88" s="24"/>
      <c r="AN88" s="24"/>
      <c r="AO88" s="24"/>
      <c r="AP88" s="24">
        <v>186192443</v>
      </c>
      <c r="AQ88" s="24"/>
      <c r="AR88" s="24"/>
      <c r="AS88" s="24"/>
      <c r="AT88" s="24"/>
      <c r="AU88" s="24"/>
      <c r="AV88" s="24">
        <v>35820901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1599064613</v>
      </c>
    </row>
    <row r="89" spans="1:84" x14ac:dyDescent="0.35">
      <c r="A89" s="26" t="s">
        <v>274</v>
      </c>
      <c r="B89" s="20"/>
      <c r="C89" s="32">
        <f>C87+C88</f>
        <v>122563255</v>
      </c>
      <c r="D89" s="32">
        <f t="shared" ref="D89:AV89" si="15">D87+D88</f>
        <v>0</v>
      </c>
      <c r="E89" s="32">
        <f t="shared" si="15"/>
        <v>266642849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54040027</v>
      </c>
      <c r="P89" s="32">
        <f t="shared" si="15"/>
        <v>407385870</v>
      </c>
      <c r="Q89" s="32">
        <f t="shared" si="15"/>
        <v>33658769</v>
      </c>
      <c r="R89" s="32">
        <f t="shared" si="15"/>
        <v>61875757</v>
      </c>
      <c r="S89" s="32">
        <f t="shared" si="15"/>
        <v>0</v>
      </c>
      <c r="T89" s="32">
        <f t="shared" si="15"/>
        <v>43560882</v>
      </c>
      <c r="U89" s="32">
        <f t="shared" si="15"/>
        <v>124201088</v>
      </c>
      <c r="V89" s="32">
        <f t="shared" si="15"/>
        <v>28387716</v>
      </c>
      <c r="W89" s="32">
        <f t="shared" si="15"/>
        <v>27003087</v>
      </c>
      <c r="X89" s="32">
        <f t="shared" si="15"/>
        <v>115028338</v>
      </c>
      <c r="Y89" s="32">
        <f t="shared" si="15"/>
        <v>231330633</v>
      </c>
      <c r="Z89" s="32">
        <f t="shared" si="15"/>
        <v>51013410</v>
      </c>
      <c r="AA89" s="32">
        <f t="shared" si="15"/>
        <v>18444867</v>
      </c>
      <c r="AB89" s="32">
        <f t="shared" si="15"/>
        <v>202112528</v>
      </c>
      <c r="AC89" s="32">
        <f t="shared" si="15"/>
        <v>44564785</v>
      </c>
      <c r="AD89" s="32">
        <f t="shared" si="15"/>
        <v>9681389</v>
      </c>
      <c r="AE89" s="32">
        <f t="shared" si="15"/>
        <v>61264808</v>
      </c>
      <c r="AF89" s="32">
        <f t="shared" si="15"/>
        <v>0</v>
      </c>
      <c r="AG89" s="32">
        <f t="shared" si="15"/>
        <v>306932369</v>
      </c>
      <c r="AH89" s="32">
        <f t="shared" si="15"/>
        <v>0</v>
      </c>
      <c r="AI89" s="32">
        <f t="shared" si="15"/>
        <v>0</v>
      </c>
      <c r="AJ89" s="32">
        <f t="shared" si="15"/>
        <v>111910926</v>
      </c>
      <c r="AK89" s="32">
        <f t="shared" si="15"/>
        <v>0</v>
      </c>
      <c r="AL89" s="32">
        <f t="shared" si="15"/>
        <v>3962812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186390044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39507636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2551463845</v>
      </c>
    </row>
    <row r="90" spans="1:84" x14ac:dyDescent="0.35">
      <c r="A90" s="39" t="s">
        <v>275</v>
      </c>
      <c r="B90" s="32"/>
      <c r="C90" s="24">
        <v>21940.76</v>
      </c>
      <c r="D90" s="24"/>
      <c r="E90" s="24">
        <v>163772.41</v>
      </c>
      <c r="F90" s="24"/>
      <c r="G90" s="24"/>
      <c r="H90" s="24"/>
      <c r="I90" s="24"/>
      <c r="J90" s="24"/>
      <c r="K90" s="24"/>
      <c r="L90" s="24"/>
      <c r="M90" s="24"/>
      <c r="N90" s="24"/>
      <c r="O90" s="24">
        <v>937.42</v>
      </c>
      <c r="P90" s="24">
        <v>61533.22</v>
      </c>
      <c r="Q90" s="24">
        <v>10298.92</v>
      </c>
      <c r="R90" s="24">
        <v>1652.69</v>
      </c>
      <c r="S90" s="24">
        <v>3463.44</v>
      </c>
      <c r="T90" s="24">
        <v>8159</v>
      </c>
      <c r="U90" s="24">
        <v>12837.89</v>
      </c>
      <c r="V90" s="24">
        <v>6208.9</v>
      </c>
      <c r="W90" s="24">
        <v>8268.4699999999993</v>
      </c>
      <c r="X90" s="24"/>
      <c r="Y90" s="24">
        <v>50655.34</v>
      </c>
      <c r="Z90" s="24">
        <v>5506.09</v>
      </c>
      <c r="AA90" s="24">
        <v>2775.03</v>
      </c>
      <c r="AB90" s="24">
        <v>10971.95</v>
      </c>
      <c r="AC90" s="24">
        <v>2799.36</v>
      </c>
      <c r="AD90" s="24">
        <v>122.07</v>
      </c>
      <c r="AE90" s="24">
        <v>41341.089999999997</v>
      </c>
      <c r="AF90" s="24"/>
      <c r="AG90" s="24">
        <v>33373.769999999997</v>
      </c>
      <c r="AH90" s="24"/>
      <c r="AI90" s="24"/>
      <c r="AJ90" s="24">
        <v>117978.49</v>
      </c>
      <c r="AK90" s="24"/>
      <c r="AL90" s="24"/>
      <c r="AM90" s="24"/>
      <c r="AN90" s="24"/>
      <c r="AO90" s="24"/>
      <c r="AP90" s="24">
        <v>172775.29</v>
      </c>
      <c r="AQ90" s="24"/>
      <c r="AR90" s="24"/>
      <c r="AS90" s="24"/>
      <c r="AT90" s="24"/>
      <c r="AU90" s="24"/>
      <c r="AV90" s="24">
        <v>11818.63</v>
      </c>
      <c r="AW90" s="24">
        <v>1089.3499999999999</v>
      </c>
      <c r="AX90" s="24">
        <v>574.75</v>
      </c>
      <c r="AY90" s="24">
        <v>17783.87</v>
      </c>
      <c r="AZ90" s="24"/>
      <c r="BA90" s="24">
        <v>1251.55</v>
      </c>
      <c r="BB90" s="24"/>
      <c r="BC90" s="24"/>
      <c r="BD90" s="24">
        <v>7130.92</v>
      </c>
      <c r="BE90" s="24">
        <v>300092</v>
      </c>
      <c r="BF90" s="24">
        <v>91233</v>
      </c>
      <c r="BG90" s="24">
        <v>3312.98</v>
      </c>
      <c r="BH90" s="24">
        <v>14436.38</v>
      </c>
      <c r="BI90" s="24">
        <v>16824.22</v>
      </c>
      <c r="BJ90" s="24">
        <v>2961.02</v>
      </c>
      <c r="BK90" s="24">
        <v>5072.08</v>
      </c>
      <c r="BL90" s="24">
        <v>3943.15</v>
      </c>
      <c r="BM90" s="24">
        <v>289.49</v>
      </c>
      <c r="BN90" s="24">
        <v>8529.44</v>
      </c>
      <c r="BO90" s="24">
        <v>436.26</v>
      </c>
      <c r="BP90" s="24">
        <v>2526.84</v>
      </c>
      <c r="BQ90" s="24"/>
      <c r="BR90" s="24">
        <v>4619.8999999999996</v>
      </c>
      <c r="BS90" s="24">
        <v>1778.75</v>
      </c>
      <c r="BT90" s="24"/>
      <c r="BU90" s="24"/>
      <c r="BV90" s="24">
        <v>10602.6</v>
      </c>
      <c r="BW90" s="24">
        <v>1269.6400000000001</v>
      </c>
      <c r="BX90" s="24"/>
      <c r="BY90" s="24">
        <v>2918.1</v>
      </c>
      <c r="BZ90" s="24">
        <v>1069.32</v>
      </c>
      <c r="CA90" s="24">
        <v>212.94</v>
      </c>
      <c r="CB90" s="24">
        <v>14184.83</v>
      </c>
      <c r="CC90" s="24">
        <v>3552.54</v>
      </c>
      <c r="CD90" s="264" t="s">
        <v>233</v>
      </c>
      <c r="CE90" s="32">
        <f t="shared" si="14"/>
        <v>1266886.1500000004</v>
      </c>
      <c r="CF90" s="32">
        <f>BE59-CE90</f>
        <v>0.84999999962747097</v>
      </c>
    </row>
    <row r="91" spans="1:84" x14ac:dyDescent="0.35">
      <c r="A91" s="26" t="s">
        <v>276</v>
      </c>
      <c r="B91" s="20"/>
      <c r="C91" s="24">
        <v>58607.34</v>
      </c>
      <c r="D91" s="24"/>
      <c r="E91" s="24">
        <v>281234.36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339841.69999999995</v>
      </c>
      <c r="CF91" s="32">
        <f>AY59-CE91</f>
        <v>0.30000000004656613</v>
      </c>
    </row>
    <row r="92" spans="1:84" x14ac:dyDescent="0.35">
      <c r="A92" s="26" t="s">
        <v>277</v>
      </c>
      <c r="B92" s="20"/>
      <c r="C92" s="24">
        <v>1460</v>
      </c>
      <c r="D92" s="24"/>
      <c r="E92" s="24">
        <v>11258</v>
      </c>
      <c r="F92" s="24"/>
      <c r="G92" s="24"/>
      <c r="H92" s="24"/>
      <c r="I92" s="24"/>
      <c r="J92" s="24"/>
      <c r="K92" s="24"/>
      <c r="L92" s="24"/>
      <c r="M92" s="24"/>
      <c r="N92" s="24"/>
      <c r="O92" s="24">
        <v>4928</v>
      </c>
      <c r="P92" s="24">
        <v>3770</v>
      </c>
      <c r="Q92" s="24">
        <v>1040</v>
      </c>
      <c r="R92" s="24">
        <v>390</v>
      </c>
      <c r="S92" s="24">
        <v>1825</v>
      </c>
      <c r="T92" s="24"/>
      <c r="U92" s="24">
        <v>1095</v>
      </c>
      <c r="V92" s="24">
        <v>1156</v>
      </c>
      <c r="W92" s="24"/>
      <c r="X92" s="24">
        <v>365</v>
      </c>
      <c r="Y92" s="24">
        <v>1825</v>
      </c>
      <c r="Z92" s="24">
        <v>1040</v>
      </c>
      <c r="AA92" s="24">
        <v>546</v>
      </c>
      <c r="AB92" s="24">
        <v>375</v>
      </c>
      <c r="AC92" s="24">
        <v>364</v>
      </c>
      <c r="AD92" s="24"/>
      <c r="AE92" s="24">
        <v>1040</v>
      </c>
      <c r="AF92" s="24"/>
      <c r="AG92" s="24">
        <v>4380</v>
      </c>
      <c r="AH92" s="24"/>
      <c r="AI92" s="24"/>
      <c r="AJ92" s="24"/>
      <c r="AK92" s="24">
        <v>609</v>
      </c>
      <c r="AL92" s="24">
        <v>609</v>
      </c>
      <c r="AM92" s="24"/>
      <c r="AN92" s="24"/>
      <c r="AO92" s="24"/>
      <c r="AP92" s="24">
        <v>650</v>
      </c>
      <c r="AQ92" s="24"/>
      <c r="AR92" s="24"/>
      <c r="AS92" s="24"/>
      <c r="AT92" s="24"/>
      <c r="AU92" s="24"/>
      <c r="AV92" s="24"/>
      <c r="AW92" s="24"/>
      <c r="AX92" s="321" t="s">
        <v>233</v>
      </c>
      <c r="AY92" s="321" t="s">
        <v>233</v>
      </c>
      <c r="AZ92" s="29" t="s">
        <v>233</v>
      </c>
      <c r="BA92" s="24">
        <v>130</v>
      </c>
      <c r="BB92" s="24">
        <v>130</v>
      </c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650</v>
      </c>
      <c r="BI92" s="24"/>
      <c r="BJ92" s="29" t="s">
        <v>233</v>
      </c>
      <c r="BK92" s="24"/>
      <c r="BL92" s="24">
        <v>183</v>
      </c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183</v>
      </c>
      <c r="BT92" s="24"/>
      <c r="BU92" s="24"/>
      <c r="BV92" s="24"/>
      <c r="BW92" s="24">
        <v>39</v>
      </c>
      <c r="BX92" s="24"/>
      <c r="BY92" s="24">
        <v>20</v>
      </c>
      <c r="BZ92" s="24">
        <v>55</v>
      </c>
      <c r="CA92" s="24">
        <v>1248</v>
      </c>
      <c r="CB92" s="24">
        <v>130</v>
      </c>
      <c r="CC92" s="29" t="s">
        <v>233</v>
      </c>
      <c r="CD92" s="29" t="s">
        <v>233</v>
      </c>
      <c r="CE92" s="32">
        <f t="shared" si="14"/>
        <v>41493</v>
      </c>
      <c r="CF92" s="20"/>
    </row>
    <row r="93" spans="1:84" x14ac:dyDescent="0.35">
      <c r="A93" s="26" t="s">
        <v>278</v>
      </c>
      <c r="B93" s="20"/>
      <c r="C93" s="24">
        <v>60118.73</v>
      </c>
      <c r="D93" s="24"/>
      <c r="E93" s="24">
        <v>383952.34</v>
      </c>
      <c r="F93" s="24"/>
      <c r="G93" s="24"/>
      <c r="H93" s="24"/>
      <c r="I93" s="24"/>
      <c r="J93" s="24"/>
      <c r="K93" s="24"/>
      <c r="L93" s="24"/>
      <c r="M93" s="24"/>
      <c r="N93" s="24"/>
      <c r="O93" s="24">
        <v>101806.38</v>
      </c>
      <c r="P93" s="24">
        <v>148302.22</v>
      </c>
      <c r="Q93" s="24">
        <v>8953.5400000000009</v>
      </c>
      <c r="R93" s="24"/>
      <c r="S93" s="24"/>
      <c r="T93" s="24">
        <v>11162.63</v>
      </c>
      <c r="U93" s="24"/>
      <c r="V93" s="24">
        <v>13784.24</v>
      </c>
      <c r="W93" s="24">
        <v>10262.24</v>
      </c>
      <c r="X93" s="24"/>
      <c r="Y93" s="24">
        <v>81766.58</v>
      </c>
      <c r="Z93" s="24">
        <v>13083.19</v>
      </c>
      <c r="AA93" s="24"/>
      <c r="AB93" s="24"/>
      <c r="AC93" s="24"/>
      <c r="AD93" s="24"/>
      <c r="AE93" s="24">
        <v>23588.78</v>
      </c>
      <c r="AF93" s="24"/>
      <c r="AG93" s="24">
        <v>190471.73</v>
      </c>
      <c r="AH93" s="24"/>
      <c r="AI93" s="24"/>
      <c r="AJ93" s="24">
        <v>23020.18</v>
      </c>
      <c r="AK93" s="24"/>
      <c r="AL93" s="24"/>
      <c r="AM93" s="24"/>
      <c r="AN93" s="24"/>
      <c r="AO93" s="24"/>
      <c r="AP93" s="24">
        <v>21573.85</v>
      </c>
      <c r="AQ93" s="24"/>
      <c r="AR93" s="24"/>
      <c r="AS93" s="24"/>
      <c r="AT93" s="24"/>
      <c r="AU93" s="24"/>
      <c r="AV93" s="24">
        <v>13717.13</v>
      </c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1105563.7599999998</v>
      </c>
      <c r="CF93" s="32">
        <f>BA59</f>
        <v>0</v>
      </c>
    </row>
    <row r="94" spans="1:84" x14ac:dyDescent="0.35">
      <c r="A94" s="26" t="s">
        <v>279</v>
      </c>
      <c r="B94" s="20"/>
      <c r="C94" s="315">
        <v>67.849999999999994</v>
      </c>
      <c r="D94" s="315"/>
      <c r="E94" s="315">
        <v>255.4</v>
      </c>
      <c r="F94" s="315"/>
      <c r="G94" s="315"/>
      <c r="H94" s="315"/>
      <c r="I94" s="315"/>
      <c r="J94" s="315"/>
      <c r="K94" s="315"/>
      <c r="L94" s="315"/>
      <c r="M94" s="315"/>
      <c r="N94" s="315"/>
      <c r="O94" s="315">
        <v>45.5</v>
      </c>
      <c r="P94" s="316">
        <v>57.88</v>
      </c>
      <c r="Q94" s="316">
        <v>30.95</v>
      </c>
      <c r="R94" s="316"/>
      <c r="S94" s="317"/>
      <c r="T94" s="317">
        <v>25.3</v>
      </c>
      <c r="U94" s="318"/>
      <c r="V94" s="316"/>
      <c r="W94" s="316"/>
      <c r="X94" s="316"/>
      <c r="Y94" s="316"/>
      <c r="Z94" s="316">
        <v>1.8</v>
      </c>
      <c r="AA94" s="316"/>
      <c r="AB94" s="317"/>
      <c r="AC94" s="316"/>
      <c r="AD94" s="316"/>
      <c r="AE94" s="316"/>
      <c r="AF94" s="316"/>
      <c r="AG94" s="316">
        <v>58.5</v>
      </c>
      <c r="AH94" s="316"/>
      <c r="AI94" s="316"/>
      <c r="AJ94" s="316">
        <v>46.1</v>
      </c>
      <c r="AK94" s="316"/>
      <c r="AL94" s="316"/>
      <c r="AM94" s="316"/>
      <c r="AN94" s="316"/>
      <c r="AO94" s="316"/>
      <c r="AP94" s="316">
        <v>51</v>
      </c>
      <c r="AQ94" s="316"/>
      <c r="AR94" s="316"/>
      <c r="AS94" s="316"/>
      <c r="AT94" s="316"/>
      <c r="AU94" s="316"/>
      <c r="AV94" s="317">
        <v>102.5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742.78000000000009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1363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44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98058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/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1374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41" t="s">
        <v>1375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216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15627</v>
      </c>
      <c r="D127" s="50">
        <v>82352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2654</v>
      </c>
      <c r="D130" s="50">
        <v>3839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30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217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34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36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317</v>
      </c>
    </row>
    <row r="144" spans="1:5" x14ac:dyDescent="0.35">
      <c r="A144" s="20" t="s">
        <v>325</v>
      </c>
      <c r="B144" s="46" t="s">
        <v>284</v>
      </c>
      <c r="C144" s="47">
        <v>341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20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5924</v>
      </c>
      <c r="C154" s="50">
        <v>4415</v>
      </c>
      <c r="D154" s="50">
        <v>5288</v>
      </c>
      <c r="E154" s="32">
        <f>SUM(B154:D154)</f>
        <v>15627</v>
      </c>
    </row>
    <row r="155" spans="1:6" x14ac:dyDescent="0.35">
      <c r="A155" s="20" t="s">
        <v>227</v>
      </c>
      <c r="B155" s="50">
        <v>43085</v>
      </c>
      <c r="C155" s="50">
        <v>22851</v>
      </c>
      <c r="D155" s="50">
        <v>16416</v>
      </c>
      <c r="E155" s="32">
        <f>SUM(B155:D155)</f>
        <v>82352</v>
      </c>
    </row>
    <row r="156" spans="1:6" x14ac:dyDescent="0.3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>
        <v>450721120</v>
      </c>
      <c r="C157" s="50">
        <v>231556814</v>
      </c>
      <c r="D157" s="50">
        <v>270121398</v>
      </c>
      <c r="E157" s="32">
        <f>SUM(B157:D157)</f>
        <v>952399332</v>
      </c>
      <c r="F157" s="18"/>
    </row>
    <row r="158" spans="1:6" x14ac:dyDescent="0.35">
      <c r="A158" s="20" t="s">
        <v>273</v>
      </c>
      <c r="B158" s="50">
        <v>609498953</v>
      </c>
      <c r="C158" s="50">
        <v>309446424</v>
      </c>
      <c r="D158" s="50">
        <v>680119035.0999999</v>
      </c>
      <c r="E158" s="32">
        <f>SUM(B158:D158)</f>
        <v>1599064412.0999999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28253409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-96970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1325135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50808098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386196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25027590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2755786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108459244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3951035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710501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4661536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4214435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1508121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5722556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1159272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7273011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8432283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/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14025533</v>
      </c>
      <c r="C211" s="47"/>
      <c r="D211" s="50"/>
      <c r="E211" s="32">
        <f t="shared" ref="E211:E219" si="16">SUM(B211:C211)-D211</f>
        <v>14025533</v>
      </c>
    </row>
    <row r="212" spans="1:5" x14ac:dyDescent="0.35">
      <c r="A212" s="20" t="s">
        <v>367</v>
      </c>
      <c r="B212" s="50">
        <v>18777721</v>
      </c>
      <c r="C212" s="47">
        <v>5207990</v>
      </c>
      <c r="D212" s="50"/>
      <c r="E212" s="32">
        <f t="shared" si="16"/>
        <v>23985711</v>
      </c>
    </row>
    <row r="213" spans="1:5" x14ac:dyDescent="0.35">
      <c r="A213" s="20" t="s">
        <v>368</v>
      </c>
      <c r="B213" s="50">
        <v>487710816</v>
      </c>
      <c r="C213" s="47">
        <v>22934730</v>
      </c>
      <c r="D213" s="50"/>
      <c r="E213" s="32">
        <f t="shared" si="16"/>
        <v>510645546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>
        <v>22707731</v>
      </c>
      <c r="C215" s="47"/>
      <c r="D215" s="50"/>
      <c r="E215" s="32">
        <f t="shared" si="16"/>
        <v>22707731</v>
      </c>
    </row>
    <row r="216" spans="1:5" x14ac:dyDescent="0.35">
      <c r="A216" s="20" t="s">
        <v>371</v>
      </c>
      <c r="B216" s="50">
        <v>208324231</v>
      </c>
      <c r="C216" s="47">
        <v>29392775</v>
      </c>
      <c r="D216" s="50">
        <v>1542765</v>
      </c>
      <c r="E216" s="32">
        <f t="shared" si="16"/>
        <v>236174241</v>
      </c>
    </row>
    <row r="217" spans="1:5" x14ac:dyDescent="0.35">
      <c r="A217" s="20" t="s">
        <v>372</v>
      </c>
      <c r="B217" s="50">
        <v>22208829</v>
      </c>
      <c r="C217" s="47">
        <v>584693</v>
      </c>
      <c r="D217" s="50">
        <v>126918</v>
      </c>
      <c r="E217" s="32">
        <f t="shared" si="16"/>
        <v>22666604</v>
      </c>
    </row>
    <row r="218" spans="1:5" x14ac:dyDescent="0.35">
      <c r="A218" s="20" t="s">
        <v>373</v>
      </c>
      <c r="B218" s="50">
        <v>23638893</v>
      </c>
      <c r="C218" s="47">
        <v>3313709</v>
      </c>
      <c r="D218" s="50"/>
      <c r="E218" s="32">
        <f t="shared" si="16"/>
        <v>26952602</v>
      </c>
    </row>
    <row r="219" spans="1:5" x14ac:dyDescent="0.35">
      <c r="A219" s="20" t="s">
        <v>374</v>
      </c>
      <c r="B219" s="50">
        <v>62192820</v>
      </c>
      <c r="C219" s="47">
        <v>-31019232</v>
      </c>
      <c r="D219" s="50"/>
      <c r="E219" s="32">
        <f t="shared" si="16"/>
        <v>31173588</v>
      </c>
    </row>
    <row r="220" spans="1:5" x14ac:dyDescent="0.35">
      <c r="A220" s="20" t="s">
        <v>215</v>
      </c>
      <c r="B220" s="32">
        <f>SUM(B211:B219)</f>
        <v>859586574</v>
      </c>
      <c r="C220" s="266">
        <f>SUM(C211:C219)</f>
        <v>30414665</v>
      </c>
      <c r="D220" s="32">
        <f>SUM(D211:D219)</f>
        <v>1669683</v>
      </c>
      <c r="E220" s="32">
        <f>SUM(E211:E219)</f>
        <v>888331556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12942314</v>
      </c>
      <c r="C225" s="47">
        <v>357956</v>
      </c>
      <c r="D225" s="50"/>
      <c r="E225" s="32">
        <f t="shared" ref="E225:E232" si="17">SUM(B225:C225)-D225</f>
        <v>13300270</v>
      </c>
    </row>
    <row r="226" spans="1:5" x14ac:dyDescent="0.35">
      <c r="A226" s="20" t="s">
        <v>368</v>
      </c>
      <c r="B226" s="50">
        <v>224735159</v>
      </c>
      <c r="C226" s="47">
        <v>14625394</v>
      </c>
      <c r="D226" s="50"/>
      <c r="E226" s="32">
        <f t="shared" si="17"/>
        <v>239360553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>
        <v>21257569</v>
      </c>
      <c r="C228" s="47">
        <v>174174</v>
      </c>
      <c r="D228" s="50"/>
      <c r="E228" s="32">
        <f t="shared" si="17"/>
        <v>21431743</v>
      </c>
    </row>
    <row r="229" spans="1:5" x14ac:dyDescent="0.35">
      <c r="A229" s="20" t="s">
        <v>371</v>
      </c>
      <c r="B229" s="50">
        <v>169071591</v>
      </c>
      <c r="C229" s="47">
        <v>13074868</v>
      </c>
      <c r="D229" s="50">
        <v>1469984</v>
      </c>
      <c r="E229" s="32">
        <f t="shared" si="17"/>
        <v>180676475</v>
      </c>
    </row>
    <row r="230" spans="1:5" x14ac:dyDescent="0.35">
      <c r="A230" s="20" t="s">
        <v>372</v>
      </c>
      <c r="B230" s="50">
        <v>17862139</v>
      </c>
      <c r="C230" s="47">
        <v>1348414</v>
      </c>
      <c r="D230" s="50">
        <v>99717</v>
      </c>
      <c r="E230" s="32">
        <f t="shared" si="17"/>
        <v>19110836</v>
      </c>
    </row>
    <row r="231" spans="1:5" x14ac:dyDescent="0.35">
      <c r="A231" s="20" t="s">
        <v>373</v>
      </c>
      <c r="B231" s="50">
        <v>14840924</v>
      </c>
      <c r="C231" s="47">
        <v>1410074</v>
      </c>
      <c r="D231" s="50"/>
      <c r="E231" s="32">
        <f t="shared" si="17"/>
        <v>16250998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460709696</v>
      </c>
      <c r="C233" s="266">
        <f>SUM(C224:C232)</f>
        <v>30990880</v>
      </c>
      <c r="D233" s="32">
        <f>SUM(D224:D232)</f>
        <v>1569701</v>
      </c>
      <c r="E233" s="32">
        <f>SUM(E224:E232)</f>
        <v>490130875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16792042</v>
      </c>
      <c r="D237" s="40">
        <f>C237</f>
        <v>16792042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737720716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404151828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14927362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20014823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398471579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188973217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1764259525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13973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5277034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11914378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17191412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22646155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22646155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1820889134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76658253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>
        <v>17135117</v>
      </c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322821921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234311541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12248227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11310959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10397889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10833217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227094042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216">
        <v>14025533</v>
      </c>
      <c r="D283" s="20"/>
      <c r="E283" s="20"/>
    </row>
    <row r="284" spans="1:5" x14ac:dyDescent="0.35">
      <c r="A284" s="20" t="s">
        <v>367</v>
      </c>
      <c r="B284" s="46" t="s">
        <v>284</v>
      </c>
      <c r="C284" s="216">
        <v>23985711</v>
      </c>
      <c r="D284" s="20"/>
      <c r="E284" s="20"/>
    </row>
    <row r="285" spans="1:5" x14ac:dyDescent="0.35">
      <c r="A285" s="20" t="s">
        <v>368</v>
      </c>
      <c r="B285" s="46" t="s">
        <v>284</v>
      </c>
      <c r="C285" s="216">
        <v>510645546</v>
      </c>
      <c r="D285" s="20"/>
      <c r="E285" s="20"/>
    </row>
    <row r="286" spans="1:5" x14ac:dyDescent="0.35">
      <c r="A286" s="20" t="s">
        <v>412</v>
      </c>
      <c r="B286" s="46" t="s">
        <v>284</v>
      </c>
      <c r="C286" s="216"/>
      <c r="D286" s="20"/>
      <c r="E286" s="20"/>
    </row>
    <row r="287" spans="1:5" x14ac:dyDescent="0.35">
      <c r="A287" s="20" t="s">
        <v>413</v>
      </c>
      <c r="B287" s="46" t="s">
        <v>284</v>
      </c>
      <c r="C287" s="216">
        <v>22707731</v>
      </c>
      <c r="D287" s="20"/>
      <c r="E287" s="20"/>
    </row>
    <row r="288" spans="1:5" x14ac:dyDescent="0.35">
      <c r="A288" s="20" t="s">
        <v>414</v>
      </c>
      <c r="B288" s="46" t="s">
        <v>284</v>
      </c>
      <c r="C288" s="216">
        <v>258840845</v>
      </c>
      <c r="D288" s="20"/>
      <c r="E288" s="20"/>
    </row>
    <row r="289" spans="1:5" x14ac:dyDescent="0.35">
      <c r="A289" s="20" t="s">
        <v>373</v>
      </c>
      <c r="B289" s="46" t="s">
        <v>284</v>
      </c>
      <c r="C289" s="216">
        <v>26952602</v>
      </c>
      <c r="D289" s="20"/>
      <c r="E289" s="20"/>
    </row>
    <row r="290" spans="1:5" x14ac:dyDescent="0.35">
      <c r="A290" s="20" t="s">
        <v>374</v>
      </c>
      <c r="B290" s="46" t="s">
        <v>284</v>
      </c>
      <c r="C290" s="216">
        <v>31173588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888331556</v>
      </c>
      <c r="E291" s="20"/>
    </row>
    <row r="292" spans="1:5" x14ac:dyDescent="0.35">
      <c r="A292" s="20" t="s">
        <v>416</v>
      </c>
      <c r="B292" s="46" t="s">
        <v>284</v>
      </c>
      <c r="C292" s="216">
        <v>490130875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398200681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216"/>
      <c r="D295" s="20"/>
      <c r="E295" s="20"/>
    </row>
    <row r="296" spans="1:5" x14ac:dyDescent="0.35">
      <c r="A296" s="20" t="s">
        <v>420</v>
      </c>
      <c r="B296" s="46" t="s">
        <v>284</v>
      </c>
      <c r="C296" s="216"/>
      <c r="D296" s="20"/>
      <c r="E296" s="20"/>
    </row>
    <row r="297" spans="1:5" x14ac:dyDescent="0.35">
      <c r="A297" s="20" t="s">
        <v>421</v>
      </c>
      <c r="B297" s="46" t="s">
        <v>284</v>
      </c>
      <c r="C297" s="216">
        <v>138568</v>
      </c>
      <c r="D297" s="20"/>
      <c r="E297" s="20"/>
    </row>
    <row r="298" spans="1:5" x14ac:dyDescent="0.35">
      <c r="A298" s="20" t="s">
        <v>409</v>
      </c>
      <c r="B298" s="46" t="s">
        <v>284</v>
      </c>
      <c r="C298" s="216">
        <v>246613033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246751601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431500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8079704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8511204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880557528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27455619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91749640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31026236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>
        <v>20801144</v>
      </c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18175133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68051163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11185000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268443935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304051411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95207428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399258839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11185000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388073839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224039755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880557529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880557528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952399332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1599064412.0999999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2551463744.0999999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16792042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1764259526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17191412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22646155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1820889135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730574609.0999999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72944625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72944625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72944625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803519234.0999999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463655718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108459243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15225427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118630003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6769643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81555624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42538588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4661536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5722555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8432283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/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18505172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18505172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874155792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-70636557.900000095</v>
      </c>
      <c r="E417" s="32"/>
    </row>
    <row r="418" spans="1:13" x14ac:dyDescent="0.35">
      <c r="A418" s="32" t="s">
        <v>508</v>
      </c>
      <c r="B418" s="20"/>
      <c r="C418" s="236">
        <v>11491279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11491279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-59145278.900000095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-59145278.900000095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966794.15000000037</v>
      </c>
      <c r="E612" s="258">
        <f>SUM(C624:D647)+SUM(C668:D713)</f>
        <v>744201320.57283592</v>
      </c>
      <c r="F612" s="258">
        <f>CE64-(AX64+BD64+BE64+BG64+BJ64+BN64+BP64+BQ64+CB64+CC64+CD64)</f>
        <v>118520171</v>
      </c>
      <c r="G612" s="256">
        <f>CE91-(AX91+AY91+BD91+BE91+BG91+BJ91+BN91+BP91+BQ91+CB91+CC91+CD91)</f>
        <v>339841.69999999995</v>
      </c>
      <c r="H612" s="261">
        <f>CE60-(AX60+AY60+AZ60+BD60+BE60+BG60+BJ60+BN60+BO60+BP60+BQ60+BR60+CB60+CC60+CD60)</f>
        <v>3106.91</v>
      </c>
      <c r="I612" s="256">
        <f>CE92-(AX92+AY92+AZ92+BD92+BE92+BF92+BG92+BJ92+BN92+BO92+BP92+BQ92+BR92+CB92+CC92+CD92)</f>
        <v>41363</v>
      </c>
      <c r="J612" s="256">
        <f>CE93-(AX93+AY93+AZ93+BA93+BD93+BE93+BF93+BG93+BJ93+BN93+BO93+BP93+BQ93+BR93+CB93+CC93+CD93)</f>
        <v>1105563.7599999998</v>
      </c>
      <c r="K612" s="256">
        <f>CE89-(AW89+AX89+AY89+AZ89+BA89+BB89+BC89+BD89+BE89+BF89+BG89+BH89+BI89+BJ89+BK89+BL89+BM89+BN89+BO89+BP89+BQ89+BR89+BS89+BT89+BU89+BV89+BW89+BX89+CB89+CC89+CD89)</f>
        <v>2551463845</v>
      </c>
      <c r="L612" s="262">
        <f>CE94-(AW94+AX94+AY94+AZ94+BA94+BB94+BC94+BD94+BE94+BF94+BG94+BH94+BI94+BJ94+BK94+BL94+BM94+BN94+BO94+BP94+BQ94+BR94+BS94+BT94+BU94+BV94+BW94+BX94+BY94+BZ94+CA94+CB94+CC94+CD94)</f>
        <v>742.78000000000009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52510663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-9600142</v>
      </c>
      <c r="D615" s="256">
        <f>SUM(C614:C615)</f>
        <v>42910521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3900616</v>
      </c>
      <c r="D616" s="256">
        <f>(D615/D612)*AX90</f>
        <v>25509.899852776303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5525542</v>
      </c>
      <c r="D617" s="256">
        <f>(D615/D612)*BJ90</f>
        <v>131422.92068215343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557024</v>
      </c>
      <c r="D618" s="256">
        <f>(D615/D612)*BG90</f>
        <v>147044.43325663477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17983609</v>
      </c>
      <c r="D619" s="256">
        <f>(D615/D612)*BN90</f>
        <v>378573.57146631461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10382592</v>
      </c>
      <c r="D620" s="256">
        <f>(D615/D612)*CC90</f>
        <v>157677.14592950314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2476500</v>
      </c>
      <c r="D621" s="256">
        <f>(D615/D612)*BP90</f>
        <v>112152.12761024668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447153</v>
      </c>
      <c r="D622" s="256">
        <f>(D615/D612)*CB90</f>
        <v>629584.32836651918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42855000.427164145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218891</v>
      </c>
      <c r="D624" s="256">
        <f>(D615/D612)*BD90</f>
        <v>316501.18322428811</v>
      </c>
      <c r="E624" s="258">
        <f>(E623/E612)*SUM(C624:D624)</f>
        <v>30830.679288658459</v>
      </c>
      <c r="F624" s="258">
        <f>SUM(C624:E624)</f>
        <v>566222.86251294648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6253048</v>
      </c>
      <c r="D625" s="256">
        <f>(D615/D612)*AY90</f>
        <v>789325.34614144044</v>
      </c>
      <c r="E625" s="258">
        <f>(E623/E612)*SUM(C625:D625)</f>
        <v>405536.65307236335</v>
      </c>
      <c r="F625" s="258">
        <f>(F624/F612)*AY64</f>
        <v>191.31731384519733</v>
      </c>
      <c r="G625" s="256">
        <f>SUM(C625:F625)</f>
        <v>7448101.3165276498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58023346</v>
      </c>
      <c r="D626" s="256">
        <f>(D615/D612)*BR90</f>
        <v>205051.21588489122</v>
      </c>
      <c r="E626" s="258">
        <f>(E623/E612)*SUM(C626:D626)</f>
        <v>3353095.3501117909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1312310</v>
      </c>
      <c r="D627" s="256">
        <f>(D615/D612)*BO90</f>
        <v>19363.112500691066</v>
      </c>
      <c r="E627" s="258">
        <f>(E623/E612)*SUM(C627:D627)</f>
        <v>76684.695696498326</v>
      </c>
      <c r="F627" s="258">
        <f>(F624/F612)*BO64</f>
        <v>309.44426540431311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62990159.818459272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7606106</v>
      </c>
      <c r="D629" s="256">
        <f>(D615/D612)*BF90</f>
        <v>4049316.5607104665</v>
      </c>
      <c r="E629" s="258">
        <f>(E623/E612)*SUM(C629:D629)</f>
        <v>671180.12963689666</v>
      </c>
      <c r="F629" s="258">
        <f>(F624/F612)*BF64</f>
        <v>18.326255204269515</v>
      </c>
      <c r="G629" s="256">
        <f>(G625/G612)*BF91</f>
        <v>0</v>
      </c>
      <c r="H629" s="258">
        <f>(H628/H612)*BF60</f>
        <v>1956461.7006869593</v>
      </c>
      <c r="I629" s="256">
        <f>SUM(C629:H629)</f>
        <v>14283082.717289528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299386</v>
      </c>
      <c r="D630" s="256">
        <f>(D615/D612)*BA90</f>
        <v>55549.221680282179</v>
      </c>
      <c r="E630" s="258">
        <f>(E623/E612)*SUM(C630:D630)</f>
        <v>20439.02457068456</v>
      </c>
      <c r="F630" s="258">
        <f>(F624/F612)*BA64</f>
        <v>0</v>
      </c>
      <c r="G630" s="256">
        <f>(G625/G612)*BA91</f>
        <v>0</v>
      </c>
      <c r="H630" s="258">
        <f>(H628/H612)*BA60</f>
        <v>77042.015156584923</v>
      </c>
      <c r="I630" s="256">
        <f>(I629/I612)*BA92</f>
        <v>44890.379161270663</v>
      </c>
      <c r="J630" s="256">
        <f>SUM(C630:I630)</f>
        <v>497306.64056882227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260689</v>
      </c>
      <c r="D631" s="256">
        <f>(D615/D612)*AW90</f>
        <v>48350.081608737477</v>
      </c>
      <c r="E631" s="258">
        <f>(E623/E612)*SUM(C631:D631)</f>
        <v>17796.085021938179</v>
      </c>
      <c r="F631" s="258">
        <f>(F624/F612)*AW64</f>
        <v>4.7774387915196857E-2</v>
      </c>
      <c r="G631" s="256">
        <f>(G625/G612)*AW91</f>
        <v>0</v>
      </c>
      <c r="H631" s="258">
        <f>(H628/H612)*AW60</f>
        <v>121645.28708934461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44890.379161270663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908309</v>
      </c>
      <c r="D633" s="256">
        <f>(D615/D612)*BC90</f>
        <v>0</v>
      </c>
      <c r="E633" s="258">
        <f>(E623/E612)*SUM(C633:D633)</f>
        <v>52305.178057242294</v>
      </c>
      <c r="F633" s="258">
        <f>(F624/F612)*BC64</f>
        <v>0</v>
      </c>
      <c r="G633" s="256">
        <f>(G625/G612)*BC91</f>
        <v>0</v>
      </c>
      <c r="H633" s="258">
        <f>(H628/H612)*BC60</f>
        <v>263564.78869358002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16471239</v>
      </c>
      <c r="D634" s="256">
        <f>(D615/D612)*BI90</f>
        <v>746731.91352949315</v>
      </c>
      <c r="E634" s="258">
        <f>(E623/E612)*SUM(C634:D634)</f>
        <v>991500.72763407486</v>
      </c>
      <c r="F634" s="258">
        <f>(F624/F612)*BI64</f>
        <v>18.827886277379083</v>
      </c>
      <c r="G634" s="256">
        <f>(G625/G612)*BI91</f>
        <v>0</v>
      </c>
      <c r="H634" s="258">
        <f>(H628/H612)*BI60</f>
        <v>2111559.4417258739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8912472</v>
      </c>
      <c r="D635" s="256">
        <f>(D615/D612)*BK90</f>
        <v>225120.92709050828</v>
      </c>
      <c r="E635" s="258">
        <f>(E623/E612)*SUM(C635:D635)</f>
        <v>526190.3438874511</v>
      </c>
      <c r="F635" s="258">
        <f>(F624/F612)*BK64</f>
        <v>0.34875303178093708</v>
      </c>
      <c r="G635" s="256">
        <f>(G625/G612)*BK91</f>
        <v>0</v>
      </c>
      <c r="H635" s="258">
        <f>(H628/H612)*BK60</f>
        <v>1561114.5176465893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50191860</v>
      </c>
      <c r="D636" s="256">
        <f>(D615/D612)*BH90</f>
        <v>640749.20928512001</v>
      </c>
      <c r="E636" s="258">
        <f>(E623/E612)*SUM(C636:D636)</f>
        <v>2927207.2343287058</v>
      </c>
      <c r="F636" s="258">
        <f>(F624/F612)*BH64</f>
        <v>7.0897191666152137</v>
      </c>
      <c r="G636" s="256">
        <f>(G625/G612)*BH91</f>
        <v>0</v>
      </c>
      <c r="H636" s="258">
        <f>(H628/H612)*BH60</f>
        <v>3689907.0417101202</v>
      </c>
      <c r="I636" s="256">
        <f>(I629/I612)*BH92</f>
        <v>224451.89580635334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5672289</v>
      </c>
      <c r="D637" s="256">
        <f>(D615/D612)*BL90</f>
        <v>175014.11327442346</v>
      </c>
      <c r="E637" s="258">
        <f>(E623/E612)*SUM(C637:D637)</f>
        <v>336718.2649235953</v>
      </c>
      <c r="F637" s="258">
        <f>(F624/F612)*BL64</f>
        <v>6.9129539313289854</v>
      </c>
      <c r="G637" s="256">
        <f>(G625/G612)*BL91</f>
        <v>0</v>
      </c>
      <c r="H637" s="258">
        <f>(H628/H612)*BL60</f>
        <v>1346410.585933896</v>
      </c>
      <c r="I637" s="256">
        <f>(I629/I612)*BL92</f>
        <v>63191.84143471178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1781590</v>
      </c>
      <c r="D638" s="256">
        <f>(D615/D612)*BM90</f>
        <v>12848.822807099108</v>
      </c>
      <c r="E638" s="258">
        <f>(E623/E612)*SUM(C638:D638)</f>
        <v>103333.16320740362</v>
      </c>
      <c r="F638" s="258">
        <f>(F624/F612)*BM64</f>
        <v>1.0367042177597718</v>
      </c>
      <c r="G638" s="256">
        <f>(G625/G612)*BM91</f>
        <v>0</v>
      </c>
      <c r="H638" s="258">
        <f>(H628/H612)*BM60</f>
        <v>121645.28708934461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37842</v>
      </c>
      <c r="D639" s="256">
        <f>(D615/D612)*BS90</f>
        <v>78948.646129840534</v>
      </c>
      <c r="E639" s="258">
        <f>(E623/E612)*SUM(C639:D639)</f>
        <v>6725.4156253452129</v>
      </c>
      <c r="F639" s="258">
        <f>(F624/F612)*BS64</f>
        <v>0.66406399202123634</v>
      </c>
      <c r="G639" s="256">
        <f>(G625/G612)*BS91</f>
        <v>0</v>
      </c>
      <c r="H639" s="258">
        <f>(H628/H612)*BS60</f>
        <v>56767.80064169415</v>
      </c>
      <c r="I639" s="256">
        <f>(I629/I612)*BS92</f>
        <v>63191.84143471178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4643609</v>
      </c>
      <c r="D642" s="256">
        <f>(D615/D612)*BV90</f>
        <v>470589.41135980171</v>
      </c>
      <c r="E642" s="258">
        <f>(E623/E612)*SUM(C642:D642)</f>
        <v>294502.26577765949</v>
      </c>
      <c r="F642" s="258">
        <f>(F624/F612)*BV64</f>
        <v>6.5785332159226071</v>
      </c>
      <c r="G642" s="256">
        <f>(G625/G612)*BV91</f>
        <v>0</v>
      </c>
      <c r="H642" s="258">
        <f>(H628/H612)*BV60</f>
        <v>919435.62825029646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2582150</v>
      </c>
      <c r="D643" s="256">
        <f>(D615/D612)*BW90</f>
        <v>56352.134404660996</v>
      </c>
      <c r="E643" s="258">
        <f>(E623/E612)*SUM(C643:D643)</f>
        <v>151938.73884817792</v>
      </c>
      <c r="F643" s="258">
        <f>(F624/F612)*BW64</f>
        <v>0</v>
      </c>
      <c r="G643" s="256">
        <f>(G625/G612)*BW91</f>
        <v>0</v>
      </c>
      <c r="H643" s="258">
        <f>(H628/H612)*BW60</f>
        <v>141919.50160423538</v>
      </c>
      <c r="I643" s="256">
        <f>(I629/I612)*BW92</f>
        <v>13467.1137483812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98720</v>
      </c>
      <c r="D644" s="256">
        <f>(D615/D612)*BX90</f>
        <v>0</v>
      </c>
      <c r="E644" s="258">
        <f>(E623/E612)*SUM(C644:D644)</f>
        <v>5684.8134036004922</v>
      </c>
      <c r="F644" s="258">
        <f>(F624/F612)*BX64</f>
        <v>471.6287574988234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110173052.57732104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9211646</v>
      </c>
      <c r="D645" s="256">
        <f>(D615/D612)*BY90</f>
        <v>129517.94477666207</v>
      </c>
      <c r="E645" s="258">
        <f>(E623/E612)*SUM(C645:D645)</f>
        <v>537913.02672706661</v>
      </c>
      <c r="F645" s="258">
        <f>(F624/F612)*BY64</f>
        <v>0</v>
      </c>
      <c r="G645" s="256">
        <f>(G625/G612)*BY91</f>
        <v>0</v>
      </c>
      <c r="H645" s="258">
        <f>(H628/H612)*BY60</f>
        <v>760283.04430840386</v>
      </c>
      <c r="I645" s="256">
        <f>(I629/I612)*BY92</f>
        <v>6906.2121786570251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6756312</v>
      </c>
      <c r="D646" s="256">
        <f>(D615/D612)*BZ90</f>
        <v>47461.063263281001</v>
      </c>
      <c r="E646" s="258">
        <f>(E623/E612)*SUM(C646:D646)</f>
        <v>391796.80211806198</v>
      </c>
      <c r="F646" s="258">
        <f>(F624/F612)*BZ64</f>
        <v>0</v>
      </c>
      <c r="G646" s="256">
        <f>(G625/G612)*BZ91</f>
        <v>0</v>
      </c>
      <c r="H646" s="258">
        <f>(H628/H612)*BZ60</f>
        <v>2232191.0180894737</v>
      </c>
      <c r="I646" s="256">
        <f>(I629/I612)*BZ92</f>
        <v>18992.083491306821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2063232</v>
      </c>
      <c r="D647" s="256">
        <f>(D615/D612)*CA90</f>
        <v>9451.2015217924072</v>
      </c>
      <c r="E647" s="258">
        <f>(E623/E612)*SUM(C647:D647)</f>
        <v>119355.92833700025</v>
      </c>
      <c r="F647" s="258">
        <f>(F624/F612)*CA64</f>
        <v>34.497885513563652</v>
      </c>
      <c r="G647" s="256">
        <f>(G625/G612)*CA91</f>
        <v>0</v>
      </c>
      <c r="H647" s="258">
        <f>(H628/H612)*CA60</f>
        <v>204769.56660039676</v>
      </c>
      <c r="I647" s="256">
        <f>(I629/I612)*CA92</f>
        <v>430947.6399481984</v>
      </c>
      <c r="J647" s="256">
        <f>(J630/J612)*CA93</f>
        <v>0</v>
      </c>
      <c r="K647" s="258">
        <v>0</v>
      </c>
      <c r="L647" s="258">
        <f>SUM(C645:K647)</f>
        <v>22920810.029245816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267488603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30243659</v>
      </c>
      <c r="D668" s="256">
        <f>(D615/D612)*C90</f>
        <v>973826.16841026559</v>
      </c>
      <c r="E668" s="258">
        <f>(E623/E612)*SUM(C668:D668)</f>
        <v>1797665.9047009544</v>
      </c>
      <c r="F668" s="258">
        <f>(F624/F612)*C64</f>
        <v>10698.228566942238</v>
      </c>
      <c r="G668" s="256">
        <f>(G625/G612)*C91</f>
        <v>1284460.9893729452</v>
      </c>
      <c r="H668" s="258">
        <f>(H628/H612)*C60</f>
        <v>1481031.3703127706</v>
      </c>
      <c r="I668" s="256">
        <f>(I629/I612)*C92</f>
        <v>504153.48904196284</v>
      </c>
      <c r="J668" s="256">
        <f>(J630/J612)*C93</f>
        <v>27042.713168857921</v>
      </c>
      <c r="K668" s="256">
        <f>(K644/K612)*C89</f>
        <v>5292321.8816618603</v>
      </c>
      <c r="L668" s="256">
        <f>(L647/L612)*C94</f>
        <v>2093724.8720810041</v>
      </c>
      <c r="M668" s="231">
        <f t="shared" ref="M668:M713" si="18">ROUND(SUM(D668:L668),0)</f>
        <v>13464926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69640379</v>
      </c>
      <c r="D670" s="256">
        <f>(D615/D612)*E90</f>
        <v>7268930.4528017752</v>
      </c>
      <c r="E670" s="258">
        <f>(E623/E612)*SUM(C670:D670)</f>
        <v>4428839.8828904536</v>
      </c>
      <c r="F670" s="258">
        <f>(F624/F612)*E64</f>
        <v>21659.799114950623</v>
      </c>
      <c r="G670" s="256">
        <f>(G625/G612)*E91</f>
        <v>6163640.3271547053</v>
      </c>
      <c r="H670" s="258">
        <f>(H628/H612)*E60</f>
        <v>7539980.3780878764</v>
      </c>
      <c r="I670" s="256">
        <f>(I629/I612)*E92</f>
        <v>3887506.8353660395</v>
      </c>
      <c r="J670" s="256">
        <f>(J630/J612)*E93</f>
        <v>172710.1188120876</v>
      </c>
      <c r="K670" s="256">
        <f>(K644/K612)*E89</f>
        <v>11513726.396637877</v>
      </c>
      <c r="L670" s="256">
        <f>(L647/L612)*E94</f>
        <v>7881169.2310904721</v>
      </c>
      <c r="M670" s="231">
        <f t="shared" si="18"/>
        <v>48878163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14432917</v>
      </c>
      <c r="D680" s="256">
        <f>(D615/D612)*O90</f>
        <v>41606.768716815241</v>
      </c>
      <c r="E680" s="258">
        <f>(E623/E612)*SUM(C680:D680)</f>
        <v>833518.70675785316</v>
      </c>
      <c r="F680" s="258">
        <f>(F624/F612)*O64</f>
        <v>4524.2584227631005</v>
      </c>
      <c r="G680" s="256">
        <f>(G625/G612)*O91</f>
        <v>0</v>
      </c>
      <c r="H680" s="258">
        <f>(H628/H612)*O60</f>
        <v>1318432.1699033468</v>
      </c>
      <c r="I680" s="256">
        <f>(I629/I612)*O92</f>
        <v>1701690.6808210909</v>
      </c>
      <c r="J680" s="256">
        <f>(J630/J612)*O93</f>
        <v>45794.72542250566</v>
      </c>
      <c r="K680" s="256">
        <f>(K644/K612)*O89</f>
        <v>2333466.2364972089</v>
      </c>
      <c r="L680" s="256">
        <f>(L647/L612)*O94</f>
        <v>1404045.4190078953</v>
      </c>
      <c r="M680" s="231">
        <f t="shared" si="18"/>
        <v>7683079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48610103</v>
      </c>
      <c r="D681" s="256">
        <f>(D615/D612)*P90</f>
        <v>2731111.4046435007</v>
      </c>
      <c r="E681" s="258">
        <f>(E623/E612)*SUM(C681:D681)</f>
        <v>2956495.3788963128</v>
      </c>
      <c r="F681" s="258">
        <f>(F624/F612)*P64</f>
        <v>119514.40100063253</v>
      </c>
      <c r="G681" s="256">
        <f>(G625/G612)*P91</f>
        <v>0</v>
      </c>
      <c r="H681" s="258">
        <f>(H628/H612)*P60</f>
        <v>3223194.6235773345</v>
      </c>
      <c r="I681" s="256">
        <f>(I629/I612)*P92</f>
        <v>1301820.9956768493</v>
      </c>
      <c r="J681" s="256">
        <f>(J630/J612)*P93</f>
        <v>66709.566182866212</v>
      </c>
      <c r="K681" s="256">
        <f>(K644/K612)*P89</f>
        <v>17591056.586093884</v>
      </c>
      <c r="L681" s="256">
        <f>(L647/L612)*P94</f>
        <v>1786069.2055423514</v>
      </c>
      <c r="M681" s="231">
        <f t="shared" si="18"/>
        <v>29775972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7254918</v>
      </c>
      <c r="D682" s="256">
        <f>(D615/D612)*Q90</f>
        <v>457110.77475729433</v>
      </c>
      <c r="E682" s="258">
        <f>(E623/E612)*SUM(C682:D682)</f>
        <v>444098.91154470161</v>
      </c>
      <c r="F682" s="258">
        <f>(F624/F612)*Q64</f>
        <v>1683.10601856876</v>
      </c>
      <c r="G682" s="256">
        <f>(G625/G612)*Q91</f>
        <v>0</v>
      </c>
      <c r="H682" s="258">
        <f>(H628/H612)*Q60</f>
        <v>639651.46794480376</v>
      </c>
      <c r="I682" s="256">
        <f>(I629/I612)*Q92</f>
        <v>359123.0332901653</v>
      </c>
      <c r="J682" s="256">
        <f>(J630/J612)*Q93</f>
        <v>4027.4971554771064</v>
      </c>
      <c r="K682" s="256">
        <f>(K644/K612)*Q89</f>
        <v>1453396.7761259433</v>
      </c>
      <c r="L682" s="256">
        <f>(L647/L612)*Q94</f>
        <v>955059.46633613971</v>
      </c>
      <c r="M682" s="231">
        <f t="shared" si="18"/>
        <v>4314151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3425473</v>
      </c>
      <c r="D683" s="256">
        <f>(D615/D612)*R90</f>
        <v>73353.556133423001</v>
      </c>
      <c r="E683" s="258">
        <f>(E623/E612)*SUM(C683:D683)</f>
        <v>201480.71417322359</v>
      </c>
      <c r="F683" s="258">
        <f>(F624/F612)*R64</f>
        <v>4604.8585926148289</v>
      </c>
      <c r="G683" s="256">
        <f>(G625/G612)*R91</f>
        <v>0</v>
      </c>
      <c r="H683" s="258">
        <f>(H628/H612)*R60</f>
        <v>218961.51676082032</v>
      </c>
      <c r="I683" s="256">
        <f>(I629/I612)*R92</f>
        <v>134671.137483812</v>
      </c>
      <c r="J683" s="256">
        <f>(J630/J612)*R93</f>
        <v>0</v>
      </c>
      <c r="K683" s="256">
        <f>(K644/K612)*R89</f>
        <v>2671815.649115161</v>
      </c>
      <c r="L683" s="256">
        <f>(L647/L612)*R94</f>
        <v>0</v>
      </c>
      <c r="M683" s="231">
        <f t="shared" si="18"/>
        <v>3304887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-324507</v>
      </c>
      <c r="D684" s="256">
        <f>(D615/D612)*S90</f>
        <v>153722.50116763735</v>
      </c>
      <c r="E684" s="258">
        <f>(E623/E612)*SUM(C684:D684)</f>
        <v>-9834.6637772427857</v>
      </c>
      <c r="F684" s="258">
        <f>(F624/F612)*S64</f>
        <v>-1552.1755310483713</v>
      </c>
      <c r="G684" s="256">
        <f>(G625/G612)*S91</f>
        <v>0</v>
      </c>
      <c r="H684" s="258">
        <f>(H628/H612)*S60</f>
        <v>0</v>
      </c>
      <c r="I684" s="256">
        <f>(I629/I612)*S92</f>
        <v>630191.86130245356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18"/>
        <v>772528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6773193</v>
      </c>
      <c r="D685" s="256">
        <f>(D615/D612)*T90</f>
        <v>362131.8362745574</v>
      </c>
      <c r="E685" s="258">
        <f>(E623/E612)*SUM(C685:D685)</f>
        <v>410889.28553785547</v>
      </c>
      <c r="F685" s="258">
        <f>(F624/F612)*T64</f>
        <v>4258.2888503616159</v>
      </c>
      <c r="G685" s="256">
        <f>(G625/G612)*T91</f>
        <v>0</v>
      </c>
      <c r="H685" s="258">
        <f>(H628/H612)*T60</f>
        <v>696013.78429620003</v>
      </c>
      <c r="I685" s="256">
        <f>(I629/I612)*T92</f>
        <v>0</v>
      </c>
      <c r="J685" s="256">
        <f>(J630/J612)*T93</f>
        <v>5021.1939157744764</v>
      </c>
      <c r="K685" s="256">
        <f>(K644/K612)*T89</f>
        <v>1880973.2900214689</v>
      </c>
      <c r="L685" s="256">
        <f>(L647/L612)*T94</f>
        <v>780710.96925054397</v>
      </c>
      <c r="M685" s="231">
        <f t="shared" si="18"/>
        <v>4139999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13703250</v>
      </c>
      <c r="D686" s="256">
        <f>(D615/D612)*U90</f>
        <v>569801.28442098014</v>
      </c>
      <c r="E686" s="258">
        <f>(E623/E612)*SUM(C686:D686)</f>
        <v>821916.86843551055</v>
      </c>
      <c r="F686" s="258">
        <f>(F624/F612)*U64</f>
        <v>14887.172893244946</v>
      </c>
      <c r="G686" s="256">
        <f>(G625/G612)*U91</f>
        <v>0</v>
      </c>
      <c r="H686" s="258">
        <f>(H628/H612)*U60</f>
        <v>742036.25124500215</v>
      </c>
      <c r="I686" s="256">
        <f>(I629/I612)*U92</f>
        <v>378115.11678147211</v>
      </c>
      <c r="J686" s="256">
        <f>(J630/J612)*U93</f>
        <v>0</v>
      </c>
      <c r="K686" s="256">
        <f>(K644/K612)*U89</f>
        <v>5363044.0522211185</v>
      </c>
      <c r="L686" s="256">
        <f>(L647/L612)*U94</f>
        <v>0</v>
      </c>
      <c r="M686" s="231">
        <f t="shared" si="18"/>
        <v>7889801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2226924</v>
      </c>
      <c r="D687" s="256">
        <f>(D615/D612)*V90</f>
        <v>275577.93335520272</v>
      </c>
      <c r="E687" s="258">
        <f>(E623/E612)*SUM(C687:D687)</f>
        <v>144107.13668227108</v>
      </c>
      <c r="F687" s="258">
        <f>(F624/F612)*V64</f>
        <v>1259.7341703030768</v>
      </c>
      <c r="G687" s="256">
        <f>(G625/G612)*V91</f>
        <v>0</v>
      </c>
      <c r="H687" s="258">
        <f>(H628/H612)*V60</f>
        <v>261537.36724209093</v>
      </c>
      <c r="I687" s="256">
        <f>(I629/I612)*V92</f>
        <v>399179.06392637605</v>
      </c>
      <c r="J687" s="256">
        <f>(J630/J612)*V93</f>
        <v>6200.4511500941235</v>
      </c>
      <c r="K687" s="256">
        <f>(K644/K612)*V89</f>
        <v>1225790.9644877047</v>
      </c>
      <c r="L687" s="256">
        <f>(L647/L612)*V94</f>
        <v>0</v>
      </c>
      <c r="M687" s="231">
        <f t="shared" si="18"/>
        <v>2313653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8715747</v>
      </c>
      <c r="D688" s="256">
        <f>(D615/D612)*W90</f>
        <v>366990.59005773859</v>
      </c>
      <c r="E688" s="258">
        <f>(E623/E612)*SUM(C688:D688)</f>
        <v>523031.48696663551</v>
      </c>
      <c r="F688" s="258">
        <f>(F624/F612)*W64</f>
        <v>2086.6801604823854</v>
      </c>
      <c r="G688" s="256">
        <f>(G625/G612)*W91</f>
        <v>0</v>
      </c>
      <c r="H688" s="258">
        <f>(H628/H612)*W60</f>
        <v>523074.73448418186</v>
      </c>
      <c r="I688" s="256">
        <f>(I629/I612)*W92</f>
        <v>0</v>
      </c>
      <c r="J688" s="256">
        <f>(J630/J612)*W93</f>
        <v>4616.1788978240311</v>
      </c>
      <c r="K688" s="256">
        <f>(K644/K612)*W89</f>
        <v>1166002.2263811361</v>
      </c>
      <c r="L688" s="256">
        <f>(L647/L612)*W94</f>
        <v>0</v>
      </c>
      <c r="M688" s="231">
        <f t="shared" si="18"/>
        <v>2585802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7014067</v>
      </c>
      <c r="D689" s="256">
        <f>(D615/D612)*X90</f>
        <v>0</v>
      </c>
      <c r="E689" s="258">
        <f>(E623/E612)*SUM(C689:D689)</f>
        <v>403906.62576328899</v>
      </c>
      <c r="F689" s="258">
        <f>(F624/F612)*X64</f>
        <v>2986.056900179924</v>
      </c>
      <c r="G689" s="256">
        <f>(G625/G612)*X91</f>
        <v>0</v>
      </c>
      <c r="H689" s="258">
        <f>(H628/H612)*X60</f>
        <v>320332.58933527418</v>
      </c>
      <c r="I689" s="256">
        <f>(I629/I612)*X92</f>
        <v>126038.37226049071</v>
      </c>
      <c r="J689" s="256">
        <f>(J630/J612)*X93</f>
        <v>0</v>
      </c>
      <c r="K689" s="256">
        <f>(K644/K612)*X89</f>
        <v>4966961.6738605425</v>
      </c>
      <c r="L689" s="256">
        <f>(L647/L612)*X94</f>
        <v>0</v>
      </c>
      <c r="M689" s="231">
        <f t="shared" si="18"/>
        <v>5820225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30000649</v>
      </c>
      <c r="D690" s="256">
        <f>(D615/D612)*Y90</f>
        <v>2248303.8719588229</v>
      </c>
      <c r="E690" s="258">
        <f>(E623/E612)*SUM(C690:D690)</f>
        <v>1857063.20440227</v>
      </c>
      <c r="F690" s="258">
        <f>(F624/F612)*Y64</f>
        <v>63822.029355534687</v>
      </c>
      <c r="G690" s="256">
        <f>(G625/G612)*Y91</f>
        <v>0</v>
      </c>
      <c r="H690" s="258">
        <f>(H628/H612)*Y60</f>
        <v>1829747.8599688918</v>
      </c>
      <c r="I690" s="256">
        <f>(I629/I612)*Y92</f>
        <v>630191.86130245356</v>
      </c>
      <c r="J690" s="256">
        <f>(J630/J612)*Y93</f>
        <v>36780.387239359094</v>
      </c>
      <c r="K690" s="256">
        <f>(K644/K612)*Y89</f>
        <v>9988933.2322692405</v>
      </c>
      <c r="L690" s="256">
        <f>(L647/L612)*Y94</f>
        <v>0</v>
      </c>
      <c r="M690" s="231">
        <f t="shared" si="18"/>
        <v>16654842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2771778</v>
      </c>
      <c r="D691" s="256">
        <f>(D615/D612)*Z90</f>
        <v>244384.17482448556</v>
      </c>
      <c r="E691" s="258">
        <f>(E623/E612)*SUM(C691:D691)</f>
        <v>173686.37721712972</v>
      </c>
      <c r="F691" s="258">
        <f>(F624/F612)*Z64</f>
        <v>295.45114718395195</v>
      </c>
      <c r="G691" s="256">
        <f>(G625/G612)*Z91</f>
        <v>0</v>
      </c>
      <c r="H691" s="258">
        <f>(H628/H612)*Z60</f>
        <v>271674.47449953633</v>
      </c>
      <c r="I691" s="256">
        <f>(I629/I612)*Z92</f>
        <v>359123.0332901653</v>
      </c>
      <c r="J691" s="256">
        <f>(J630/J612)*Z93</f>
        <v>5885.1036025489939</v>
      </c>
      <c r="K691" s="256">
        <f>(K644/K612)*Z89</f>
        <v>2202775.9135573544</v>
      </c>
      <c r="L691" s="256">
        <f>(L647/L612)*Z94</f>
        <v>55544.653938773881</v>
      </c>
      <c r="M691" s="231">
        <f t="shared" si="18"/>
        <v>3313369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3174128</v>
      </c>
      <c r="D692" s="256">
        <f>(D615/D612)*AA90</f>
        <v>123167.87714388836</v>
      </c>
      <c r="E692" s="258">
        <f>(E623/E612)*SUM(C692:D692)</f>
        <v>189875.52469635551</v>
      </c>
      <c r="F692" s="258">
        <f>(F624/F612)*AA64</f>
        <v>2066.949338273409</v>
      </c>
      <c r="G692" s="256">
        <f>(G625/G612)*AA91</f>
        <v>0</v>
      </c>
      <c r="H692" s="258">
        <f>(H628/H612)*AA60</f>
        <v>141919.50160423538</v>
      </c>
      <c r="I692" s="256">
        <f>(I629/I612)*AA92</f>
        <v>188539.59247733679</v>
      </c>
      <c r="J692" s="256">
        <f>(J630/J612)*AA93</f>
        <v>0</v>
      </c>
      <c r="K692" s="256">
        <f>(K644/K612)*AA89</f>
        <v>796455.4566410851</v>
      </c>
      <c r="L692" s="256">
        <f>(L647/L612)*AA94</f>
        <v>0</v>
      </c>
      <c r="M692" s="231">
        <f t="shared" si="18"/>
        <v>1442025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15647186</v>
      </c>
      <c r="D693" s="256">
        <f>(D615/D612)*AB90</f>
        <v>486982.7676201287</v>
      </c>
      <c r="E693" s="258">
        <f>(E623/E612)*SUM(C693:D693)</f>
        <v>929089.73729861574</v>
      </c>
      <c r="F693" s="258">
        <f>(F624/F612)*AB64</f>
        <v>249727.3602114839</v>
      </c>
      <c r="G693" s="256">
        <f>(G625/G612)*AB91</f>
        <v>0</v>
      </c>
      <c r="H693" s="258">
        <f>(H628/H612)*AB60</f>
        <v>1892192.4406747555</v>
      </c>
      <c r="I693" s="256">
        <f>(I629/I612)*AB92</f>
        <v>129491.47834981923</v>
      </c>
      <c r="J693" s="256">
        <f>(J630/J612)*AB93</f>
        <v>0</v>
      </c>
      <c r="K693" s="256">
        <f>(K644/K612)*AB89</f>
        <v>8727285.7961580362</v>
      </c>
      <c r="L693" s="256">
        <f>(L647/L612)*AB94</f>
        <v>0</v>
      </c>
      <c r="M693" s="231">
        <f t="shared" si="18"/>
        <v>12414770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5649628</v>
      </c>
      <c r="D694" s="256">
        <f>(D615/D612)*AC90</f>
        <v>124247.74815462006</v>
      </c>
      <c r="E694" s="258">
        <f>(E623/E612)*SUM(C694:D694)</f>
        <v>332489.93358826177</v>
      </c>
      <c r="F694" s="258">
        <f>(F624/F612)*AC64</f>
        <v>4344.0104345978543</v>
      </c>
      <c r="G694" s="256">
        <f>(G625/G612)*AC91</f>
        <v>0</v>
      </c>
      <c r="H694" s="258">
        <f>(H628/H612)*AC60</f>
        <v>634582.91431608109</v>
      </c>
      <c r="I694" s="256">
        <f>(I629/I612)*AC92</f>
        <v>125693.06165155786</v>
      </c>
      <c r="J694" s="256">
        <f>(J630/J612)*AC93</f>
        <v>0</v>
      </c>
      <c r="K694" s="256">
        <f>(K644/K612)*AC89</f>
        <v>1924322.1535447654</v>
      </c>
      <c r="L694" s="256">
        <f>(L647/L612)*AC94</f>
        <v>0</v>
      </c>
      <c r="M694" s="231">
        <f t="shared" si="18"/>
        <v>3145680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2515098</v>
      </c>
      <c r="D695" s="256">
        <f>(D615/D612)*AD90</f>
        <v>5417.9964767784313</v>
      </c>
      <c r="E695" s="258">
        <f>(E623/E612)*SUM(C695:D695)</f>
        <v>145144.48055875851</v>
      </c>
      <c r="F695" s="258">
        <f>(F624/F612)*AD64</f>
        <v>47.052994657677388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418045.57858373161</v>
      </c>
      <c r="L695" s="256">
        <f>(L647/L612)*AD94</f>
        <v>0</v>
      </c>
      <c r="M695" s="231">
        <f t="shared" si="18"/>
        <v>568655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14062483</v>
      </c>
      <c r="D696" s="256">
        <f>(D615/D612)*AE90</f>
        <v>1834897.0260193334</v>
      </c>
      <c r="E696" s="258">
        <f>(E623/E612)*SUM(C696:D696)</f>
        <v>915454.20435621392</v>
      </c>
      <c r="F696" s="258">
        <f>(F624/F612)*AE64</f>
        <v>489.6110371101035</v>
      </c>
      <c r="G696" s="256">
        <f>(G625/G612)*AE91</f>
        <v>0</v>
      </c>
      <c r="H696" s="258">
        <f>(H628/H612)*AE60</f>
        <v>2260169.4341200232</v>
      </c>
      <c r="I696" s="256">
        <f>(I629/I612)*AE92</f>
        <v>359123.0332901653</v>
      </c>
      <c r="J696" s="256">
        <f>(J630/J612)*AE93</f>
        <v>10610.746626605258</v>
      </c>
      <c r="K696" s="256">
        <f>(K644/K612)*AE89</f>
        <v>2645434.669258846</v>
      </c>
      <c r="L696" s="256">
        <f>(L647/L612)*AE94</f>
        <v>0</v>
      </c>
      <c r="M696" s="231">
        <f t="shared" si="18"/>
        <v>8026179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26807868</v>
      </c>
      <c r="D698" s="256">
        <f>(D615/D612)*AG90</f>
        <v>1481272.7801819751</v>
      </c>
      <c r="E698" s="258">
        <f>(E623/E612)*SUM(C698:D698)</f>
        <v>1629036.5344764967</v>
      </c>
      <c r="F698" s="258">
        <f>(F624/F612)*AG64</f>
        <v>11313.247372329733</v>
      </c>
      <c r="G698" s="256">
        <f>(G625/G612)*AG91</f>
        <v>0</v>
      </c>
      <c r="H698" s="258">
        <f>(H628/H612)*AG60</f>
        <v>2173395.7959962906</v>
      </c>
      <c r="I698" s="256">
        <f>(I629/I612)*AG92</f>
        <v>1512460.4671258884</v>
      </c>
      <c r="J698" s="256">
        <f>(J630/J612)*AG93</f>
        <v>85678.329551641407</v>
      </c>
      <c r="K698" s="256">
        <f>(K644/K612)*AG89</f>
        <v>13253441.193684131</v>
      </c>
      <c r="L698" s="256">
        <f>(L647/L612)*AG94</f>
        <v>1805201.253010151</v>
      </c>
      <c r="M698" s="231">
        <f t="shared" si="18"/>
        <v>21951800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67377246</v>
      </c>
      <c r="D701" s="256">
        <f>(D615/D612)*AJ90</f>
        <v>5236397.5027086046</v>
      </c>
      <c r="E701" s="258">
        <f>(E623/E612)*SUM(C701:D701)</f>
        <v>4181472.9929949921</v>
      </c>
      <c r="F701" s="258">
        <f>(F624/F612)*AJ64</f>
        <v>24964.420411187872</v>
      </c>
      <c r="G701" s="256">
        <f>(G625/G612)*AJ91</f>
        <v>0</v>
      </c>
      <c r="H701" s="258">
        <f>(H628/H612)*AJ60</f>
        <v>7773336.5871542701</v>
      </c>
      <c r="I701" s="256">
        <f>(I629/I612)*AJ92</f>
        <v>0</v>
      </c>
      <c r="J701" s="256">
        <f>(J630/J612)*AJ93</f>
        <v>10354.977971681699</v>
      </c>
      <c r="K701" s="256">
        <f>(K644/K612)*AJ89</f>
        <v>4832350.7927954523</v>
      </c>
      <c r="L701" s="256">
        <f>(L647/L612)*AJ94</f>
        <v>1422560.3036541534</v>
      </c>
      <c r="M701" s="231">
        <f t="shared" si="18"/>
        <v>23481438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210294.16084010643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210294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709089</v>
      </c>
      <c r="D703" s="256">
        <f>(D615/D612)*AL90</f>
        <v>0</v>
      </c>
      <c r="E703" s="258">
        <f>(E623/E612)*SUM(C703:D703)</f>
        <v>40833.049549692762</v>
      </c>
      <c r="F703" s="258">
        <f>(F624/F612)*AL64</f>
        <v>20.074797801965719</v>
      </c>
      <c r="G703" s="256">
        <f>(G625/G612)*AL91</f>
        <v>0</v>
      </c>
      <c r="H703" s="258">
        <f>(H628/H612)*AL60</f>
        <v>137864.65870125723</v>
      </c>
      <c r="I703" s="256">
        <f>(I629/I612)*AL92</f>
        <v>210294.16084010643</v>
      </c>
      <c r="J703" s="256">
        <f>(J630/J612)*AL93</f>
        <v>0</v>
      </c>
      <c r="K703" s="256">
        <f>(K644/K612)*AL89</f>
        <v>171115.53263261652</v>
      </c>
      <c r="L703" s="256">
        <f>(L647/L612)*AL94</f>
        <v>0</v>
      </c>
      <c r="M703" s="231">
        <f t="shared" si="18"/>
        <v>560127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104003024</v>
      </c>
      <c r="D707" s="256">
        <f>(D615/D612)*AP90</f>
        <v>7668517.3465583008</v>
      </c>
      <c r="E707" s="258">
        <f>(E623/E612)*SUM(C707:D707)</f>
        <v>6430630.8250368834</v>
      </c>
      <c r="F707" s="258">
        <f>(F624/F612)*AP64</f>
        <v>19336.372975154482</v>
      </c>
      <c r="G707" s="256">
        <f>(G625/G612)*AP91</f>
        <v>0</v>
      </c>
      <c r="H707" s="258">
        <f>(H628/H612)*AP60</f>
        <v>10308627.112241359</v>
      </c>
      <c r="I707" s="256">
        <f>(I629/I612)*AP92</f>
        <v>224451.89580635334</v>
      </c>
      <c r="J707" s="256">
        <f>(J630/J612)*AP93</f>
        <v>9704.3872599764727</v>
      </c>
      <c r="K707" s="256">
        <f>(K644/K612)*AP89</f>
        <v>8048383.7377288723</v>
      </c>
      <c r="L707" s="256">
        <f>(L647/L612)*AP94</f>
        <v>1573765.1949319267</v>
      </c>
      <c r="M707" s="231">
        <f t="shared" si="18"/>
        <v>34283417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35133418</v>
      </c>
      <c r="D713" s="256">
        <f>(D615/D612)*AV90</f>
        <v>524562.10125622898</v>
      </c>
      <c r="E713" s="258">
        <f>(E623/E612)*SUM(C713:D713)</f>
        <v>2053372.8041424335</v>
      </c>
      <c r="F713" s="258">
        <f>(F624/F612)*AV64</f>
        <v>2119.1524119483447</v>
      </c>
      <c r="G713" s="256">
        <f>(G625/G612)*AV91</f>
        <v>0</v>
      </c>
      <c r="H713" s="258">
        <f>(H628/H612)*AV60</f>
        <v>3037685.5607660841</v>
      </c>
      <c r="I713" s="256">
        <f>(I629/I612)*AV92</f>
        <v>0</v>
      </c>
      <c r="J713" s="256">
        <f>(J630/J612)*AV93</f>
        <v>6170.2636115223331</v>
      </c>
      <c r="K713" s="256">
        <f>(K644/K612)*AV89</f>
        <v>1705952.7873629977</v>
      </c>
      <c r="L713" s="256">
        <f>(L647/L612)*AV94</f>
        <v>3162959.4604024016</v>
      </c>
      <c r="M713" s="231">
        <f t="shared" si="18"/>
        <v>10492822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787056321</v>
      </c>
      <c r="D715" s="231">
        <f>SUM(D616:D647)+SUM(D668:D713)</f>
        <v>42910520.999999985</v>
      </c>
      <c r="E715" s="231">
        <f>SUM(E624:E647)+SUM(E668:E713)</f>
        <v>42855000.427164137</v>
      </c>
      <c r="F715" s="231">
        <f>SUM(F625:F648)+SUM(F668:F713)</f>
        <v>566222.86251294648</v>
      </c>
      <c r="G715" s="231">
        <f>SUM(G626:G647)+SUM(G668:G713)</f>
        <v>7448101.3165276507</v>
      </c>
      <c r="H715" s="231">
        <f>SUM(H629:H647)+SUM(H668:H713)</f>
        <v>62990159.818459272</v>
      </c>
      <c r="I715" s="231">
        <f>SUM(I630:I647)+SUM(I668:I713)</f>
        <v>14283082.717289528</v>
      </c>
      <c r="J715" s="231">
        <f>SUM(J631:J647)+SUM(J668:J713)</f>
        <v>497306.64056882239</v>
      </c>
      <c r="K715" s="231">
        <f>SUM(K668:K713)</f>
        <v>110173052.57732104</v>
      </c>
      <c r="L715" s="231">
        <f>SUM(L668:L713)</f>
        <v>22920810.029245816</v>
      </c>
      <c r="M715" s="231">
        <f>SUM(M668:M713)</f>
        <v>267488604</v>
      </c>
      <c r="N715" s="250" t="s">
        <v>669</v>
      </c>
    </row>
    <row r="716" spans="1:14" s="231" customFormat="1" ht="12.65" customHeight="1" x14ac:dyDescent="0.3">
      <c r="C716" s="253">
        <f>CE85</f>
        <v>787056321</v>
      </c>
      <c r="D716" s="231">
        <f>D615</f>
        <v>42910521</v>
      </c>
      <c r="E716" s="231">
        <f>E623</f>
        <v>42855000.427164145</v>
      </c>
      <c r="F716" s="231">
        <f>F624</f>
        <v>566222.86251294648</v>
      </c>
      <c r="G716" s="231">
        <f>G625</f>
        <v>7448101.3165276498</v>
      </c>
      <c r="H716" s="231">
        <f>H628</f>
        <v>62990159.818459272</v>
      </c>
      <c r="I716" s="231">
        <f>I629</f>
        <v>14283082.717289528</v>
      </c>
      <c r="J716" s="231">
        <f>J630</f>
        <v>497306.64056882227</v>
      </c>
      <c r="K716" s="231">
        <f>K644</f>
        <v>110173052.57732104</v>
      </c>
      <c r="L716" s="231">
        <f>L647</f>
        <v>22920810.029245816</v>
      </c>
      <c r="M716" s="231">
        <f>C648</f>
        <v>267488603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8EAB9928-8C91-47DF-BA1B-2835BD389858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Valley Medical Center</v>
      </c>
      <c r="B3" s="184"/>
      <c r="C3" s="156" t="str">
        <f>"FYE: "&amp;data!C96</f>
        <v>FYE: 06/30/2022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76658253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17135117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322821921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234311541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12248227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11310959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10397889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10833217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227094042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14025533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23985711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510645546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22707731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258840845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26952602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31173588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490130875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398200681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138568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246613033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246751601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431500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8079704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8511204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880557528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Valley Medical Center</v>
      </c>
      <c r="B55" s="184"/>
      <c r="C55" s="156" t="str">
        <f>"FYE: "&amp;data!C96</f>
        <v>FYE: 06/30/2022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27455619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91749640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31026236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20801144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18175133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68051163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11185000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268443935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304051411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95207428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399258839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11185000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388073839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224039755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224039755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880557528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Valley Medical Center</v>
      </c>
      <c r="B108" s="184"/>
      <c r="C108" s="156" t="str">
        <f>"FYE: "&amp;data!C96</f>
        <v>FYE: 06/30/2022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952399332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1599064412.0999999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2551463744.0999999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16792042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1764259526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17191412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22646155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1820889135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730574609.0999999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72944625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72944625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803519234.0999999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463655718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108459243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15225427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118630003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6769643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81555624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42538588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4661536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5722555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8432283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18505172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874155792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-70636557.900000095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11491279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-59145278.900000095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-59145278.900000095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Valley Medical Center</v>
      </c>
      <c r="G4" s="286"/>
      <c r="H4" s="285" t="str">
        <f>"FYE: "&amp;data!C96</f>
        <v>FYE: 06/30/2022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14202</v>
      </c>
      <c r="D9" s="287">
        <f>data!D59</f>
        <v>0</v>
      </c>
      <c r="E9" s="287">
        <f>data!E59</f>
        <v>68150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73.05</v>
      </c>
      <c r="D10" s="294">
        <f>data!D60</f>
        <v>0</v>
      </c>
      <c r="E10" s="294">
        <f>data!E60</f>
        <v>371.9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25517903</v>
      </c>
      <c r="D11" s="287">
        <f>data!D61</f>
        <v>0</v>
      </c>
      <c r="E11" s="287">
        <f>data!E61</f>
        <v>56085993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1599348</v>
      </c>
      <c r="D12" s="287">
        <f>data!D62</f>
        <v>0</v>
      </c>
      <c r="E12" s="287">
        <f>data!E62</f>
        <v>6090505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474355</v>
      </c>
      <c r="D13" s="287">
        <f>data!D63</f>
        <v>0</v>
      </c>
      <c r="E13" s="287">
        <f>data!E63</f>
        <v>631153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2239323</v>
      </c>
      <c r="D14" s="287">
        <f>data!D64</f>
        <v>0</v>
      </c>
      <c r="E14" s="287">
        <f>data!E64</f>
        <v>4533768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87857</v>
      </c>
      <c r="D16" s="287">
        <f>data!D66</f>
        <v>0</v>
      </c>
      <c r="E16" s="287">
        <f>data!E66</f>
        <v>933741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0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47525</v>
      </c>
      <c r="D18" s="287">
        <f>data!D68</f>
        <v>0</v>
      </c>
      <c r="E18" s="287">
        <f>data!E68</f>
        <v>502226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277348</v>
      </c>
      <c r="D19" s="287">
        <f>data!D69</f>
        <v>0</v>
      </c>
      <c r="E19" s="287">
        <f>data!E69</f>
        <v>862993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30243659</v>
      </c>
      <c r="D21" s="287">
        <f>data!D85</f>
        <v>0</v>
      </c>
      <c r="E21" s="287">
        <f>data!E85</f>
        <v>69640379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13464926</v>
      </c>
      <c r="D23" s="295">
        <f>+data!M669</f>
        <v>0</v>
      </c>
      <c r="E23" s="295">
        <f>+data!M670</f>
        <v>48878163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122351049</v>
      </c>
      <c r="D24" s="287">
        <f>data!D87</f>
        <v>0</v>
      </c>
      <c r="E24" s="287">
        <f>data!E87</f>
        <v>247070933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212206</v>
      </c>
      <c r="D25" s="287">
        <f>data!D88</f>
        <v>0</v>
      </c>
      <c r="E25" s="287">
        <f>data!E88</f>
        <v>19571916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122563255</v>
      </c>
      <c r="D26" s="287">
        <f>data!D89</f>
        <v>0</v>
      </c>
      <c r="E26" s="287">
        <f>data!E89</f>
        <v>266642849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21940.76</v>
      </c>
      <c r="D28" s="287">
        <f>data!D90</f>
        <v>0</v>
      </c>
      <c r="E28" s="287">
        <f>data!E90</f>
        <v>163772.41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58607.34</v>
      </c>
      <c r="D29" s="287">
        <f>data!D91</f>
        <v>0</v>
      </c>
      <c r="E29" s="287">
        <f>data!E91</f>
        <v>281234.36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1460</v>
      </c>
      <c r="D30" s="287">
        <f>data!D92</f>
        <v>0</v>
      </c>
      <c r="E30" s="287">
        <f>data!E92</f>
        <v>11258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60118.73</v>
      </c>
      <c r="D31" s="287">
        <f>data!D93</f>
        <v>0</v>
      </c>
      <c r="E31" s="287">
        <f>data!E93</f>
        <v>383952.34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67.849999999999994</v>
      </c>
      <c r="D32" s="294">
        <f>data!D94</f>
        <v>0</v>
      </c>
      <c r="E32" s="294">
        <f>data!E94</f>
        <v>255.4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Valley Medical Center</v>
      </c>
      <c r="G36" s="286"/>
      <c r="H36" s="285" t="str">
        <f>"FYE: "&amp;data!C96</f>
        <v>FYE: 06/30/2022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1027466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65.03</v>
      </c>
      <c r="I42" s="294">
        <f>data!P60</f>
        <v>158.97999999999999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10096064</v>
      </c>
      <c r="I43" s="287">
        <f>data!P61</f>
        <v>19296276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1328027</v>
      </c>
      <c r="I44" s="287">
        <f>data!P62</f>
        <v>2345826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1818536</v>
      </c>
      <c r="I45" s="287">
        <f>data!P63</f>
        <v>402845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947005</v>
      </c>
      <c r="I46" s="287">
        <f>data!P64</f>
        <v>25016417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1066</v>
      </c>
      <c r="I47" s="287">
        <f>data!P65</f>
        <v>4817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159296</v>
      </c>
      <c r="I48" s="287">
        <f>data!P66</f>
        <v>1128453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28557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7283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82923</v>
      </c>
      <c r="I51" s="287">
        <f>data!P69</f>
        <v>381129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-1500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14432917</v>
      </c>
      <c r="I53" s="287">
        <f>data!P85</f>
        <v>48610103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7683079</v>
      </c>
      <c r="I55" s="295">
        <f>+data!M681</f>
        <v>29775972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41163221</v>
      </c>
      <c r="I56" s="287">
        <f>data!P87</f>
        <v>133453683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12876806</v>
      </c>
      <c r="I57" s="287">
        <f>data!P88</f>
        <v>273932187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54040027</v>
      </c>
      <c r="I58" s="287">
        <f>data!P89</f>
        <v>407385870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937.42</v>
      </c>
      <c r="I60" s="287">
        <f>data!P90</f>
        <v>61533.22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4928</v>
      </c>
      <c r="I62" s="287">
        <f>data!P92</f>
        <v>3770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101806.38</v>
      </c>
      <c r="I63" s="287">
        <f>data!P93</f>
        <v>148302.22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45.5</v>
      </c>
      <c r="I64" s="294">
        <f>data!P94</f>
        <v>57.88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Valley Medical Center</v>
      </c>
      <c r="G68" s="286"/>
      <c r="H68" s="285" t="str">
        <f>"FYE: "&amp;data!C96</f>
        <v>FYE: 06/30/2022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1705933</v>
      </c>
      <c r="D73" s="295">
        <f>data!R59</f>
        <v>1378956</v>
      </c>
      <c r="E73" s="299"/>
      <c r="F73" s="299"/>
      <c r="G73" s="287">
        <f>data!U59</f>
        <v>792287</v>
      </c>
      <c r="H73" s="287">
        <f>data!V59</f>
        <v>31298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31.55</v>
      </c>
      <c r="D74" s="294">
        <f>data!R60</f>
        <v>10.8</v>
      </c>
      <c r="E74" s="294">
        <f>data!S60</f>
        <v>0</v>
      </c>
      <c r="F74" s="294">
        <f>data!T60</f>
        <v>34.33</v>
      </c>
      <c r="G74" s="294">
        <f>data!U60</f>
        <v>36.6</v>
      </c>
      <c r="H74" s="294">
        <f>data!V60</f>
        <v>12.9</v>
      </c>
      <c r="I74" s="294">
        <f>data!W60</f>
        <v>25.8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6160386</v>
      </c>
      <c r="D75" s="287">
        <f>data!R61</f>
        <v>1009067</v>
      </c>
      <c r="E75" s="287">
        <f>data!S61</f>
        <v>136</v>
      </c>
      <c r="F75" s="287">
        <f>data!T61</f>
        <v>5142326</v>
      </c>
      <c r="G75" s="287">
        <f>data!U61</f>
        <v>4683956</v>
      </c>
      <c r="H75" s="287">
        <f>data!V61</f>
        <v>1599625</v>
      </c>
      <c r="I75" s="287">
        <f>data!W61</f>
        <v>2659899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687440</v>
      </c>
      <c r="D76" s="287">
        <f>data!R62</f>
        <v>142043</v>
      </c>
      <c r="E76" s="287">
        <f>data!S62</f>
        <v>0</v>
      </c>
      <c r="F76" s="287">
        <f>data!T62</f>
        <v>656742</v>
      </c>
      <c r="G76" s="287">
        <f>data!U62</f>
        <v>587017</v>
      </c>
      <c r="H76" s="287">
        <f>data!V62</f>
        <v>230021</v>
      </c>
      <c r="I76" s="287">
        <f>data!W62</f>
        <v>340882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1297042</v>
      </c>
      <c r="E77" s="287">
        <f>data!S63</f>
        <v>-152</v>
      </c>
      <c r="F77" s="287">
        <f>data!T63</f>
        <v>0</v>
      </c>
      <c r="G77" s="287">
        <f>data!U63</f>
        <v>332031</v>
      </c>
      <c r="H77" s="287">
        <f>data!V63</f>
        <v>94248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352303</v>
      </c>
      <c r="D78" s="287">
        <f>data!R64</f>
        <v>963876</v>
      </c>
      <c r="E78" s="287">
        <f>data!S64</f>
        <v>-324897</v>
      </c>
      <c r="F78" s="287">
        <f>data!T64</f>
        <v>891333</v>
      </c>
      <c r="G78" s="287">
        <f>data!U64</f>
        <v>3116141</v>
      </c>
      <c r="H78" s="287">
        <f>data!V64</f>
        <v>263684</v>
      </c>
      <c r="I78" s="287">
        <f>data!W64</f>
        <v>436778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1802</v>
      </c>
      <c r="G79" s="287">
        <f>data!U65</f>
        <v>0</v>
      </c>
      <c r="H79" s="287">
        <f>data!V65</f>
        <v>0</v>
      </c>
      <c r="I79" s="287">
        <f>data!W65</f>
        <v>14582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12462</v>
      </c>
      <c r="D80" s="287">
        <f>data!R66</f>
        <v>6279</v>
      </c>
      <c r="E80" s="287">
        <f>data!S66</f>
        <v>0</v>
      </c>
      <c r="F80" s="287">
        <f>data!T66</f>
        <v>29171</v>
      </c>
      <c r="G80" s="287">
        <f>data!U66</f>
        <v>4842501</v>
      </c>
      <c r="H80" s="287">
        <f>data!V66</f>
        <v>18098</v>
      </c>
      <c r="I80" s="287">
        <f>data!W66</f>
        <v>5134106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0</v>
      </c>
      <c r="H81" s="287">
        <f>data!V67</f>
        <v>0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4158</v>
      </c>
      <c r="H82" s="287">
        <f>data!V68</f>
        <v>218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42327</v>
      </c>
      <c r="D83" s="287">
        <f>data!R69</f>
        <v>7166</v>
      </c>
      <c r="E83" s="287">
        <f>data!S69</f>
        <v>406</v>
      </c>
      <c r="F83" s="287">
        <f>data!T69</f>
        <v>51819</v>
      </c>
      <c r="G83" s="287">
        <f>data!U69</f>
        <v>137446</v>
      </c>
      <c r="H83" s="287">
        <f>data!V69</f>
        <v>21030</v>
      </c>
      <c r="I83" s="287">
        <f>data!W69</f>
        <v>129500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7254918</v>
      </c>
      <c r="D85" s="287">
        <f>data!R85</f>
        <v>3425473</v>
      </c>
      <c r="E85" s="287">
        <f>data!S85</f>
        <v>-324507</v>
      </c>
      <c r="F85" s="287">
        <f>data!T85</f>
        <v>6773193</v>
      </c>
      <c r="G85" s="287">
        <f>data!U85</f>
        <v>13703250</v>
      </c>
      <c r="H85" s="287">
        <f>data!V85</f>
        <v>2226924</v>
      </c>
      <c r="I85" s="287">
        <f>data!W85</f>
        <v>8715747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4314151</v>
      </c>
      <c r="D87" s="295">
        <f>+data!M683</f>
        <v>3304887</v>
      </c>
      <c r="E87" s="295">
        <f>+data!M684</f>
        <v>772528</v>
      </c>
      <c r="F87" s="295">
        <f>+data!M685</f>
        <v>4139999</v>
      </c>
      <c r="G87" s="295">
        <f>+data!M686</f>
        <v>7889801</v>
      </c>
      <c r="H87" s="295">
        <f>+data!M687</f>
        <v>2313653</v>
      </c>
      <c r="I87" s="295">
        <f>+data!M688</f>
        <v>2585802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5190286</v>
      </c>
      <c r="D88" s="287">
        <f>data!R87</f>
        <v>19005597</v>
      </c>
      <c r="E88" s="287">
        <f>data!S87</f>
        <v>0</v>
      </c>
      <c r="F88" s="287">
        <f>data!T87</f>
        <v>4177545</v>
      </c>
      <c r="G88" s="287">
        <f>data!U87</f>
        <v>65053712</v>
      </c>
      <c r="H88" s="287">
        <f>data!V87</f>
        <v>8464840</v>
      </c>
      <c r="I88" s="287">
        <f>data!W87</f>
        <v>3585454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28468483</v>
      </c>
      <c r="D89" s="287">
        <f>data!R88</f>
        <v>42870160</v>
      </c>
      <c r="E89" s="287">
        <f>data!S88</f>
        <v>0</v>
      </c>
      <c r="F89" s="287">
        <f>data!T88</f>
        <v>39383337</v>
      </c>
      <c r="G89" s="287">
        <f>data!U88</f>
        <v>59147376</v>
      </c>
      <c r="H89" s="287">
        <f>data!V88</f>
        <v>19922876</v>
      </c>
      <c r="I89" s="287">
        <f>data!W88</f>
        <v>23417633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33658769</v>
      </c>
      <c r="D90" s="287">
        <f>data!R89</f>
        <v>61875757</v>
      </c>
      <c r="E90" s="287">
        <f>data!S89</f>
        <v>0</v>
      </c>
      <c r="F90" s="287">
        <f>data!T89</f>
        <v>43560882</v>
      </c>
      <c r="G90" s="287">
        <f>data!U89</f>
        <v>124201088</v>
      </c>
      <c r="H90" s="287">
        <f>data!V89</f>
        <v>28387716</v>
      </c>
      <c r="I90" s="287">
        <f>data!W89</f>
        <v>27003087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10298.92</v>
      </c>
      <c r="D92" s="287">
        <f>data!R90</f>
        <v>1652.69</v>
      </c>
      <c r="E92" s="287">
        <f>data!S90</f>
        <v>3463.44</v>
      </c>
      <c r="F92" s="287">
        <f>data!T90</f>
        <v>8159</v>
      </c>
      <c r="G92" s="287">
        <f>data!U90</f>
        <v>12837.89</v>
      </c>
      <c r="H92" s="287">
        <f>data!V90</f>
        <v>6208.9</v>
      </c>
      <c r="I92" s="287">
        <f>data!W90</f>
        <v>8268.4699999999993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1040</v>
      </c>
      <c r="D94" s="287">
        <f>data!R92</f>
        <v>390</v>
      </c>
      <c r="E94" s="287">
        <f>data!S92</f>
        <v>1825</v>
      </c>
      <c r="F94" s="287">
        <f>data!T92</f>
        <v>0</v>
      </c>
      <c r="G94" s="287">
        <f>data!U92</f>
        <v>1095</v>
      </c>
      <c r="H94" s="287">
        <f>data!V92</f>
        <v>1156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8953.5400000000009</v>
      </c>
      <c r="D95" s="287">
        <f>data!R93</f>
        <v>0</v>
      </c>
      <c r="E95" s="287">
        <f>data!S93</f>
        <v>0</v>
      </c>
      <c r="F95" s="287">
        <f>data!T93</f>
        <v>11162.63</v>
      </c>
      <c r="G95" s="287">
        <f>data!U93</f>
        <v>0</v>
      </c>
      <c r="H95" s="287">
        <f>data!V93</f>
        <v>13784.24</v>
      </c>
      <c r="I95" s="287">
        <f>data!W93</f>
        <v>10262.24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30.95</v>
      </c>
      <c r="D96" s="294">
        <f>data!R94</f>
        <v>0</v>
      </c>
      <c r="E96" s="294">
        <f>data!S94</f>
        <v>0</v>
      </c>
      <c r="F96" s="294">
        <f>data!T94</f>
        <v>25.3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Valley Medical Center</v>
      </c>
      <c r="G100" s="286"/>
      <c r="H100" s="285" t="str">
        <f>"FYE: "&amp;data!C96</f>
        <v>FYE: 06/30/2022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574679</v>
      </c>
      <c r="E105" s="287">
        <f>data!Z59</f>
        <v>46135</v>
      </c>
      <c r="F105" s="287">
        <f>data!AA59</f>
        <v>60816</v>
      </c>
      <c r="G105" s="299"/>
      <c r="H105" s="287">
        <f>data!AC59</f>
        <v>104114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15.8</v>
      </c>
      <c r="D106" s="294">
        <f>data!Y60</f>
        <v>90.25</v>
      </c>
      <c r="E106" s="294">
        <f>data!Z60</f>
        <v>13.4</v>
      </c>
      <c r="F106" s="294">
        <f>data!AA60</f>
        <v>7</v>
      </c>
      <c r="G106" s="294">
        <f>data!AB60</f>
        <v>93.33</v>
      </c>
      <c r="H106" s="294">
        <f>data!AC60</f>
        <v>31.3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3372270</v>
      </c>
      <c r="D107" s="287">
        <f>data!Y61</f>
        <v>11203442</v>
      </c>
      <c r="E107" s="287">
        <f>data!Z61</f>
        <v>1741849</v>
      </c>
      <c r="F107" s="287">
        <f>data!AA61</f>
        <v>844793</v>
      </c>
      <c r="G107" s="287">
        <f>data!AB61</f>
        <v>11974581</v>
      </c>
      <c r="H107" s="287">
        <f>data!AC61</f>
        <v>4092728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283473</v>
      </c>
      <c r="D108" s="287">
        <f>data!Y62</f>
        <v>1340006</v>
      </c>
      <c r="E108" s="287">
        <f>data!Z62</f>
        <v>245622</v>
      </c>
      <c r="F108" s="287">
        <f>data!AA62</f>
        <v>109655</v>
      </c>
      <c r="G108" s="287">
        <f>data!AB62</f>
        <v>1625073</v>
      </c>
      <c r="H108" s="287">
        <f>data!AC62</f>
        <v>512848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156</v>
      </c>
      <c r="D109" s="287">
        <f>data!Y63</f>
        <v>359184</v>
      </c>
      <c r="E109" s="287">
        <f>data!Z63</f>
        <v>16970</v>
      </c>
      <c r="F109" s="287">
        <f>data!AA63</f>
        <v>1115</v>
      </c>
      <c r="G109" s="287">
        <f>data!AB63</f>
        <v>49361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625033</v>
      </c>
      <c r="D110" s="287">
        <f>data!Y64</f>
        <v>13359047</v>
      </c>
      <c r="E110" s="287">
        <f>data!Z64</f>
        <v>61843</v>
      </c>
      <c r="F110" s="287">
        <f>data!AA64</f>
        <v>432648</v>
      </c>
      <c r="G110" s="287">
        <f>data!AB64</f>
        <v>52272226</v>
      </c>
      <c r="H110" s="287">
        <f>data!AC64</f>
        <v>909276</v>
      </c>
      <c r="I110" s="287">
        <f>data!AD64</f>
        <v>9849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13438</v>
      </c>
      <c r="D111" s="287">
        <f>data!Y65</f>
        <v>0</v>
      </c>
      <c r="E111" s="287">
        <f>data!Z65</f>
        <v>1131</v>
      </c>
      <c r="F111" s="287">
        <f>data!AA65</f>
        <v>1564</v>
      </c>
      <c r="G111" s="287">
        <f>data!AB65</f>
        <v>722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2613000</v>
      </c>
      <c r="D112" s="287">
        <f>data!Y66</f>
        <v>2506680</v>
      </c>
      <c r="E112" s="287">
        <f>data!Z66</f>
        <v>695515</v>
      </c>
      <c r="F112" s="287">
        <f>data!AA66</f>
        <v>1766328</v>
      </c>
      <c r="G112" s="287">
        <f>data!AB66</f>
        <v>6694139</v>
      </c>
      <c r="H112" s="287">
        <f>data!AC66</f>
        <v>14370</v>
      </c>
      <c r="I112" s="287">
        <f>data!AD66</f>
        <v>2505249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736673</v>
      </c>
      <c r="E113" s="287">
        <f>data!Z67</f>
        <v>0</v>
      </c>
      <c r="F113" s="287">
        <f>data!AA67</f>
        <v>0</v>
      </c>
      <c r="G113" s="287">
        <f>data!AB67</f>
        <v>738703</v>
      </c>
      <c r="H113" s="287">
        <f>data!AC67</f>
        <v>31831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371296</v>
      </c>
      <c r="E114" s="287">
        <f>data!Z68</f>
        <v>0</v>
      </c>
      <c r="F114" s="287">
        <f>data!AA68</f>
        <v>0</v>
      </c>
      <c r="G114" s="287">
        <f>data!AB68</f>
        <v>105905</v>
      </c>
      <c r="H114" s="287">
        <f>data!AC68</f>
        <v>67993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106697</v>
      </c>
      <c r="D115" s="287">
        <f>data!Y69</f>
        <v>124321</v>
      </c>
      <c r="E115" s="287">
        <f>data!Z69</f>
        <v>8848</v>
      </c>
      <c r="F115" s="287">
        <f>data!AA69</f>
        <v>18025</v>
      </c>
      <c r="G115" s="287">
        <f>data!AB69</f>
        <v>227574</v>
      </c>
      <c r="H115" s="287">
        <f>data!AC69</f>
        <v>20582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-58041098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7014067</v>
      </c>
      <c r="D117" s="287">
        <f>data!Y85</f>
        <v>30000649</v>
      </c>
      <c r="E117" s="287">
        <f>data!Z85</f>
        <v>2771778</v>
      </c>
      <c r="F117" s="287">
        <f>data!AA85</f>
        <v>3174128</v>
      </c>
      <c r="G117" s="287">
        <f>data!AB85</f>
        <v>15647186</v>
      </c>
      <c r="H117" s="287">
        <f>data!AC85</f>
        <v>5649628</v>
      </c>
      <c r="I117" s="287">
        <f>data!AD85</f>
        <v>2515098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5820225</v>
      </c>
      <c r="D119" s="295">
        <f>+data!M690</f>
        <v>16654842</v>
      </c>
      <c r="E119" s="295">
        <f>+data!M691</f>
        <v>3313369</v>
      </c>
      <c r="F119" s="295">
        <f>+data!M692</f>
        <v>1442025</v>
      </c>
      <c r="G119" s="295">
        <f>+data!M693</f>
        <v>12414770</v>
      </c>
      <c r="H119" s="295">
        <f>+data!M694</f>
        <v>3145680</v>
      </c>
      <c r="I119" s="295">
        <f>+data!M695</f>
        <v>568655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34219571</v>
      </c>
      <c r="D120" s="287">
        <f>data!Y87</f>
        <v>78314173</v>
      </c>
      <c r="E120" s="287">
        <f>data!Z87</f>
        <v>1709421</v>
      </c>
      <c r="F120" s="287">
        <f>data!AA87</f>
        <v>497506</v>
      </c>
      <c r="G120" s="287">
        <f>data!AB87</f>
        <v>39567594</v>
      </c>
      <c r="H120" s="287">
        <f>data!AC87</f>
        <v>39853925</v>
      </c>
      <c r="I120" s="287">
        <f>data!AD87</f>
        <v>9147254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80808767</v>
      </c>
      <c r="D121" s="287">
        <f>data!Y88</f>
        <v>153016460</v>
      </c>
      <c r="E121" s="287">
        <f>data!Z88</f>
        <v>49303989</v>
      </c>
      <c r="F121" s="287">
        <f>data!AA88</f>
        <v>17947361</v>
      </c>
      <c r="G121" s="287">
        <f>data!AB88</f>
        <v>162544934</v>
      </c>
      <c r="H121" s="287">
        <f>data!AC88</f>
        <v>4710860</v>
      </c>
      <c r="I121" s="287">
        <f>data!AD88</f>
        <v>534135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115028338</v>
      </c>
      <c r="D122" s="287">
        <f>data!Y89</f>
        <v>231330633</v>
      </c>
      <c r="E122" s="287">
        <f>data!Z89</f>
        <v>51013410</v>
      </c>
      <c r="F122" s="287">
        <f>data!AA89</f>
        <v>18444867</v>
      </c>
      <c r="G122" s="287">
        <f>data!AB89</f>
        <v>202112528</v>
      </c>
      <c r="H122" s="287">
        <f>data!AC89</f>
        <v>44564785</v>
      </c>
      <c r="I122" s="287">
        <f>data!AD89</f>
        <v>9681389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50655.34</v>
      </c>
      <c r="E124" s="287">
        <f>data!Z90</f>
        <v>5506.09</v>
      </c>
      <c r="F124" s="287">
        <f>data!AA90</f>
        <v>2775.03</v>
      </c>
      <c r="G124" s="287">
        <f>data!AB90</f>
        <v>10971.95</v>
      </c>
      <c r="H124" s="287">
        <f>data!AC90</f>
        <v>2799.36</v>
      </c>
      <c r="I124" s="287">
        <f>data!AD90</f>
        <v>122.07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365</v>
      </c>
      <c r="D126" s="287">
        <f>data!Y92</f>
        <v>1825</v>
      </c>
      <c r="E126" s="287">
        <f>data!Z92</f>
        <v>1040</v>
      </c>
      <c r="F126" s="287">
        <f>data!AA92</f>
        <v>546</v>
      </c>
      <c r="G126" s="287">
        <f>data!AB92</f>
        <v>375</v>
      </c>
      <c r="H126" s="287">
        <f>data!AC92</f>
        <v>364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81766.58</v>
      </c>
      <c r="E127" s="287">
        <f>data!Z93</f>
        <v>13083.19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1.8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Valley Medical Center</v>
      </c>
      <c r="G132" s="286"/>
      <c r="H132" s="285" t="str">
        <f>"FYE: "&amp;data!C96</f>
        <v>FYE: 06/30/2022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73846</v>
      </c>
      <c r="D137" s="287">
        <f>data!AF59</f>
        <v>0</v>
      </c>
      <c r="E137" s="287">
        <f>data!AG59</f>
        <v>80237</v>
      </c>
      <c r="F137" s="287">
        <f>data!AH59</f>
        <v>0</v>
      </c>
      <c r="G137" s="287">
        <f>data!AI59</f>
        <v>0</v>
      </c>
      <c r="H137" s="287">
        <f>data!AJ59</f>
        <v>288218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111.48</v>
      </c>
      <c r="D138" s="294">
        <f>data!AF60</f>
        <v>0</v>
      </c>
      <c r="E138" s="294">
        <f>data!AG60</f>
        <v>107.2</v>
      </c>
      <c r="F138" s="294">
        <f>data!AH60</f>
        <v>0</v>
      </c>
      <c r="G138" s="294">
        <f>data!AI60</f>
        <v>0</v>
      </c>
      <c r="H138" s="294">
        <f>data!AJ60</f>
        <v>383.41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10459585</v>
      </c>
      <c r="D139" s="287">
        <f>data!AF61</f>
        <v>0</v>
      </c>
      <c r="E139" s="287">
        <f>data!AG61</f>
        <v>19900585</v>
      </c>
      <c r="F139" s="287">
        <f>data!AH61</f>
        <v>0</v>
      </c>
      <c r="G139" s="287">
        <f>data!AI61</f>
        <v>0</v>
      </c>
      <c r="H139" s="287">
        <f>data!AJ61</f>
        <v>51266833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1401039</v>
      </c>
      <c r="D140" s="287">
        <f>data!AF62</f>
        <v>0</v>
      </c>
      <c r="E140" s="287">
        <f>data!AG62</f>
        <v>1774039</v>
      </c>
      <c r="F140" s="287">
        <f>data!AH62</f>
        <v>0</v>
      </c>
      <c r="G140" s="287">
        <f>data!AI62</f>
        <v>0</v>
      </c>
      <c r="H140" s="287">
        <f>data!AJ62</f>
        <v>6341239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1812454</v>
      </c>
      <c r="F141" s="287">
        <f>data!AH63</f>
        <v>0</v>
      </c>
      <c r="G141" s="287">
        <f>data!AI63</f>
        <v>0</v>
      </c>
      <c r="H141" s="287">
        <f>data!AJ63</f>
        <v>428447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102484</v>
      </c>
      <c r="D142" s="287">
        <f>data!AF64</f>
        <v>0</v>
      </c>
      <c r="E142" s="287">
        <f>data!AG64</f>
        <v>2368057</v>
      </c>
      <c r="F142" s="287">
        <f>data!AH64</f>
        <v>0</v>
      </c>
      <c r="G142" s="287">
        <f>data!AI64</f>
        <v>0</v>
      </c>
      <c r="H142" s="287">
        <f>data!AJ64</f>
        <v>5225482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59879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375354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1403192</v>
      </c>
      <c r="D144" s="287">
        <f>data!AF66</f>
        <v>0</v>
      </c>
      <c r="E144" s="287">
        <f>data!AG66</f>
        <v>646604</v>
      </c>
      <c r="F144" s="287">
        <f>data!AH66</f>
        <v>0</v>
      </c>
      <c r="G144" s="287">
        <f>data!AI66</f>
        <v>0</v>
      </c>
      <c r="H144" s="287">
        <f>data!AJ66</f>
        <v>379956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659023</v>
      </c>
      <c r="D145" s="287">
        <f>data!AF67</f>
        <v>0</v>
      </c>
      <c r="E145" s="287">
        <f>data!AG67</f>
        <v>0</v>
      </c>
      <c r="F145" s="287">
        <f>data!AH67</f>
        <v>0</v>
      </c>
      <c r="G145" s="287">
        <f>data!AI67</f>
        <v>0</v>
      </c>
      <c r="H145" s="287">
        <f>data!AJ67</f>
        <v>2701056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189524</v>
      </c>
      <c r="D146" s="287">
        <f>data!AF68</f>
        <v>0</v>
      </c>
      <c r="E146" s="287">
        <f>data!AG68</f>
        <v>27790</v>
      </c>
      <c r="F146" s="287">
        <f>data!AH68</f>
        <v>0</v>
      </c>
      <c r="G146" s="287">
        <f>data!AI68</f>
        <v>0</v>
      </c>
      <c r="H146" s="287">
        <f>data!AJ68</f>
        <v>665995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109289</v>
      </c>
      <c r="D147" s="287">
        <f>data!AF69</f>
        <v>0</v>
      </c>
      <c r="E147" s="287">
        <f>data!AG69</f>
        <v>299290</v>
      </c>
      <c r="F147" s="287">
        <f>data!AH69</f>
        <v>0</v>
      </c>
      <c r="G147" s="287">
        <f>data!AI69</f>
        <v>0</v>
      </c>
      <c r="H147" s="287">
        <f>data!AJ69</f>
        <v>572439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-321532</v>
      </c>
      <c r="D148" s="287">
        <f>-data!AF84</f>
        <v>0</v>
      </c>
      <c r="E148" s="287">
        <f>-data!AG84</f>
        <v>-20951</v>
      </c>
      <c r="F148" s="287">
        <f>-data!AH84</f>
        <v>0</v>
      </c>
      <c r="G148" s="287">
        <f>-data!AI84</f>
        <v>0</v>
      </c>
      <c r="H148" s="287">
        <f>-data!AJ84</f>
        <v>-579555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14062483</v>
      </c>
      <c r="D149" s="287">
        <f>data!AF85</f>
        <v>0</v>
      </c>
      <c r="E149" s="287">
        <f>data!AG85</f>
        <v>26807868</v>
      </c>
      <c r="F149" s="287">
        <f>data!AH85</f>
        <v>0</v>
      </c>
      <c r="G149" s="287">
        <f>data!AI85</f>
        <v>0</v>
      </c>
      <c r="H149" s="287">
        <f>data!AJ85</f>
        <v>67377246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8026179</v>
      </c>
      <c r="D151" s="295">
        <f>+data!M697</f>
        <v>0</v>
      </c>
      <c r="E151" s="295">
        <f>+data!M698</f>
        <v>21951800</v>
      </c>
      <c r="F151" s="295">
        <f>+data!M699</f>
        <v>0</v>
      </c>
      <c r="G151" s="295">
        <f>+data!M700</f>
        <v>0</v>
      </c>
      <c r="H151" s="295">
        <f>+data!M701</f>
        <v>23481438</v>
      </c>
      <c r="I151" s="295">
        <f>+data!M702</f>
        <v>210294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11988902</v>
      </c>
      <c r="D152" s="287">
        <f>data!AF87</f>
        <v>0</v>
      </c>
      <c r="E152" s="287">
        <f>data!AG87</f>
        <v>81417392</v>
      </c>
      <c r="F152" s="287">
        <f>data!AH87</f>
        <v>0</v>
      </c>
      <c r="G152" s="287">
        <f>data!AI87</f>
        <v>0</v>
      </c>
      <c r="H152" s="287">
        <f>data!AJ87</f>
        <v>367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49275906</v>
      </c>
      <c r="D153" s="287">
        <f>data!AF88</f>
        <v>0</v>
      </c>
      <c r="E153" s="287">
        <f>data!AG88</f>
        <v>225514977</v>
      </c>
      <c r="F153" s="287">
        <f>data!AH88</f>
        <v>0</v>
      </c>
      <c r="G153" s="287">
        <f>data!AI88</f>
        <v>0</v>
      </c>
      <c r="H153" s="287">
        <f>data!AJ88</f>
        <v>111910559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61264808</v>
      </c>
      <c r="D154" s="287">
        <f>data!AF89</f>
        <v>0</v>
      </c>
      <c r="E154" s="287">
        <f>data!AG89</f>
        <v>306932369</v>
      </c>
      <c r="F154" s="287">
        <f>data!AH89</f>
        <v>0</v>
      </c>
      <c r="G154" s="287">
        <f>data!AI89</f>
        <v>0</v>
      </c>
      <c r="H154" s="287">
        <f>data!AJ89</f>
        <v>111910926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41341.089999999997</v>
      </c>
      <c r="D156" s="287">
        <f>data!AF90</f>
        <v>0</v>
      </c>
      <c r="E156" s="287">
        <f>data!AG90</f>
        <v>33373.769999999997</v>
      </c>
      <c r="F156" s="287">
        <f>data!AH90</f>
        <v>0</v>
      </c>
      <c r="G156" s="287">
        <f>data!AI90</f>
        <v>0</v>
      </c>
      <c r="H156" s="287">
        <f>data!AJ90</f>
        <v>117978.49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1040</v>
      </c>
      <c r="D158" s="287">
        <f>data!AF92</f>
        <v>0</v>
      </c>
      <c r="E158" s="287">
        <f>data!AG92</f>
        <v>4380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609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23588.78</v>
      </c>
      <c r="D159" s="287">
        <f>data!AF93</f>
        <v>0</v>
      </c>
      <c r="E159" s="287">
        <f>data!AG93</f>
        <v>190471.73</v>
      </c>
      <c r="F159" s="287">
        <f>data!AH93</f>
        <v>0</v>
      </c>
      <c r="G159" s="287">
        <f>data!AI93</f>
        <v>0</v>
      </c>
      <c r="H159" s="287">
        <f>data!AJ93</f>
        <v>23020.18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58.5</v>
      </c>
      <c r="F160" s="294">
        <f>data!AH94</f>
        <v>0</v>
      </c>
      <c r="G160" s="294">
        <f>data!AI94</f>
        <v>0</v>
      </c>
      <c r="H160" s="294">
        <f>data!AJ94</f>
        <v>46.1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Valley Medical Center</v>
      </c>
      <c r="G164" s="286"/>
      <c r="H164" s="285" t="str">
        <f>"FYE: "&amp;data!C96</f>
        <v>FYE: 06/30/2022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6124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413731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6.8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508.46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625864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81671162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73703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9206820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1092022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4202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4047435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297771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589675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4638960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1915659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5320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806062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709089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104003024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560127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34283417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2282471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197601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1680341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186192443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3962812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186390044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172775.29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609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650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21573.85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51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Valley Medical Center</v>
      </c>
      <c r="G196" s="286"/>
      <c r="H196" s="285" t="str">
        <f>"FYE: "&amp;data!C96</f>
        <v>FYE: 06/30/2022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339842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149.83000000000001</v>
      </c>
      <c r="G202" s="294">
        <f>data!AW60</f>
        <v>6</v>
      </c>
      <c r="H202" s="294">
        <f>data!AX60</f>
        <v>26.85</v>
      </c>
      <c r="I202" s="294">
        <f>data!AY60</f>
        <v>75.209999999999994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28340541</v>
      </c>
      <c r="G203" s="287">
        <f>data!AW61</f>
        <v>366426</v>
      </c>
      <c r="H203" s="287">
        <f>data!AX61</f>
        <v>1951676</v>
      </c>
      <c r="I203" s="287">
        <f>data!AY61</f>
        <v>5489921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3285545</v>
      </c>
      <c r="G204" s="287">
        <f>data!AW62</f>
        <v>41029</v>
      </c>
      <c r="H204" s="287">
        <f>data!AX62</f>
        <v>268950</v>
      </c>
      <c r="I204" s="287">
        <f>data!AY62</f>
        <v>756220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244039</v>
      </c>
      <c r="G205" s="287">
        <f>data!AW63</f>
        <v>55000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443575</v>
      </c>
      <c r="G206" s="287">
        <f>data!AW64</f>
        <v>10</v>
      </c>
      <c r="H206" s="287">
        <f>data!AX64</f>
        <v>149280</v>
      </c>
      <c r="I206" s="287">
        <f>data!AY64</f>
        <v>40046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11597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1922776</v>
      </c>
      <c r="G208" s="287">
        <f>data!AW66</f>
        <v>3902</v>
      </c>
      <c r="H208" s="287">
        <f>data!AX66</f>
        <v>1182096</v>
      </c>
      <c r="I208" s="287">
        <f>data!AY66</f>
        <v>4078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252478</v>
      </c>
      <c r="G209" s="287">
        <f>data!AW67</f>
        <v>0</v>
      </c>
      <c r="H209" s="287">
        <f>data!AX67</f>
        <v>0</v>
      </c>
      <c r="I209" s="287">
        <f>data!AY67</f>
        <v>49885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113135</v>
      </c>
      <c r="G210" s="287">
        <f>data!AW68</f>
        <v>0</v>
      </c>
      <c r="H210" s="287">
        <f>data!AX68</f>
        <v>0</v>
      </c>
      <c r="I210" s="287">
        <f>data!AY68</f>
        <v>22807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519732</v>
      </c>
      <c r="G211" s="287">
        <f>data!AW69</f>
        <v>22972</v>
      </c>
      <c r="H211" s="287">
        <f>data!AX69</f>
        <v>348614</v>
      </c>
      <c r="I211" s="287">
        <f>data!AY69</f>
        <v>2375167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-228650</v>
      </c>
      <c r="H212" s="287">
        <f>-data!AX84</f>
        <v>0</v>
      </c>
      <c r="I212" s="287">
        <f>-data!AY84</f>
        <v>-2485076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35133418</v>
      </c>
      <c r="G213" s="287">
        <f>data!AW85</f>
        <v>260689</v>
      </c>
      <c r="H213" s="287">
        <f>data!AX85</f>
        <v>3900616</v>
      </c>
      <c r="I213" s="287">
        <f>data!AY85</f>
        <v>6253048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10492822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3686735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35820901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39507636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11818.63</v>
      </c>
      <c r="G220" s="287">
        <f>data!AW90</f>
        <v>1089.3499999999999</v>
      </c>
      <c r="H220" s="287">
        <f>data!AX90</f>
        <v>574.75</v>
      </c>
      <c r="I220" s="287">
        <f>data!AY90</f>
        <v>17783.87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13717.13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102.5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Valley Medical Center</v>
      </c>
      <c r="G228" s="286"/>
      <c r="H228" s="285" t="str">
        <f>"FYE: "&amp;data!C96</f>
        <v>FYE: 06/30/2022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1266887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3.8</v>
      </c>
      <c r="E234" s="294">
        <f>data!BB60</f>
        <v>0</v>
      </c>
      <c r="F234" s="294">
        <f>data!BC60</f>
        <v>13</v>
      </c>
      <c r="G234" s="294">
        <f>data!BD60</f>
        <v>11</v>
      </c>
      <c r="H234" s="294">
        <f>data!BE60</f>
        <v>62</v>
      </c>
      <c r="I234" s="294">
        <f>data!BF60</f>
        <v>96.5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183720</v>
      </c>
      <c r="E235" s="287">
        <f>data!BB61</f>
        <v>0</v>
      </c>
      <c r="F235" s="287">
        <f>data!BC61</f>
        <v>806195</v>
      </c>
      <c r="G235" s="287">
        <f>data!BD61</f>
        <v>1154858</v>
      </c>
      <c r="H235" s="287">
        <f>data!BE61</f>
        <v>6471782</v>
      </c>
      <c r="I235" s="287">
        <f>data!BF61</f>
        <v>5834918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21803</v>
      </c>
      <c r="E236" s="287">
        <f>data!BB62</f>
        <v>0</v>
      </c>
      <c r="F236" s="287">
        <f>data!BC62</f>
        <v>100466</v>
      </c>
      <c r="G236" s="287">
        <f>data!BD62</f>
        <v>162343</v>
      </c>
      <c r="H236" s="287">
        <f>data!BE62</f>
        <v>876753</v>
      </c>
      <c r="I236" s="287">
        <f>data!BF62</f>
        <v>819790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750</v>
      </c>
      <c r="H237" s="287">
        <f>data!BE63</f>
        <v>223562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-1366269</v>
      </c>
      <c r="H238" s="287">
        <f>data!BE64</f>
        <v>5770</v>
      </c>
      <c r="I238" s="287">
        <f>data!BF64</f>
        <v>3836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4713215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77000</v>
      </c>
      <c r="E240" s="287">
        <f>data!BB66</f>
        <v>0</v>
      </c>
      <c r="F240" s="287">
        <f>data!BC66</f>
        <v>341</v>
      </c>
      <c r="G240" s="287">
        <f>data!BD66</f>
        <v>215580</v>
      </c>
      <c r="H240" s="287">
        <f>data!BE66</f>
        <v>5012900</v>
      </c>
      <c r="I240" s="287">
        <f>data!BF66</f>
        <v>566729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14944</v>
      </c>
      <c r="H241" s="287">
        <f>data!BE67</f>
        <v>31476604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2117</v>
      </c>
      <c r="H242" s="287">
        <f>data!BE68</f>
        <v>161180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16863</v>
      </c>
      <c r="E243" s="287">
        <f>data!BB69</f>
        <v>0</v>
      </c>
      <c r="F243" s="287">
        <f>data!BC69</f>
        <v>1307</v>
      </c>
      <c r="G243" s="287">
        <f>data!BD69</f>
        <v>48937</v>
      </c>
      <c r="H243" s="287">
        <f>data!BE69</f>
        <v>3573530</v>
      </c>
      <c r="I243" s="287">
        <f>data!BF69</f>
        <v>472935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-14369</v>
      </c>
      <c r="H244" s="287">
        <f>-data!BE84</f>
        <v>-4633</v>
      </c>
      <c r="I244" s="287">
        <f>-data!BF84</f>
        <v>-92102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299386</v>
      </c>
      <c r="E245" s="287">
        <f>data!BB85</f>
        <v>0</v>
      </c>
      <c r="F245" s="287">
        <f>data!BC85</f>
        <v>908309</v>
      </c>
      <c r="G245" s="287">
        <f>data!BD85</f>
        <v>218891</v>
      </c>
      <c r="H245" s="287">
        <f>data!BE85</f>
        <v>52510663</v>
      </c>
      <c r="I245" s="287">
        <f>data!BF85</f>
        <v>7606106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1251.55</v>
      </c>
      <c r="E252" s="303">
        <f>data!BB90</f>
        <v>0</v>
      </c>
      <c r="F252" s="303">
        <f>data!BC90</f>
        <v>0</v>
      </c>
      <c r="G252" s="303">
        <f>data!BD90</f>
        <v>7130.92</v>
      </c>
      <c r="H252" s="303">
        <f>data!BE90</f>
        <v>300092</v>
      </c>
      <c r="I252" s="303">
        <f>data!BF90</f>
        <v>91233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130</v>
      </c>
      <c r="E254" s="303">
        <f>data!BB92</f>
        <v>130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Valley Medical Center</v>
      </c>
      <c r="G260" s="286"/>
      <c r="H260" s="285" t="str">
        <f>"FYE: "&amp;data!C96</f>
        <v>FYE: 06/30/2022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9.6</v>
      </c>
      <c r="D266" s="294">
        <f>data!BH60</f>
        <v>182</v>
      </c>
      <c r="E266" s="294">
        <f>data!BI60</f>
        <v>104.15</v>
      </c>
      <c r="F266" s="294">
        <f>data!BJ60</f>
        <v>24.6</v>
      </c>
      <c r="G266" s="294">
        <f>data!BK60</f>
        <v>77</v>
      </c>
      <c r="H266" s="294">
        <f>data!BL60</f>
        <v>66.41</v>
      </c>
      <c r="I266" s="294">
        <f>data!BM60</f>
        <v>6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628325</v>
      </c>
      <c r="D267" s="287">
        <f>data!BH61</f>
        <v>20459119</v>
      </c>
      <c r="E267" s="287">
        <f>data!BI61</f>
        <v>7241902</v>
      </c>
      <c r="F267" s="287">
        <f>data!BJ61</f>
        <v>3013558</v>
      </c>
      <c r="G267" s="287">
        <f>data!BK61</f>
        <v>6326729</v>
      </c>
      <c r="H267" s="287">
        <f>data!BL61</f>
        <v>4911063</v>
      </c>
      <c r="I267" s="287">
        <f>data!BM61</f>
        <v>845841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81201</v>
      </c>
      <c r="D268" s="287">
        <f>data!BH62</f>
        <v>2769749</v>
      </c>
      <c r="E268" s="287">
        <f>data!BI62</f>
        <v>925163</v>
      </c>
      <c r="F268" s="287">
        <f>data!BJ62</f>
        <v>442863</v>
      </c>
      <c r="G268" s="287">
        <f>data!BK62</f>
        <v>923616</v>
      </c>
      <c r="H268" s="287">
        <f>data!BL62</f>
        <v>689337</v>
      </c>
      <c r="I268" s="287">
        <f>data!BM62</f>
        <v>121667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1685143</v>
      </c>
      <c r="E269" s="287">
        <f>data!BI63</f>
        <v>4450</v>
      </c>
      <c r="F269" s="287">
        <f>data!BJ63</f>
        <v>331851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1202</v>
      </c>
      <c r="D270" s="287">
        <f>data!BH64</f>
        <v>1484</v>
      </c>
      <c r="E270" s="287">
        <f>data!BI64</f>
        <v>3941</v>
      </c>
      <c r="F270" s="287">
        <f>data!BJ64</f>
        <v>155</v>
      </c>
      <c r="G270" s="287">
        <f>data!BK64</f>
        <v>73</v>
      </c>
      <c r="H270" s="287">
        <f>data!BL64</f>
        <v>1447</v>
      </c>
      <c r="I270" s="287">
        <f>data!BM64</f>
        <v>217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-103178</v>
      </c>
      <c r="D271" s="287">
        <f>data!BH65</f>
        <v>1361773</v>
      </c>
      <c r="E271" s="287">
        <f>data!BI65</f>
        <v>0</v>
      </c>
      <c r="F271" s="287">
        <f>data!BJ65</f>
        <v>6979</v>
      </c>
      <c r="G271" s="287">
        <f>data!BK65</f>
        <v>7129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10330</v>
      </c>
      <c r="D272" s="287">
        <f>data!BH66</f>
        <v>21980710</v>
      </c>
      <c r="E272" s="287">
        <f>data!BI66</f>
        <v>7669582</v>
      </c>
      <c r="F272" s="287">
        <f>data!BJ66</f>
        <v>538825</v>
      </c>
      <c r="G272" s="287">
        <f>data!BK66</f>
        <v>1073119</v>
      </c>
      <c r="H272" s="287">
        <f>data!BL66</f>
        <v>20969</v>
      </c>
      <c r="I272" s="287">
        <f>data!BM66</f>
        <v>784100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43843</v>
      </c>
      <c r="E273" s="287">
        <f>data!BI67</f>
        <v>375462</v>
      </c>
      <c r="F273" s="287">
        <f>data!BJ67</f>
        <v>89662</v>
      </c>
      <c r="G273" s="287">
        <f>data!BK67</f>
        <v>91642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207611</v>
      </c>
      <c r="F274" s="287">
        <f>data!BJ68</f>
        <v>12700</v>
      </c>
      <c r="G274" s="287">
        <f>data!BK68</f>
        <v>12981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8673</v>
      </c>
      <c r="D275" s="287">
        <f>data!BH69</f>
        <v>1938707</v>
      </c>
      <c r="E275" s="287">
        <f>data!BI69</f>
        <v>85998</v>
      </c>
      <c r="F275" s="287">
        <f>data!BJ69</f>
        <v>1088949</v>
      </c>
      <c r="G275" s="287">
        <f>data!BK69</f>
        <v>477253</v>
      </c>
      <c r="H275" s="287">
        <f>data!BL69</f>
        <v>65233</v>
      </c>
      <c r="I275" s="287">
        <f>data!BM69</f>
        <v>29765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-69529</v>
      </c>
      <c r="D276" s="287">
        <f>-data!BH84</f>
        <v>-48668</v>
      </c>
      <c r="E276" s="287">
        <f>-data!BI84</f>
        <v>-42870</v>
      </c>
      <c r="F276" s="287">
        <f>-data!BJ84</f>
        <v>0</v>
      </c>
      <c r="G276" s="287">
        <f>-data!BK84</f>
        <v>-70</v>
      </c>
      <c r="H276" s="287">
        <f>-data!BL84</f>
        <v>-15760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557024</v>
      </c>
      <c r="D277" s="287">
        <f>data!BH85</f>
        <v>50191860</v>
      </c>
      <c r="E277" s="287">
        <f>data!BI85</f>
        <v>16471239</v>
      </c>
      <c r="F277" s="287">
        <f>data!BJ85</f>
        <v>5525542</v>
      </c>
      <c r="G277" s="287">
        <f>data!BK85</f>
        <v>8912472</v>
      </c>
      <c r="H277" s="287">
        <f>data!BL85</f>
        <v>5672289</v>
      </c>
      <c r="I277" s="287">
        <f>data!BM85</f>
        <v>1781590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3312.98</v>
      </c>
      <c r="D284" s="303">
        <f>data!BH90</f>
        <v>14436.38</v>
      </c>
      <c r="E284" s="303">
        <f>data!BI90</f>
        <v>16824.22</v>
      </c>
      <c r="F284" s="303">
        <f>data!BJ90</f>
        <v>2961.02</v>
      </c>
      <c r="G284" s="303">
        <f>data!BK90</f>
        <v>5072.08</v>
      </c>
      <c r="H284" s="303">
        <f>data!BL90</f>
        <v>3943.15</v>
      </c>
      <c r="I284" s="303">
        <f>data!BM90</f>
        <v>289.49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650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183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Valley Medical Center</v>
      </c>
      <c r="G292" s="286"/>
      <c r="H292" s="285" t="str">
        <f>"FYE: "&amp;data!C96</f>
        <v>FYE: 06/30/2022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51.43</v>
      </c>
      <c r="D298" s="294">
        <f>data!BO60</f>
        <v>5.4</v>
      </c>
      <c r="E298" s="294">
        <f>data!BP60</f>
        <v>9.8000000000000007</v>
      </c>
      <c r="F298" s="294">
        <f>data!BQ60</f>
        <v>0</v>
      </c>
      <c r="G298" s="294">
        <f>data!BR60</f>
        <v>25.05</v>
      </c>
      <c r="H298" s="294">
        <f>data!BS60</f>
        <v>2.8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10727050</v>
      </c>
      <c r="D299" s="287">
        <f>data!BO61</f>
        <v>665098</v>
      </c>
      <c r="E299" s="287">
        <f>data!BP61</f>
        <v>1257957</v>
      </c>
      <c r="F299" s="287">
        <f>data!BQ61</f>
        <v>0</v>
      </c>
      <c r="G299" s="287">
        <f>data!BR61</f>
        <v>2898157</v>
      </c>
      <c r="H299" s="287">
        <f>data!BS61</f>
        <v>253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1191807</v>
      </c>
      <c r="D300" s="287">
        <f>data!BO62</f>
        <v>95161</v>
      </c>
      <c r="E300" s="287">
        <f>data!BP62</f>
        <v>178275</v>
      </c>
      <c r="F300" s="287">
        <f>data!BQ62</f>
        <v>0</v>
      </c>
      <c r="G300" s="287">
        <f>data!BR62</f>
        <v>53599881</v>
      </c>
      <c r="H300" s="287">
        <f>data!BS62</f>
        <v>7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2991780</v>
      </c>
      <c r="D301" s="287">
        <f>data!BO63</f>
        <v>0</v>
      </c>
      <c r="E301" s="287">
        <f>data!BP63</f>
        <v>243226</v>
      </c>
      <c r="F301" s="287">
        <f>data!BQ63</f>
        <v>0</v>
      </c>
      <c r="G301" s="287">
        <f>data!BR63</f>
        <v>337555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1982</v>
      </c>
      <c r="D302" s="287">
        <f>data!BO64</f>
        <v>64772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139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2906614</v>
      </c>
      <c r="D304" s="287">
        <f>data!BO66</f>
        <v>456027</v>
      </c>
      <c r="E304" s="287">
        <f>data!BP66</f>
        <v>362419</v>
      </c>
      <c r="F304" s="287">
        <f>data!BQ66</f>
        <v>0</v>
      </c>
      <c r="G304" s="287">
        <f>data!BR66</f>
        <v>853629</v>
      </c>
      <c r="H304" s="287">
        <f>data!BS66</f>
        <v>145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0</v>
      </c>
      <c r="D305" s="287">
        <f>data!BO67</f>
        <v>21666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8061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0</v>
      </c>
      <c r="D306" s="287">
        <f>data!BO68</f>
        <v>12321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2295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891768</v>
      </c>
      <c r="D307" s="287">
        <f>data!BO69</f>
        <v>7218</v>
      </c>
      <c r="E307" s="287">
        <f>data!BP69</f>
        <v>434623</v>
      </c>
      <c r="F307" s="287">
        <f>data!BQ69</f>
        <v>0</v>
      </c>
      <c r="G307" s="287">
        <f>data!BR69</f>
        <v>334124</v>
      </c>
      <c r="H307" s="287">
        <f>data!BS69</f>
        <v>26942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-727392</v>
      </c>
      <c r="D308" s="287">
        <f>-data!BO84</f>
        <v>-9953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17983609</v>
      </c>
      <c r="D309" s="287">
        <f>data!BO85</f>
        <v>1312310</v>
      </c>
      <c r="E309" s="287">
        <f>data!BP85</f>
        <v>2476500</v>
      </c>
      <c r="F309" s="287">
        <f>data!BQ85</f>
        <v>0</v>
      </c>
      <c r="G309" s="287">
        <f>data!BR85</f>
        <v>58023346</v>
      </c>
      <c r="H309" s="287">
        <f>data!BS85</f>
        <v>37842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8529.44</v>
      </c>
      <c r="D316" s="303">
        <f>data!BO90</f>
        <v>436.26</v>
      </c>
      <c r="E316" s="303">
        <f>data!BP90</f>
        <v>2526.84</v>
      </c>
      <c r="F316" s="303">
        <f>data!BQ90</f>
        <v>0</v>
      </c>
      <c r="G316" s="303">
        <f>data!BR90</f>
        <v>4619.8999999999996</v>
      </c>
      <c r="H316" s="303">
        <f>data!BS90</f>
        <v>1778.75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183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Valley Medical Center</v>
      </c>
      <c r="G324" s="286"/>
      <c r="H324" s="285" t="str">
        <f>"FYE: "&amp;data!C96</f>
        <v>FYE: 06/30/2022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45.35</v>
      </c>
      <c r="E330" s="294">
        <f>data!BW60</f>
        <v>7</v>
      </c>
      <c r="F330" s="294">
        <f>data!BX60</f>
        <v>0</v>
      </c>
      <c r="G330" s="294">
        <f>data!BY60</f>
        <v>37.5</v>
      </c>
      <c r="H330" s="294">
        <f>data!BZ60</f>
        <v>110.1</v>
      </c>
      <c r="I330" s="294">
        <f>data!CA60</f>
        <v>10.1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3982362</v>
      </c>
      <c r="E331" s="306">
        <f>data!BW61</f>
        <v>1994338</v>
      </c>
      <c r="F331" s="306">
        <f>data!BX61</f>
        <v>0</v>
      </c>
      <c r="G331" s="306">
        <f>data!BY61</f>
        <v>7990817</v>
      </c>
      <c r="H331" s="306">
        <f>data!BZ61</f>
        <v>4497641</v>
      </c>
      <c r="I331" s="306">
        <f>data!CA61</f>
        <v>1313061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560522</v>
      </c>
      <c r="E332" s="306">
        <f>data!BW62</f>
        <v>176116</v>
      </c>
      <c r="F332" s="306">
        <f>data!BX62</f>
        <v>0</v>
      </c>
      <c r="G332" s="306">
        <f>data!BY62</f>
        <v>822600</v>
      </c>
      <c r="H332" s="306">
        <f>data!BZ62</f>
        <v>2230206</v>
      </c>
      <c r="I332" s="306">
        <f>data!CA62</f>
        <v>173924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100016</v>
      </c>
      <c r="F333" s="306">
        <f>data!BX63</f>
        <v>0</v>
      </c>
      <c r="G333" s="306">
        <f>data!BY63</f>
        <v>21275</v>
      </c>
      <c r="H333" s="306">
        <f>data!BZ63</f>
        <v>0</v>
      </c>
      <c r="I333" s="306">
        <f>data!CA63</f>
        <v>2213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1377</v>
      </c>
      <c r="E334" s="306">
        <f>data!BW64</f>
        <v>0</v>
      </c>
      <c r="F334" s="306">
        <f>data!BX64</f>
        <v>98720</v>
      </c>
      <c r="G334" s="306">
        <f>data!BY64</f>
        <v>0</v>
      </c>
      <c r="H334" s="306">
        <f>data!BZ64</f>
        <v>0</v>
      </c>
      <c r="I334" s="306">
        <f>data!CA64</f>
        <v>7221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129471</v>
      </c>
      <c r="E336" s="306">
        <f>data!BW66</f>
        <v>92766</v>
      </c>
      <c r="F336" s="306">
        <f>data!BX66</f>
        <v>0</v>
      </c>
      <c r="G336" s="306">
        <f>data!BY66</f>
        <v>5298</v>
      </c>
      <c r="H336" s="306">
        <f>data!BZ66</f>
        <v>375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32213</v>
      </c>
      <c r="H337" s="306">
        <f>data!BZ67</f>
        <v>0</v>
      </c>
      <c r="I337" s="306">
        <f>data!CA67</f>
        <v>510905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14949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22329</v>
      </c>
      <c r="E339" s="306">
        <f>data!BW69</f>
        <v>267664</v>
      </c>
      <c r="F339" s="306">
        <f>data!BX69</f>
        <v>0</v>
      </c>
      <c r="G339" s="306">
        <f>data!BY69</f>
        <v>324494</v>
      </c>
      <c r="H339" s="306">
        <f>data!BZ69</f>
        <v>28090</v>
      </c>
      <c r="I339" s="306">
        <f>data!CA69</f>
        <v>55908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-52452</v>
      </c>
      <c r="E340" s="287">
        <f>-data!BW84</f>
        <v>-48750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4643609</v>
      </c>
      <c r="E341" s="287">
        <f>data!BW85</f>
        <v>2582150</v>
      </c>
      <c r="F341" s="287">
        <f>data!BX85</f>
        <v>98720</v>
      </c>
      <c r="G341" s="287">
        <f>data!BY85</f>
        <v>9211646</v>
      </c>
      <c r="H341" s="287">
        <f>data!BZ85</f>
        <v>6756312</v>
      </c>
      <c r="I341" s="287">
        <f>data!CA85</f>
        <v>2063232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10602.6</v>
      </c>
      <c r="E348" s="303">
        <f>data!BW90</f>
        <v>1269.6400000000001</v>
      </c>
      <c r="F348" s="303">
        <f>data!BX90</f>
        <v>0</v>
      </c>
      <c r="G348" s="303">
        <f>data!BY90</f>
        <v>2918.1</v>
      </c>
      <c r="H348" s="303">
        <f>data!BZ90</f>
        <v>1069.32</v>
      </c>
      <c r="I348" s="303">
        <f>data!CA90</f>
        <v>212.94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39</v>
      </c>
      <c r="F350" s="303">
        <f>data!BX92</f>
        <v>0</v>
      </c>
      <c r="G350" s="303">
        <f>data!BY92</f>
        <v>20</v>
      </c>
      <c r="H350" s="303">
        <f>data!BZ92</f>
        <v>55</v>
      </c>
      <c r="I350" s="303">
        <f>data!CA92</f>
        <v>1248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Valley Medical Center</v>
      </c>
      <c r="G356" s="286"/>
      <c r="H356" s="285" t="str">
        <f>"FYE: "&amp;data!C96</f>
        <v>FYE: 06/30/2022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5</v>
      </c>
      <c r="D362" s="294">
        <f>data!CC60</f>
        <v>9</v>
      </c>
      <c r="E362" s="309"/>
      <c r="F362" s="297"/>
      <c r="G362" s="297"/>
      <c r="H362" s="297"/>
      <c r="I362" s="310">
        <f>data!CE60</f>
        <v>3421.85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383424</v>
      </c>
      <c r="D363" s="306">
        <f>data!CC61</f>
        <v>4513663</v>
      </c>
      <c r="E363" s="311"/>
      <c r="F363" s="311"/>
      <c r="G363" s="311"/>
      <c r="H363" s="311"/>
      <c r="I363" s="306">
        <f>data!CE61</f>
        <v>463655718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59266</v>
      </c>
      <c r="D364" s="306">
        <f>data!CC62</f>
        <v>163611</v>
      </c>
      <c r="E364" s="311"/>
      <c r="F364" s="311"/>
      <c r="G364" s="311"/>
      <c r="H364" s="311"/>
      <c r="I364" s="306">
        <f>data!CE62</f>
        <v>108459239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174802</v>
      </c>
      <c r="E365" s="311"/>
      <c r="F365" s="311"/>
      <c r="G365" s="311"/>
      <c r="H365" s="311"/>
      <c r="I365" s="306">
        <f>data!CE63</f>
        <v>15225429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5903</v>
      </c>
      <c r="D366" s="306">
        <f>data!CC64</f>
        <v>1311808</v>
      </c>
      <c r="E366" s="311"/>
      <c r="F366" s="311"/>
      <c r="G366" s="311"/>
      <c r="H366" s="311"/>
      <c r="I366" s="306">
        <f>data!CE64</f>
        <v>118630002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6769641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79631</v>
      </c>
      <c r="D368" s="306">
        <f>data!CC66</f>
        <v>3439540</v>
      </c>
      <c r="E368" s="311"/>
      <c r="F368" s="311"/>
      <c r="G368" s="311"/>
      <c r="H368" s="311"/>
      <c r="I368" s="306">
        <f>data!CE66</f>
        <v>81555624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36419</v>
      </c>
      <c r="E369" s="311"/>
      <c r="F369" s="311"/>
      <c r="G369" s="311"/>
      <c r="H369" s="311"/>
      <c r="I369" s="306">
        <f>data!CE67</f>
        <v>42538587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166638</v>
      </c>
      <c r="D370" s="306">
        <f>data!CC68</f>
        <v>27232</v>
      </c>
      <c r="E370" s="311"/>
      <c r="F370" s="311"/>
      <c r="G370" s="311"/>
      <c r="H370" s="311"/>
      <c r="I370" s="306">
        <f>data!CE68</f>
        <v>4661538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29322</v>
      </c>
      <c r="D371" s="306">
        <f>data!CC69</f>
        <v>715517</v>
      </c>
      <c r="E371" s="306">
        <f>data!CD69</f>
        <v>0</v>
      </c>
      <c r="F371" s="311"/>
      <c r="G371" s="311"/>
      <c r="H371" s="311"/>
      <c r="I371" s="306">
        <f>data!CE69</f>
        <v>91449793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-277031</v>
      </c>
      <c r="D372" s="287">
        <f>-data!CC84</f>
        <v>0</v>
      </c>
      <c r="E372" s="287">
        <f>-data!CD84</f>
        <v>-9600142</v>
      </c>
      <c r="F372" s="297"/>
      <c r="G372" s="297"/>
      <c r="H372" s="297"/>
      <c r="I372" s="287">
        <f>-data!CE84</f>
        <v>-72944625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447153</v>
      </c>
      <c r="D373" s="306">
        <f>data!CC85</f>
        <v>10382592</v>
      </c>
      <c r="E373" s="306">
        <f>data!CD85</f>
        <v>-9600142</v>
      </c>
      <c r="F373" s="311"/>
      <c r="G373" s="311"/>
      <c r="H373" s="311"/>
      <c r="I373" s="287">
        <f>data!CE85</f>
        <v>787056321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952399232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1599064613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2551463845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14184.83</v>
      </c>
      <c r="D380" s="303">
        <f>data!CC90</f>
        <v>3552.54</v>
      </c>
      <c r="E380" s="297"/>
      <c r="F380" s="297"/>
      <c r="G380" s="297"/>
      <c r="H380" s="297"/>
      <c r="I380" s="287">
        <f>data!CE90</f>
        <v>1266886.1500000004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339841.69999999995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130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41493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1105563.7599999998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742.78000000000009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/>
      <c r="C49" s="270" t="b">
        <f>IF($B$49,(ROUND((($B$49/$CE$62)*C62),0)))</f>
        <v>0</v>
      </c>
      <c r="D49" s="270" t="b">
        <f t="shared" ref="D49:BO49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t="shared" ref="BP49:CD49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/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233</v>
      </c>
      <c r="CE61" s="268">
        <f t="shared" ref="CE61:CE69" si="4">SUM(C61:CD61)</f>
        <v>0</v>
      </c>
    </row>
    <row r="62" spans="1:83" x14ac:dyDescent="0.35">
      <c r="A62" s="39" t="s">
        <v>248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233</v>
      </c>
      <c r="CE62" s="32">
        <f t="shared" si="4"/>
        <v>0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233</v>
      </c>
      <c r="CE63" s="32">
        <f t="shared" si="4"/>
        <v>0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0</v>
      </c>
    </row>
    <row r="65" spans="1:83" x14ac:dyDescent="0.35">
      <c r="A65" s="39" t="s">
        <v>250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233</v>
      </c>
      <c r="CE65" s="32">
        <f t="shared" si="4"/>
        <v>0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0</v>
      </c>
    </row>
    <row r="67" spans="1:83" x14ac:dyDescent="0.35">
      <c r="A67" s="39" t="s">
        <v>252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233</v>
      </c>
      <c r="CE67" s="32">
        <f t="shared" si="4"/>
        <v>0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0</v>
      </c>
    </row>
    <row r="69" spans="1:83" x14ac:dyDescent="0.35">
      <c r="A69" s="39" t="s">
        <v>253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0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0</v>
      </c>
    </row>
    <row r="89" spans="1:84" x14ac:dyDescent="0.35">
      <c r="A89" s="26" t="s">
        <v>273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0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0</v>
      </c>
    </row>
    <row r="91" spans="1:84" x14ac:dyDescent="0.35">
      <c r="A91" s="39" t="s">
        <v>275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233</v>
      </c>
      <c r="CE91" s="32">
        <f t="shared" si="14"/>
        <v>0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0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0</v>
      </c>
      <c r="CF93" s="20"/>
    </row>
    <row r="94" spans="1:84" x14ac:dyDescent="0.35">
      <c r="A94" s="26" t="s">
        <v>278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0</v>
      </c>
      <c r="CF94" s="32">
        <f>BA60</f>
        <v>0</v>
      </c>
    </row>
    <row r="95" spans="1:84" x14ac:dyDescent="0.35">
      <c r="A95" s="26" t="s">
        <v>279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0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/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/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/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/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/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/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/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/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/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/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/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/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/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/>
      <c r="D128" s="220"/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0</v>
      </c>
    </row>
    <row r="145" spans="1:6" x14ac:dyDescent="0.35">
      <c r="A145" s="20" t="s">
        <v>325</v>
      </c>
      <c r="B145" s="46" t="s">
        <v>284</v>
      </c>
      <c r="C145" s="47"/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/>
      <c r="C155" s="50"/>
      <c r="D155" s="50"/>
      <c r="E155" s="32">
        <f>SUM(B155:D155)</f>
        <v>0</v>
      </c>
    </row>
    <row r="156" spans="1:6" x14ac:dyDescent="0.35">
      <c r="A156" s="20" t="s">
        <v>227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/>
      <c r="C158" s="50"/>
      <c r="D158" s="50"/>
      <c r="E158" s="32">
        <f>SUM(B158:D158)</f>
        <v>0</v>
      </c>
      <c r="F158" s="18"/>
    </row>
    <row r="159" spans="1:6" x14ac:dyDescent="0.35">
      <c r="A159" s="20" t="s">
        <v>273</v>
      </c>
      <c r="B159" s="50"/>
      <c r="C159" s="50"/>
      <c r="D159" s="50"/>
      <c r="E159" s="32">
        <f>SUM(B159:D159)</f>
        <v>0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/>
      <c r="D182" s="20"/>
      <c r="E182" s="20"/>
    </row>
    <row r="183" spans="1:5" x14ac:dyDescent="0.35">
      <c r="A183" s="20" t="s">
        <v>342</v>
      </c>
      <c r="B183" s="46" t="s">
        <v>284</v>
      </c>
      <c r="C183" s="216"/>
      <c r="D183" s="20"/>
      <c r="E183" s="20"/>
    </row>
    <row r="184" spans="1:5" x14ac:dyDescent="0.35">
      <c r="A184" s="25" t="s">
        <v>343</v>
      </c>
      <c r="B184" s="46" t="s">
        <v>284</v>
      </c>
      <c r="C184" s="216"/>
      <c r="D184" s="20"/>
      <c r="E184" s="20"/>
    </row>
    <row r="185" spans="1:5" x14ac:dyDescent="0.35">
      <c r="A185" s="20" t="s">
        <v>344</v>
      </c>
      <c r="B185" s="46" t="s">
        <v>284</v>
      </c>
      <c r="C185" s="216"/>
      <c r="D185" s="20"/>
      <c r="E185" s="20"/>
    </row>
    <row r="186" spans="1:5" x14ac:dyDescent="0.35">
      <c r="A186" s="20" t="s">
        <v>345</v>
      </c>
      <c r="B186" s="46" t="s">
        <v>284</v>
      </c>
      <c r="C186" s="216"/>
      <c r="D186" s="20"/>
      <c r="E186" s="20"/>
    </row>
    <row r="187" spans="1:5" x14ac:dyDescent="0.35">
      <c r="A187" s="20" t="s">
        <v>346</v>
      </c>
      <c r="B187" s="46" t="s">
        <v>284</v>
      </c>
      <c r="C187" s="216"/>
      <c r="D187" s="20"/>
      <c r="E187" s="20"/>
    </row>
    <row r="188" spans="1:5" x14ac:dyDescent="0.35">
      <c r="A188" s="20" t="s">
        <v>347</v>
      </c>
      <c r="B188" s="46" t="s">
        <v>284</v>
      </c>
      <c r="C188" s="216"/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0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/>
      <c r="D192" s="20"/>
      <c r="E192" s="20"/>
    </row>
    <row r="193" spans="1:5" x14ac:dyDescent="0.35">
      <c r="A193" s="20" t="s">
        <v>350</v>
      </c>
      <c r="B193" s="46" t="s">
        <v>284</v>
      </c>
      <c r="C193" s="216"/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0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/>
      <c r="D200" s="20"/>
      <c r="E200" s="20"/>
    </row>
    <row r="201" spans="1:5" x14ac:dyDescent="0.35">
      <c r="A201" s="20" t="s">
        <v>356</v>
      </c>
      <c r="B201" s="46" t="s">
        <v>284</v>
      </c>
      <c r="C201" s="47"/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0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/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0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/>
      <c r="C212" s="216"/>
      <c r="D212" s="220"/>
      <c r="E212" s="32">
        <f t="shared" ref="E212:E220" si="16">SUM(B212:C212)-D212</f>
        <v>0</v>
      </c>
    </row>
    <row r="213" spans="1:5" x14ac:dyDescent="0.35">
      <c r="A213" s="20" t="s">
        <v>367</v>
      </c>
      <c r="B213" s="220"/>
      <c r="C213" s="216"/>
      <c r="D213" s="220"/>
      <c r="E213" s="32">
        <f t="shared" si="16"/>
        <v>0</v>
      </c>
    </row>
    <row r="214" spans="1:5" x14ac:dyDescent="0.35">
      <c r="A214" s="20" t="s">
        <v>368</v>
      </c>
      <c r="B214" s="220"/>
      <c r="C214" s="216"/>
      <c r="D214" s="220"/>
      <c r="E214" s="32">
        <f t="shared" si="16"/>
        <v>0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/>
      <c r="C217" s="216"/>
      <c r="D217" s="220"/>
      <c r="E217" s="32">
        <f t="shared" si="16"/>
        <v>0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/>
      <c r="C220" s="216"/>
      <c r="D220" s="220"/>
      <c r="E220" s="32">
        <f t="shared" si="16"/>
        <v>0</v>
      </c>
    </row>
    <row r="221" spans="1:5" x14ac:dyDescent="0.35">
      <c r="A221" s="20" t="s">
        <v>215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/>
      <c r="C227" s="216"/>
      <c r="D227" s="220"/>
      <c r="E227" s="32">
        <f t="shared" si="17"/>
        <v>0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/>
      <c r="C230" s="216"/>
      <c r="D230" s="220"/>
      <c r="E230" s="32">
        <f t="shared" si="17"/>
        <v>0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/>
      <c r="D238" s="40">
        <f>C238</f>
        <v>0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/>
      <c r="D240" s="20"/>
      <c r="E240" s="20"/>
    </row>
    <row r="241" spans="1:5" x14ac:dyDescent="0.35">
      <c r="A241" s="20" t="s">
        <v>380</v>
      </c>
      <c r="B241" s="46" t="s">
        <v>284</v>
      </c>
      <c r="C241" s="216"/>
      <c r="D241" s="20"/>
      <c r="E241" s="20"/>
    </row>
    <row r="242" spans="1:5" x14ac:dyDescent="0.35">
      <c r="A242" s="20" t="s">
        <v>381</v>
      </c>
      <c r="B242" s="46" t="s">
        <v>284</v>
      </c>
      <c r="C242" s="216"/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/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0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/>
      <c r="D250" s="20"/>
      <c r="E250" s="20"/>
    </row>
    <row r="251" spans="1:5" x14ac:dyDescent="0.35">
      <c r="A251" s="26" t="s">
        <v>389</v>
      </c>
      <c r="B251" s="46" t="s">
        <v>284</v>
      </c>
      <c r="C251" s="216"/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0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0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/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/>
      <c r="D269" s="20"/>
      <c r="E269" s="20"/>
    </row>
    <row r="270" spans="1:5" x14ac:dyDescent="0.35">
      <c r="A270" s="20" t="s">
        <v>400</v>
      </c>
      <c r="B270" s="46" t="s">
        <v>284</v>
      </c>
      <c r="C270" s="216"/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/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/>
      <c r="D274" s="20"/>
      <c r="E274" s="20"/>
    </row>
    <row r="275" spans="1:5" x14ac:dyDescent="0.35">
      <c r="A275" s="20" t="s">
        <v>405</v>
      </c>
      <c r="B275" s="46" t="s">
        <v>284</v>
      </c>
      <c r="C275" s="216"/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0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/>
      <c r="D284" s="20"/>
      <c r="E284" s="20"/>
    </row>
    <row r="285" spans="1:5" x14ac:dyDescent="0.35">
      <c r="A285" s="20" t="s">
        <v>367</v>
      </c>
      <c r="B285" s="46" t="s">
        <v>284</v>
      </c>
      <c r="C285" s="216"/>
      <c r="D285" s="20"/>
      <c r="E285" s="20"/>
    </row>
    <row r="286" spans="1:5" x14ac:dyDescent="0.35">
      <c r="A286" s="20" t="s">
        <v>368</v>
      </c>
      <c r="B286" s="46" t="s">
        <v>284</v>
      </c>
      <c r="C286" s="216"/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/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/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0</v>
      </c>
      <c r="E292" s="20"/>
    </row>
    <row r="293" spans="1:5" x14ac:dyDescent="0.35">
      <c r="A293" s="20" t="s">
        <v>416</v>
      </c>
      <c r="B293" s="46" t="s">
        <v>284</v>
      </c>
      <c r="C293" s="47"/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0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0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/>
      <c r="D316" s="20"/>
      <c r="E316" s="20"/>
    </row>
    <row r="317" spans="1:5" x14ac:dyDescent="0.35">
      <c r="A317" s="20" t="s">
        <v>434</v>
      </c>
      <c r="B317" s="46" t="s">
        <v>284</v>
      </c>
      <c r="C317" s="216"/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0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0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0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/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0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0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/>
      <c r="D359" s="20"/>
      <c r="E359" s="20"/>
    </row>
    <row r="360" spans="1:5" x14ac:dyDescent="0.35">
      <c r="A360" s="20" t="s">
        <v>470</v>
      </c>
      <c r="B360" s="46" t="s">
        <v>284</v>
      </c>
      <c r="C360" s="235"/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0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/>
      <c r="D363" s="20"/>
      <c r="E363" s="45"/>
    </row>
    <row r="364" spans="1:5" x14ac:dyDescent="0.35">
      <c r="A364" s="20" t="s">
        <v>473</v>
      </c>
      <c r="B364" s="46" t="s">
        <v>284</v>
      </c>
      <c r="C364" s="216"/>
      <c r="D364" s="20"/>
      <c r="E364" s="20"/>
    </row>
    <row r="365" spans="1:5" x14ac:dyDescent="0.35">
      <c r="A365" s="20" t="s">
        <v>474</v>
      </c>
      <c r="B365" s="46" t="s">
        <v>284</v>
      </c>
      <c r="C365" s="216"/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0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0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0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0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0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/>
      <c r="D390" s="20"/>
      <c r="E390" s="20"/>
    </row>
    <row r="391" spans="1:5" x14ac:dyDescent="0.35">
      <c r="A391" s="20" t="s">
        <v>9</v>
      </c>
      <c r="B391" s="46" t="s">
        <v>284</v>
      </c>
      <c r="C391" s="216"/>
      <c r="D391" s="20"/>
      <c r="E391" s="20"/>
    </row>
    <row r="392" spans="1:5" x14ac:dyDescent="0.35">
      <c r="A392" s="20" t="s">
        <v>249</v>
      </c>
      <c r="B392" s="46" t="s">
        <v>284</v>
      </c>
      <c r="C392" s="216"/>
      <c r="D392" s="20"/>
      <c r="E392" s="20"/>
    </row>
    <row r="393" spans="1:5" x14ac:dyDescent="0.35">
      <c r="A393" s="20" t="s">
        <v>496</v>
      </c>
      <c r="B393" s="46" t="s">
        <v>284</v>
      </c>
      <c r="C393" s="216"/>
      <c r="D393" s="20"/>
      <c r="E393" s="20"/>
    </row>
    <row r="394" spans="1:5" x14ac:dyDescent="0.35">
      <c r="A394" s="20" t="s">
        <v>497</v>
      </c>
      <c r="B394" s="46" t="s">
        <v>284</v>
      </c>
      <c r="C394" s="216"/>
      <c r="D394" s="20"/>
      <c r="E394" s="20"/>
    </row>
    <row r="395" spans="1:5" x14ac:dyDescent="0.35">
      <c r="A395" s="20" t="s">
        <v>498</v>
      </c>
      <c r="B395" s="46" t="s">
        <v>284</v>
      </c>
      <c r="C395" s="216"/>
      <c r="D395" s="20"/>
      <c r="E395" s="20"/>
    </row>
    <row r="396" spans="1:5" x14ac:dyDescent="0.35">
      <c r="A396" s="20" t="s">
        <v>11</v>
      </c>
      <c r="B396" s="46" t="s">
        <v>284</v>
      </c>
      <c r="C396" s="216"/>
      <c r="D396" s="20"/>
      <c r="E396" s="20"/>
    </row>
    <row r="397" spans="1:5" x14ac:dyDescent="0.35">
      <c r="A397" s="20" t="s">
        <v>499</v>
      </c>
      <c r="B397" s="46" t="s">
        <v>284</v>
      </c>
      <c r="C397" s="216"/>
      <c r="D397" s="20"/>
      <c r="E397" s="20"/>
    </row>
    <row r="398" spans="1:5" x14ac:dyDescent="0.35">
      <c r="A398" s="20" t="s">
        <v>500</v>
      </c>
      <c r="B398" s="46" t="s">
        <v>284</v>
      </c>
      <c r="C398" s="216"/>
      <c r="D398" s="20"/>
      <c r="E398" s="20"/>
    </row>
    <row r="399" spans="1:5" x14ac:dyDescent="0.35">
      <c r="A399" s="20" t="s">
        <v>501</v>
      </c>
      <c r="B399" s="46" t="s">
        <v>284</v>
      </c>
      <c r="C399" s="216"/>
      <c r="D399" s="20"/>
      <c r="E399" s="20"/>
    </row>
    <row r="400" spans="1:5" x14ac:dyDescent="0.35">
      <c r="A400" s="20" t="s">
        <v>502</v>
      </c>
      <c r="B400" s="46" t="s">
        <v>284</v>
      </c>
      <c r="C400" s="216"/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0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0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0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0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0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t="shared" ref="M669:M714" si="18">ROUND(SUM(D669:L669),0)</f>
        <v>#DIV/0!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669</v>
      </c>
    </row>
    <row r="717" spans="1:14" s="231" customFormat="1" ht="12.65" customHeight="1" x14ac:dyDescent="0.3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155</v>
      </c>
      <c r="C2" s="12" t="str">
        <f>SUBSTITUTE(LEFT(data!C98,49),",","")</f>
        <v>Valley Medical Center</v>
      </c>
      <c r="D2" s="12" t="str">
        <f>LEFT(data!C99,49)</f>
        <v>PO Box 50010</v>
      </c>
      <c r="E2" s="12" t="str">
        <f>RIGHT(data!C100,100)</f>
        <v>Renton</v>
      </c>
      <c r="F2" s="12" t="str">
        <f>RIGHT(data!C101,100)</f>
        <v>WA</v>
      </c>
      <c r="G2" s="12" t="str">
        <f>RIGHT(data!C102,100)</f>
        <v>98058</v>
      </c>
      <c r="H2" s="12" t="str">
        <f>RIGHT(data!C103,100)</f>
        <v>King County</v>
      </c>
      <c r="I2" s="12" t="str">
        <f>LEFT(data!C104,49)</f>
        <v>Jeannine Grinnell</v>
      </c>
      <c r="J2" s="12" t="str">
        <f>LEFT(data!C105,49)</f>
        <v>Michele Forgues-Lackie</v>
      </c>
      <c r="K2" s="12" t="str">
        <f>LEFT(data!C107,49)</f>
        <v>(425) 228-3450</v>
      </c>
      <c r="L2" s="12" t="str">
        <f>LEFT(data!C107,49)</f>
        <v>(425) 228-3450</v>
      </c>
      <c r="M2" s="12" t="str">
        <f>LEFT(data!C109,49)</f>
        <v>Dessa Williams</v>
      </c>
      <c r="N2" s="12" t="str">
        <f>LEFT(data!C110,49)</f>
        <v>Dessa_Williams@Valleymed.org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155</v>
      </c>
      <c r="B2" s="224" t="str">
        <f>RIGHT(data!C96,4)</f>
        <v>2022</v>
      </c>
      <c r="C2" s="16" t="s">
        <v>1123</v>
      </c>
      <c r="D2" s="223">
        <f>ROUND(data!C181,0)</f>
        <v>28253409</v>
      </c>
      <c r="E2" s="223">
        <f>ROUND(data!C182,0)</f>
        <v>-96970</v>
      </c>
      <c r="F2" s="223">
        <f>ROUND(data!C183,0)</f>
        <v>1325135</v>
      </c>
      <c r="G2" s="223">
        <f>ROUND(data!C184,0)</f>
        <v>50808098</v>
      </c>
      <c r="H2" s="223">
        <f>ROUND(data!C185,0)</f>
        <v>386196</v>
      </c>
      <c r="I2" s="223">
        <f>ROUND(data!C186,0)</f>
        <v>25027590</v>
      </c>
      <c r="J2" s="223">
        <f>ROUND(data!C187+data!C188,0)</f>
        <v>2755786</v>
      </c>
      <c r="K2" s="223">
        <f>ROUND(data!C191,0)</f>
        <v>3951035</v>
      </c>
      <c r="L2" s="223">
        <f>ROUND(data!C192,0)</f>
        <v>710501</v>
      </c>
      <c r="M2" s="223">
        <f>ROUND(data!C195,0)</f>
        <v>4214435</v>
      </c>
      <c r="N2" s="223">
        <f>ROUND(data!C196,0)</f>
        <v>1508121</v>
      </c>
      <c r="O2" s="223">
        <f>ROUND(data!C199,0)</f>
        <v>1159272</v>
      </c>
      <c r="P2" s="223">
        <f>ROUND(data!C200,0)</f>
        <v>7273011</v>
      </c>
      <c r="Q2" s="223">
        <f>ROUND(data!C201,0)</f>
        <v>0</v>
      </c>
      <c r="R2" s="223">
        <f>ROUND(data!C204,0)</f>
        <v>0</v>
      </c>
      <c r="S2" s="223">
        <f>ROUND(data!C205,0)</f>
        <v>0</v>
      </c>
      <c r="T2" s="223">
        <f>ROUND(data!B211,0)</f>
        <v>14025533</v>
      </c>
      <c r="U2" s="223">
        <f>ROUND(data!C211,0)</f>
        <v>0</v>
      </c>
      <c r="V2" s="223">
        <f>ROUND(data!D211,0)</f>
        <v>0</v>
      </c>
      <c r="W2" s="223">
        <f>ROUND(data!B212,0)</f>
        <v>18777721</v>
      </c>
      <c r="X2" s="223">
        <f>ROUND(data!C212,0)</f>
        <v>5207990</v>
      </c>
      <c r="Y2" s="223">
        <f>ROUND(data!D212,0)</f>
        <v>0</v>
      </c>
      <c r="Z2" s="223">
        <f>ROUND(data!B213,0)</f>
        <v>487710816</v>
      </c>
      <c r="AA2" s="223">
        <f>ROUND(data!C213,0)</f>
        <v>22934730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22707731</v>
      </c>
      <c r="AG2" s="223">
        <f>ROUND(data!C215,0)</f>
        <v>0</v>
      </c>
      <c r="AH2" s="223">
        <f>ROUND(data!D215,0)</f>
        <v>0</v>
      </c>
      <c r="AI2" s="223">
        <f>ROUND(data!B216,0)</f>
        <v>208324231</v>
      </c>
      <c r="AJ2" s="223">
        <f>ROUND(data!C216,0)</f>
        <v>29392775</v>
      </c>
      <c r="AK2" s="223">
        <f>ROUND(data!D216,0)</f>
        <v>1542765</v>
      </c>
      <c r="AL2" s="223">
        <f>ROUND(data!B217,0)</f>
        <v>22208829</v>
      </c>
      <c r="AM2" s="223">
        <f>ROUND(data!C217,0)</f>
        <v>584693</v>
      </c>
      <c r="AN2" s="223">
        <f>ROUND(data!D217,0)</f>
        <v>126918</v>
      </c>
      <c r="AO2" s="223">
        <f>ROUND(data!B218,0)</f>
        <v>23638893</v>
      </c>
      <c r="AP2" s="223">
        <f>ROUND(data!C218,0)</f>
        <v>3313709</v>
      </c>
      <c r="AQ2" s="223">
        <f>ROUND(data!D218,0)</f>
        <v>0</v>
      </c>
      <c r="AR2" s="223">
        <f>ROUND(data!B219,0)</f>
        <v>62192820</v>
      </c>
      <c r="AS2" s="223">
        <f>ROUND(data!C219,0)</f>
        <v>-31019232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12942314</v>
      </c>
      <c r="AY2" s="223">
        <f>ROUND(data!C225,0)</f>
        <v>357956</v>
      </c>
      <c r="AZ2" s="223">
        <f>ROUND(data!D225,0)</f>
        <v>0</v>
      </c>
      <c r="BA2" s="223">
        <f>ROUND(data!B226,0)</f>
        <v>224735159</v>
      </c>
      <c r="BB2" s="223">
        <f>ROUND(data!C226,0)</f>
        <v>14625394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21257569</v>
      </c>
      <c r="BH2" s="223">
        <f>ROUND(data!C228,0)</f>
        <v>174174</v>
      </c>
      <c r="BI2" s="223">
        <f>ROUND(data!D228,0)</f>
        <v>0</v>
      </c>
      <c r="BJ2" s="223">
        <f>ROUND(data!B229,0)</f>
        <v>169071591</v>
      </c>
      <c r="BK2" s="223">
        <f>ROUND(data!C229,0)</f>
        <v>13074868</v>
      </c>
      <c r="BL2" s="223">
        <f>ROUND(data!D229,0)</f>
        <v>1469984</v>
      </c>
      <c r="BM2" s="223">
        <f>ROUND(data!B230,0)</f>
        <v>17862139</v>
      </c>
      <c r="BN2" s="223">
        <f>ROUND(data!C230,0)</f>
        <v>1348414</v>
      </c>
      <c r="BO2" s="223">
        <f>ROUND(data!D230,0)</f>
        <v>99717</v>
      </c>
      <c r="BP2" s="223">
        <f>ROUND(data!B231,0)</f>
        <v>14840924</v>
      </c>
      <c r="BQ2" s="223">
        <f>ROUND(data!C231,0)</f>
        <v>1410074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737720716</v>
      </c>
      <c r="BW2" s="223">
        <f>ROUND(data!C240,0)</f>
        <v>404151828</v>
      </c>
      <c r="BX2" s="223">
        <f>ROUND(data!C241,0)</f>
        <v>14927362</v>
      </c>
      <c r="BY2" s="223">
        <f>ROUND(data!C242,0)</f>
        <v>20014823</v>
      </c>
      <c r="BZ2" s="223">
        <f>ROUND(data!C243,0)</f>
        <v>398471579</v>
      </c>
      <c r="CA2" s="223">
        <f>ROUND(data!C244,0)</f>
        <v>188973217</v>
      </c>
      <c r="CB2" s="223">
        <f>ROUND(data!C247,0)</f>
        <v>13973</v>
      </c>
      <c r="CC2" s="223">
        <f>ROUND(data!C249,0)</f>
        <v>5277034</v>
      </c>
      <c r="CD2" s="223">
        <f>ROUND(data!C250,0)</f>
        <v>11914378</v>
      </c>
      <c r="CE2" s="223">
        <f>ROUND(data!C254+data!C255,0)</f>
        <v>22646155</v>
      </c>
      <c r="CF2" s="223">
        <f>data!D237</f>
        <v>16792042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155</v>
      </c>
      <c r="B2" s="16" t="str">
        <f>RIGHT(data!C96,4)</f>
        <v>2022</v>
      </c>
      <c r="C2" s="16" t="s">
        <v>1123</v>
      </c>
      <c r="D2" s="222">
        <f>ROUND(data!C127,0)</f>
        <v>15627</v>
      </c>
      <c r="E2" s="222">
        <f>ROUND(data!C128,0)</f>
        <v>0</v>
      </c>
      <c r="F2" s="222">
        <f>ROUND(data!C129,0)</f>
        <v>0</v>
      </c>
      <c r="G2" s="222">
        <f>ROUND(data!C130,0)</f>
        <v>2654</v>
      </c>
      <c r="H2" s="222">
        <f>ROUND(data!D127,0)</f>
        <v>82352</v>
      </c>
      <c r="I2" s="222">
        <f>ROUND(data!D128,0)</f>
        <v>0</v>
      </c>
      <c r="J2" s="222">
        <f>ROUND(data!D129,0)</f>
        <v>0</v>
      </c>
      <c r="K2" s="222">
        <f>ROUND(data!D130,0)</f>
        <v>3839</v>
      </c>
      <c r="L2" s="222">
        <f>ROUND(data!C132,0)</f>
        <v>30</v>
      </c>
      <c r="M2" s="222">
        <f>ROUND(data!C133,0)</f>
        <v>0</v>
      </c>
      <c r="N2" s="222">
        <f>ROUND(data!C134,0)</f>
        <v>217</v>
      </c>
      <c r="O2" s="222">
        <f>ROUND(data!C135,0)</f>
        <v>34</v>
      </c>
      <c r="P2" s="222">
        <f>ROUND(data!C136,0)</f>
        <v>36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341</v>
      </c>
      <c r="X2" s="222">
        <f>ROUND(data!C145,0)</f>
        <v>20</v>
      </c>
      <c r="Y2" s="222">
        <f>ROUND(data!B154,0)</f>
        <v>5924</v>
      </c>
      <c r="Z2" s="222">
        <f>ROUND(data!B155,0)</f>
        <v>43085</v>
      </c>
      <c r="AA2" s="222">
        <f>ROUND(data!B156,0)</f>
        <v>0</v>
      </c>
      <c r="AB2" s="222">
        <f>ROUND(data!B157,0)</f>
        <v>450721120</v>
      </c>
      <c r="AC2" s="222">
        <f>ROUND(data!B158,0)</f>
        <v>609498953</v>
      </c>
      <c r="AD2" s="222">
        <f>ROUND(data!C154,0)</f>
        <v>4415</v>
      </c>
      <c r="AE2" s="222">
        <f>ROUND(data!C155,0)</f>
        <v>22851</v>
      </c>
      <c r="AF2" s="222">
        <f>ROUND(data!C156,0)</f>
        <v>0</v>
      </c>
      <c r="AG2" s="222">
        <f>ROUND(data!C157,0)</f>
        <v>231556814</v>
      </c>
      <c r="AH2" s="222">
        <f>ROUND(data!C158,0)</f>
        <v>309446424</v>
      </c>
      <c r="AI2" s="222">
        <f>ROUND(data!D154,0)</f>
        <v>5288</v>
      </c>
      <c r="AJ2" s="222">
        <f>ROUND(data!D155,0)</f>
        <v>16416</v>
      </c>
      <c r="AK2" s="222">
        <f>ROUND(data!D156,0)</f>
        <v>0</v>
      </c>
      <c r="AL2" s="222">
        <f>ROUND(data!D157,0)</f>
        <v>270121398</v>
      </c>
      <c r="AM2" s="222">
        <f>ROUND(data!D158,0)</f>
        <v>680119035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155</v>
      </c>
      <c r="B2" s="224" t="str">
        <f>RIGHT(data!C96,4)</f>
        <v>2022</v>
      </c>
      <c r="C2" s="16" t="s">
        <v>1123</v>
      </c>
      <c r="D2" s="222">
        <f>ROUND(data!C266,0)</f>
        <v>76658253</v>
      </c>
      <c r="E2" s="222">
        <f>ROUND(data!C267,0)</f>
        <v>17135117</v>
      </c>
      <c r="F2" s="222">
        <f>ROUND(data!C268,0)</f>
        <v>322821921</v>
      </c>
      <c r="G2" s="222">
        <f>ROUND(data!C269,0)</f>
        <v>234311541</v>
      </c>
      <c r="H2" s="222">
        <f>ROUND(data!C270,0)</f>
        <v>12248227</v>
      </c>
      <c r="I2" s="222">
        <f>ROUND(data!C271,0)</f>
        <v>11310959</v>
      </c>
      <c r="J2" s="222">
        <f>ROUND(data!C272,0)</f>
        <v>0</v>
      </c>
      <c r="K2" s="222">
        <f>ROUND(data!C273,0)</f>
        <v>10397889</v>
      </c>
      <c r="L2" s="222">
        <f>ROUND(data!C274,0)</f>
        <v>10833217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14025533</v>
      </c>
      <c r="R2" s="222">
        <f>ROUND(data!C284,0)</f>
        <v>23985711</v>
      </c>
      <c r="S2" s="222">
        <f>ROUND(data!C285,0)</f>
        <v>510645546</v>
      </c>
      <c r="T2" s="222">
        <f>ROUND(data!C286,0)</f>
        <v>0</v>
      </c>
      <c r="U2" s="222">
        <f>ROUND(data!C287,0)</f>
        <v>22707731</v>
      </c>
      <c r="V2" s="222">
        <f>ROUND(data!C288,0)</f>
        <v>258840845</v>
      </c>
      <c r="W2" s="222">
        <f>ROUND(data!C289,0)</f>
        <v>26952602</v>
      </c>
      <c r="X2" s="222">
        <f>ROUND(data!C290,0)</f>
        <v>31173588</v>
      </c>
      <c r="Y2" s="222">
        <f>ROUND(data!C291,0)</f>
        <v>0</v>
      </c>
      <c r="Z2" s="222">
        <f>ROUND(data!C292,0)</f>
        <v>490130875</v>
      </c>
      <c r="AA2" s="222">
        <f>ROUND(data!C295,0)</f>
        <v>0</v>
      </c>
      <c r="AB2" s="222">
        <f>ROUND(data!C296,0)</f>
        <v>0</v>
      </c>
      <c r="AC2" s="222">
        <f>ROUND(data!C297,0)</f>
        <v>138568</v>
      </c>
      <c r="AD2" s="222">
        <f>ROUND(data!C298,0)</f>
        <v>246613033</v>
      </c>
      <c r="AE2" s="222">
        <f>ROUND(data!C302,0)</f>
        <v>431500</v>
      </c>
      <c r="AF2" s="222">
        <f>ROUND(data!C303,0)</f>
        <v>0</v>
      </c>
      <c r="AG2" s="222">
        <f>ROUND(data!C304,0)</f>
        <v>0</v>
      </c>
      <c r="AH2" s="222">
        <f>ROUND(data!C305,0)</f>
        <v>8079704</v>
      </c>
      <c r="AI2" s="222">
        <f>ROUND(data!C314,0)</f>
        <v>0</v>
      </c>
      <c r="AJ2" s="222">
        <f>ROUND(data!C315,0)</f>
        <v>27455619</v>
      </c>
      <c r="AK2" s="222">
        <f>ROUND(data!C316,0)</f>
        <v>91749640</v>
      </c>
      <c r="AL2" s="222">
        <f>ROUND(data!C317,0)</f>
        <v>31026236</v>
      </c>
      <c r="AM2" s="222">
        <f>ROUND(data!C318,0)</f>
        <v>20801144</v>
      </c>
      <c r="AN2" s="222">
        <f>ROUND(data!C319,0)</f>
        <v>18175133</v>
      </c>
      <c r="AO2" s="222">
        <f>ROUND(data!C320,0)</f>
        <v>0</v>
      </c>
      <c r="AP2" s="222">
        <f>ROUND(data!C321,0)</f>
        <v>0</v>
      </c>
      <c r="AQ2" s="222">
        <f>ROUND(data!C322,0)</f>
        <v>68051163</v>
      </c>
      <c r="AR2" s="222">
        <f>ROUND(data!C323,0)</f>
        <v>11185000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304051411</v>
      </c>
      <c r="BA2" s="222">
        <f>ROUND(data!C336,0)</f>
        <v>0</v>
      </c>
      <c r="BB2" s="222">
        <f>ROUND(data!C337,0)</f>
        <v>0</v>
      </c>
      <c r="BC2" s="222">
        <f>ROUND(data!C338,0)</f>
        <v>95207428</v>
      </c>
      <c r="BD2" s="222">
        <f>ROUND(data!C339,0)</f>
        <v>0</v>
      </c>
      <c r="BE2" s="222">
        <f>ROUND(data!C343,0)</f>
        <v>224039755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3421.85</v>
      </c>
      <c r="BL2" s="222">
        <f>ROUND(data!C358,0)</f>
        <v>952399332</v>
      </c>
      <c r="BM2" s="222">
        <f>ROUND(data!C359,0)</f>
        <v>1599064412</v>
      </c>
      <c r="BN2" s="222">
        <f>ROUND(data!C363,0)</f>
        <v>1764259526</v>
      </c>
      <c r="BO2" s="222">
        <f>ROUND(data!C364,0)</f>
        <v>17191412</v>
      </c>
      <c r="BP2" s="222">
        <f>ROUND(data!C365,0)</f>
        <v>22646155</v>
      </c>
      <c r="BQ2" s="222">
        <f>ROUND(data!D381,0)</f>
        <v>72944625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72944625</v>
      </c>
      <c r="CC2" s="222">
        <f>ROUND(data!C382,0)</f>
        <v>0</v>
      </c>
      <c r="CD2" s="222">
        <f>ROUND(data!C389,0)</f>
        <v>463655718</v>
      </c>
      <c r="CE2" s="222">
        <f>ROUND(data!C390,0)</f>
        <v>108459243</v>
      </c>
      <c r="CF2" s="222">
        <f>ROUND(data!C391,0)</f>
        <v>15225427</v>
      </c>
      <c r="CG2" s="222">
        <f>ROUND(data!C392,0)</f>
        <v>118630003</v>
      </c>
      <c r="CH2" s="222">
        <f>ROUND(data!C393,0)</f>
        <v>6769643</v>
      </c>
      <c r="CI2" s="222">
        <f>ROUND(data!C394,0)</f>
        <v>81555624</v>
      </c>
      <c r="CJ2" s="222">
        <f>ROUND(data!C395,0)</f>
        <v>42538588</v>
      </c>
      <c r="CK2" s="222">
        <f>ROUND(data!C396,0)</f>
        <v>4661536</v>
      </c>
      <c r="CL2" s="222">
        <f>ROUND(data!C397,0)</f>
        <v>5722555</v>
      </c>
      <c r="CM2" s="222">
        <f>ROUND(data!C398,0)</f>
        <v>8432283</v>
      </c>
      <c r="CN2" s="222">
        <f>ROUND(data!C399,0)</f>
        <v>0</v>
      </c>
      <c r="CO2" s="222">
        <f>ROUND(data!C362,0)</f>
        <v>16792042</v>
      </c>
      <c r="CP2" s="222">
        <f>ROUND(data!D415,0)</f>
        <v>18505172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18505172</v>
      </c>
      <c r="DE2" s="65">
        <f>ROUND(data!C419,0)</f>
        <v>0</v>
      </c>
      <c r="DF2" s="222">
        <f>ROUND(data!D420,0)</f>
        <v>11491279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155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14202</v>
      </c>
      <c r="F2" s="212">
        <f>ROUND(data!C60,2)</f>
        <v>73.05</v>
      </c>
      <c r="G2" s="222">
        <f>ROUND(data!C61,0)</f>
        <v>25517903</v>
      </c>
      <c r="H2" s="222">
        <f>ROUND(data!C62,0)</f>
        <v>1599348</v>
      </c>
      <c r="I2" s="222">
        <f>ROUND(data!C63,0)</f>
        <v>474355</v>
      </c>
      <c r="J2" s="222">
        <f>ROUND(data!C64,0)</f>
        <v>2239323</v>
      </c>
      <c r="K2" s="222">
        <f>ROUND(data!C65,0)</f>
        <v>0</v>
      </c>
      <c r="L2" s="222">
        <f>ROUND(data!C66,0)</f>
        <v>87857</v>
      </c>
      <c r="M2" s="66">
        <f>ROUND(data!C67,0)</f>
        <v>0</v>
      </c>
      <c r="N2" s="222">
        <f>ROUND(data!C68,0)</f>
        <v>47525</v>
      </c>
      <c r="O2" s="222">
        <f>ROUND(data!C69,0)</f>
        <v>277348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277348</v>
      </c>
      <c r="AD2" s="222">
        <f>ROUND(data!C84,0)</f>
        <v>0</v>
      </c>
      <c r="AE2" s="222">
        <f>ROUND(data!C89,0)</f>
        <v>122563255</v>
      </c>
      <c r="AF2" s="222">
        <f>ROUND(data!C87,0)</f>
        <v>122351049</v>
      </c>
      <c r="AG2" s="222">
        <f>IF(data!C90&gt;0,ROUND(data!C90,0),0)</f>
        <v>21941</v>
      </c>
      <c r="AH2" s="222">
        <f>IF(data!C91&gt;0,ROUND(data!C91,0),0)</f>
        <v>58607</v>
      </c>
      <c r="AI2" s="222">
        <f>IF(data!C92&gt;0,ROUND(data!C92,0),0)</f>
        <v>1460</v>
      </c>
      <c r="AJ2" s="222">
        <f>IF(data!C93&gt;0,ROUND(data!C93,0),0)</f>
        <v>60119</v>
      </c>
      <c r="AK2" s="212">
        <f>IF(data!C94&gt;0,ROUND(data!C94,2),0)</f>
        <v>67.849999999999994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155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155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68150</v>
      </c>
      <c r="F4" s="212">
        <f>ROUND(data!E60,2)</f>
        <v>371.9</v>
      </c>
      <c r="G4" s="222">
        <f>ROUND(data!E61,0)</f>
        <v>56085993</v>
      </c>
      <c r="H4" s="222">
        <f>ROUND(data!E62,0)</f>
        <v>6090505</v>
      </c>
      <c r="I4" s="222">
        <f>ROUND(data!E63,0)</f>
        <v>631153</v>
      </c>
      <c r="J4" s="222">
        <f>ROUND(data!E64,0)</f>
        <v>4533768</v>
      </c>
      <c r="K4" s="222">
        <f>ROUND(data!E65,0)</f>
        <v>0</v>
      </c>
      <c r="L4" s="222">
        <f>ROUND(data!E66,0)</f>
        <v>933741</v>
      </c>
      <c r="M4" s="66">
        <f>ROUND(data!E67,0)</f>
        <v>0</v>
      </c>
      <c r="N4" s="222">
        <f>ROUND(data!E68,0)</f>
        <v>502226</v>
      </c>
      <c r="O4" s="222">
        <f>ROUND(data!E69,0)</f>
        <v>862993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862993</v>
      </c>
      <c r="AD4" s="222">
        <f>ROUND(data!E84,0)</f>
        <v>0</v>
      </c>
      <c r="AE4" s="222">
        <f>ROUND(data!E89,0)</f>
        <v>266642849</v>
      </c>
      <c r="AF4" s="222">
        <f>ROUND(data!E87,0)</f>
        <v>247070933</v>
      </c>
      <c r="AG4" s="222">
        <f>IF(data!E90&gt;0,ROUND(data!E90,0),0)</f>
        <v>163772</v>
      </c>
      <c r="AH4" s="222">
        <f>IF(data!E91&gt;0,ROUND(data!E91,0),0)</f>
        <v>281234</v>
      </c>
      <c r="AI4" s="222">
        <f>IF(data!E92&gt;0,ROUND(data!E92,0),0)</f>
        <v>11258</v>
      </c>
      <c r="AJ4" s="222">
        <f>IF(data!E93&gt;0,ROUND(data!E93,0),0)</f>
        <v>383952</v>
      </c>
      <c r="AK4" s="212">
        <f>IF(data!E94&gt;0,ROUND(data!E94,2),0)</f>
        <v>255.4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155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155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155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155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155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155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155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155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155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155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65.03</v>
      </c>
      <c r="G14" s="222">
        <f>ROUND(data!O61,0)</f>
        <v>10096064</v>
      </c>
      <c r="H14" s="222">
        <f>ROUND(data!O62,0)</f>
        <v>1328027</v>
      </c>
      <c r="I14" s="222">
        <f>ROUND(data!O63,0)</f>
        <v>1818536</v>
      </c>
      <c r="J14" s="222">
        <f>ROUND(data!O64,0)</f>
        <v>947005</v>
      </c>
      <c r="K14" s="222">
        <f>ROUND(data!O65,0)</f>
        <v>1066</v>
      </c>
      <c r="L14" s="222">
        <f>ROUND(data!O66,0)</f>
        <v>159296</v>
      </c>
      <c r="M14" s="66">
        <f>ROUND(data!O67,0)</f>
        <v>0</v>
      </c>
      <c r="N14" s="222">
        <f>ROUND(data!O68,0)</f>
        <v>0</v>
      </c>
      <c r="O14" s="222">
        <f>ROUND(data!O69,0)</f>
        <v>82923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82923</v>
      </c>
      <c r="AD14" s="222">
        <f>ROUND(data!O84,0)</f>
        <v>0</v>
      </c>
      <c r="AE14" s="222">
        <f>ROUND(data!O89,0)</f>
        <v>54040027</v>
      </c>
      <c r="AF14" s="222">
        <f>ROUND(data!O87,0)</f>
        <v>41163221</v>
      </c>
      <c r="AG14" s="222">
        <f>IF(data!O90&gt;0,ROUND(data!O90,0),0)</f>
        <v>937</v>
      </c>
      <c r="AH14" s="222">
        <f>IF(data!O91&gt;0,ROUND(data!O91,0),0)</f>
        <v>0</v>
      </c>
      <c r="AI14" s="222">
        <f>IF(data!O92&gt;0,ROUND(data!O92,0),0)</f>
        <v>4928</v>
      </c>
      <c r="AJ14" s="222">
        <f>IF(data!O93&gt;0,ROUND(data!O93,0),0)</f>
        <v>101806</v>
      </c>
      <c r="AK14" s="212">
        <f>IF(data!O94&gt;0,ROUND(data!O94,2),0)</f>
        <v>45.5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155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1027466</v>
      </c>
      <c r="F15" s="212">
        <f>ROUND(data!P60,2)</f>
        <v>158.97999999999999</v>
      </c>
      <c r="G15" s="222">
        <f>ROUND(data!P61,0)</f>
        <v>19296276</v>
      </c>
      <c r="H15" s="222">
        <f>ROUND(data!P62,0)</f>
        <v>2345826</v>
      </c>
      <c r="I15" s="222">
        <f>ROUND(data!P63,0)</f>
        <v>402845</v>
      </c>
      <c r="J15" s="222">
        <f>ROUND(data!P64,0)</f>
        <v>25016417</v>
      </c>
      <c r="K15" s="222">
        <f>ROUND(data!P65,0)</f>
        <v>4817</v>
      </c>
      <c r="L15" s="222">
        <f>ROUND(data!P66,0)</f>
        <v>1128453</v>
      </c>
      <c r="M15" s="66">
        <f>ROUND(data!P67,0)</f>
        <v>28557</v>
      </c>
      <c r="N15" s="222">
        <f>ROUND(data!P68,0)</f>
        <v>7283</v>
      </c>
      <c r="O15" s="222">
        <f>ROUND(data!P69,0)</f>
        <v>381129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381129</v>
      </c>
      <c r="AD15" s="222">
        <f>ROUND(data!P84,0)</f>
        <v>1500</v>
      </c>
      <c r="AE15" s="222">
        <f>ROUND(data!P89,0)</f>
        <v>407385870</v>
      </c>
      <c r="AF15" s="222">
        <f>ROUND(data!P87,0)</f>
        <v>133453683</v>
      </c>
      <c r="AG15" s="222">
        <f>IF(data!P90&gt;0,ROUND(data!P90,0),0)</f>
        <v>61533</v>
      </c>
      <c r="AH15" s="222">
        <f>IF(data!P91&gt;0,ROUND(data!P91,0),0)</f>
        <v>0</v>
      </c>
      <c r="AI15" s="222">
        <f>IF(data!P92&gt;0,ROUND(data!P92,0),0)</f>
        <v>3770</v>
      </c>
      <c r="AJ15" s="222">
        <f>IF(data!P93&gt;0,ROUND(data!P93,0),0)</f>
        <v>148302</v>
      </c>
      <c r="AK15" s="212">
        <f>IF(data!P94&gt;0,ROUND(data!P94,2),0)</f>
        <v>57.88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155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1705933</v>
      </c>
      <c r="F16" s="212">
        <f>ROUND(data!Q60,2)</f>
        <v>31.55</v>
      </c>
      <c r="G16" s="222">
        <f>ROUND(data!Q61,0)</f>
        <v>6160386</v>
      </c>
      <c r="H16" s="222">
        <f>ROUND(data!Q62,0)</f>
        <v>687440</v>
      </c>
      <c r="I16" s="222">
        <f>ROUND(data!Q63,0)</f>
        <v>0</v>
      </c>
      <c r="J16" s="222">
        <f>ROUND(data!Q64,0)</f>
        <v>352303</v>
      </c>
      <c r="K16" s="222">
        <f>ROUND(data!Q65,0)</f>
        <v>0</v>
      </c>
      <c r="L16" s="222">
        <f>ROUND(data!Q66,0)</f>
        <v>12462</v>
      </c>
      <c r="M16" s="66">
        <f>ROUND(data!Q67,0)</f>
        <v>0</v>
      </c>
      <c r="N16" s="222">
        <f>ROUND(data!Q68,0)</f>
        <v>0</v>
      </c>
      <c r="O16" s="222">
        <f>ROUND(data!Q69,0)</f>
        <v>42327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42327</v>
      </c>
      <c r="AD16" s="222">
        <f>ROUND(data!Q84,0)</f>
        <v>0</v>
      </c>
      <c r="AE16" s="222">
        <f>ROUND(data!Q89,0)</f>
        <v>33658769</v>
      </c>
      <c r="AF16" s="222">
        <f>ROUND(data!Q87,0)</f>
        <v>5190286</v>
      </c>
      <c r="AG16" s="222">
        <f>IF(data!Q90&gt;0,ROUND(data!Q90,0),0)</f>
        <v>10299</v>
      </c>
      <c r="AH16" s="222">
        <f>IF(data!Q91&gt;0,ROUND(data!Q91,0),0)</f>
        <v>0</v>
      </c>
      <c r="AI16" s="222">
        <f>IF(data!Q92&gt;0,ROUND(data!Q92,0),0)</f>
        <v>1040</v>
      </c>
      <c r="AJ16" s="222">
        <f>IF(data!Q93&gt;0,ROUND(data!Q93,0),0)</f>
        <v>8954</v>
      </c>
      <c r="AK16" s="212">
        <f>IF(data!Q94&gt;0,ROUND(data!Q94,2),0)</f>
        <v>30.95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155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1378956</v>
      </c>
      <c r="F17" s="212">
        <f>ROUND(data!R60,2)</f>
        <v>10.8</v>
      </c>
      <c r="G17" s="222">
        <f>ROUND(data!R61,0)</f>
        <v>1009067</v>
      </c>
      <c r="H17" s="222">
        <f>ROUND(data!R62,0)</f>
        <v>142043</v>
      </c>
      <c r="I17" s="222">
        <f>ROUND(data!R63,0)</f>
        <v>1297042</v>
      </c>
      <c r="J17" s="222">
        <f>ROUND(data!R64,0)</f>
        <v>963876</v>
      </c>
      <c r="K17" s="222">
        <f>ROUND(data!R65,0)</f>
        <v>0</v>
      </c>
      <c r="L17" s="222">
        <f>ROUND(data!R66,0)</f>
        <v>6279</v>
      </c>
      <c r="M17" s="66">
        <f>ROUND(data!R67,0)</f>
        <v>0</v>
      </c>
      <c r="N17" s="222">
        <f>ROUND(data!R68,0)</f>
        <v>0</v>
      </c>
      <c r="O17" s="222">
        <f>ROUND(data!R69,0)</f>
        <v>7166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7166</v>
      </c>
      <c r="AD17" s="222">
        <f>ROUND(data!R84,0)</f>
        <v>0</v>
      </c>
      <c r="AE17" s="222">
        <f>ROUND(data!R89,0)</f>
        <v>61875757</v>
      </c>
      <c r="AF17" s="222">
        <f>ROUND(data!R87,0)</f>
        <v>19005597</v>
      </c>
      <c r="AG17" s="222">
        <f>IF(data!R90&gt;0,ROUND(data!R90,0),0)</f>
        <v>1653</v>
      </c>
      <c r="AH17" s="222">
        <f>IF(data!R91&gt;0,ROUND(data!R91,0),0)</f>
        <v>0</v>
      </c>
      <c r="AI17" s="222">
        <f>IF(data!R92&gt;0,ROUND(data!R92,0),0)</f>
        <v>390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155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136</v>
      </c>
      <c r="H18" s="222">
        <f>ROUND(data!S62,0)</f>
        <v>0</v>
      </c>
      <c r="I18" s="222">
        <f>ROUND(data!S63,0)</f>
        <v>-152</v>
      </c>
      <c r="J18" s="222">
        <f>ROUND(data!S64,0)</f>
        <v>-324897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406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406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3463</v>
      </c>
      <c r="AH18" s="222">
        <f>IF(data!S91&gt;0,ROUND(data!S91,0),0)</f>
        <v>0</v>
      </c>
      <c r="AI18" s="222">
        <f>IF(data!S92&gt;0,ROUND(data!S92,0),0)</f>
        <v>1825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155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34.33</v>
      </c>
      <c r="G19" s="222">
        <f>ROUND(data!T61,0)</f>
        <v>5142326</v>
      </c>
      <c r="H19" s="222">
        <f>ROUND(data!T62,0)</f>
        <v>656742</v>
      </c>
      <c r="I19" s="222">
        <f>ROUND(data!T63,0)</f>
        <v>0</v>
      </c>
      <c r="J19" s="222">
        <f>ROUND(data!T64,0)</f>
        <v>891333</v>
      </c>
      <c r="K19" s="222">
        <f>ROUND(data!T65,0)</f>
        <v>1802</v>
      </c>
      <c r="L19" s="222">
        <f>ROUND(data!T66,0)</f>
        <v>29171</v>
      </c>
      <c r="M19" s="66">
        <f>ROUND(data!T67,0)</f>
        <v>0</v>
      </c>
      <c r="N19" s="222">
        <f>ROUND(data!T68,0)</f>
        <v>0</v>
      </c>
      <c r="O19" s="222">
        <f>ROUND(data!T69,0)</f>
        <v>51819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51819</v>
      </c>
      <c r="AD19" s="222">
        <f>ROUND(data!T84,0)</f>
        <v>0</v>
      </c>
      <c r="AE19" s="222">
        <f>ROUND(data!T89,0)</f>
        <v>43560882</v>
      </c>
      <c r="AF19" s="222">
        <f>ROUND(data!T87,0)</f>
        <v>4177545</v>
      </c>
      <c r="AG19" s="222">
        <f>IF(data!T90&gt;0,ROUND(data!T90,0),0)</f>
        <v>8159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11163</v>
      </c>
      <c r="AK19" s="212">
        <f>IF(data!T94&gt;0,ROUND(data!T94,2),0)</f>
        <v>25.3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155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792287</v>
      </c>
      <c r="F20" s="212">
        <f>ROUND(data!U60,2)</f>
        <v>36.6</v>
      </c>
      <c r="G20" s="222">
        <f>ROUND(data!U61,0)</f>
        <v>4683956</v>
      </c>
      <c r="H20" s="222">
        <f>ROUND(data!U62,0)</f>
        <v>587017</v>
      </c>
      <c r="I20" s="222">
        <f>ROUND(data!U63,0)</f>
        <v>332031</v>
      </c>
      <c r="J20" s="222">
        <f>ROUND(data!U64,0)</f>
        <v>3116141</v>
      </c>
      <c r="K20" s="222">
        <f>ROUND(data!U65,0)</f>
        <v>0</v>
      </c>
      <c r="L20" s="222">
        <f>ROUND(data!U66,0)</f>
        <v>4842501</v>
      </c>
      <c r="M20" s="66">
        <f>ROUND(data!U67,0)</f>
        <v>0</v>
      </c>
      <c r="N20" s="222">
        <f>ROUND(data!U68,0)</f>
        <v>4158</v>
      </c>
      <c r="O20" s="222">
        <f>ROUND(data!U69,0)</f>
        <v>137446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137446</v>
      </c>
      <c r="AD20" s="222">
        <f>ROUND(data!U84,0)</f>
        <v>0</v>
      </c>
      <c r="AE20" s="222">
        <f>ROUND(data!U89,0)</f>
        <v>124201088</v>
      </c>
      <c r="AF20" s="222">
        <f>ROUND(data!U87,0)</f>
        <v>65053712</v>
      </c>
      <c r="AG20" s="222">
        <f>IF(data!U90&gt;0,ROUND(data!U90,0),0)</f>
        <v>12838</v>
      </c>
      <c r="AH20" s="222">
        <f>IF(data!U91&gt;0,ROUND(data!U91,0),0)</f>
        <v>0</v>
      </c>
      <c r="AI20" s="222">
        <f>IF(data!U92&gt;0,ROUND(data!U92,0),0)</f>
        <v>1095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155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31298</v>
      </c>
      <c r="F21" s="212">
        <f>ROUND(data!V60,2)</f>
        <v>12.9</v>
      </c>
      <c r="G21" s="222">
        <f>ROUND(data!V61,0)</f>
        <v>1599625</v>
      </c>
      <c r="H21" s="222">
        <f>ROUND(data!V62,0)</f>
        <v>230021</v>
      </c>
      <c r="I21" s="222">
        <f>ROUND(data!V63,0)</f>
        <v>94248</v>
      </c>
      <c r="J21" s="222">
        <f>ROUND(data!V64,0)</f>
        <v>263684</v>
      </c>
      <c r="K21" s="222">
        <f>ROUND(data!V65,0)</f>
        <v>0</v>
      </c>
      <c r="L21" s="222">
        <f>ROUND(data!V66,0)</f>
        <v>18098</v>
      </c>
      <c r="M21" s="66">
        <f>ROUND(data!V67,0)</f>
        <v>0</v>
      </c>
      <c r="N21" s="222">
        <f>ROUND(data!V68,0)</f>
        <v>218</v>
      </c>
      <c r="O21" s="222">
        <f>ROUND(data!V69,0)</f>
        <v>21030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21030</v>
      </c>
      <c r="AD21" s="222">
        <f>ROUND(data!V84,0)</f>
        <v>0</v>
      </c>
      <c r="AE21" s="222">
        <f>ROUND(data!V89,0)</f>
        <v>28387716</v>
      </c>
      <c r="AF21" s="222">
        <f>ROUND(data!V87,0)</f>
        <v>8464840</v>
      </c>
      <c r="AG21" s="222">
        <f>IF(data!V90&gt;0,ROUND(data!V90,0),0)</f>
        <v>6209</v>
      </c>
      <c r="AH21" s="222">
        <f>IF(data!V91&gt;0,ROUND(data!V91,0),0)</f>
        <v>0</v>
      </c>
      <c r="AI21" s="222">
        <f>IF(data!V92&gt;0,ROUND(data!V92,0),0)</f>
        <v>1156</v>
      </c>
      <c r="AJ21" s="222">
        <f>IF(data!V93&gt;0,ROUND(data!V93,0),0)</f>
        <v>13784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155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25.8</v>
      </c>
      <c r="G22" s="222">
        <f>ROUND(data!W61,0)</f>
        <v>2659899</v>
      </c>
      <c r="H22" s="222">
        <f>ROUND(data!W62,0)</f>
        <v>340882</v>
      </c>
      <c r="I22" s="222">
        <f>ROUND(data!W63,0)</f>
        <v>0</v>
      </c>
      <c r="J22" s="222">
        <f>ROUND(data!W64,0)</f>
        <v>436778</v>
      </c>
      <c r="K22" s="222">
        <f>ROUND(data!W65,0)</f>
        <v>14582</v>
      </c>
      <c r="L22" s="222">
        <f>ROUND(data!W66,0)</f>
        <v>5134106</v>
      </c>
      <c r="M22" s="66">
        <f>ROUND(data!W67,0)</f>
        <v>0</v>
      </c>
      <c r="N22" s="222">
        <f>ROUND(data!W68,0)</f>
        <v>0</v>
      </c>
      <c r="O22" s="222">
        <f>ROUND(data!W69,0)</f>
        <v>129500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129500</v>
      </c>
      <c r="AD22" s="222">
        <f>ROUND(data!W84,0)</f>
        <v>0</v>
      </c>
      <c r="AE22" s="222">
        <f>ROUND(data!W89,0)</f>
        <v>27003087</v>
      </c>
      <c r="AF22" s="222">
        <f>ROUND(data!W87,0)</f>
        <v>3585454</v>
      </c>
      <c r="AG22" s="222">
        <f>IF(data!W90&gt;0,ROUND(data!W90,0),0)</f>
        <v>8268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10262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155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15.8</v>
      </c>
      <c r="G23" s="222">
        <f>ROUND(data!X61,0)</f>
        <v>3372270</v>
      </c>
      <c r="H23" s="222">
        <f>ROUND(data!X62,0)</f>
        <v>283473</v>
      </c>
      <c r="I23" s="222">
        <f>ROUND(data!X63,0)</f>
        <v>156</v>
      </c>
      <c r="J23" s="222">
        <f>ROUND(data!X64,0)</f>
        <v>625033</v>
      </c>
      <c r="K23" s="222">
        <f>ROUND(data!X65,0)</f>
        <v>13438</v>
      </c>
      <c r="L23" s="222">
        <f>ROUND(data!X66,0)</f>
        <v>2613000</v>
      </c>
      <c r="M23" s="66">
        <f>ROUND(data!X67,0)</f>
        <v>0</v>
      </c>
      <c r="N23" s="222">
        <f>ROUND(data!X68,0)</f>
        <v>0</v>
      </c>
      <c r="O23" s="222">
        <f>ROUND(data!X69,0)</f>
        <v>106697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106697</v>
      </c>
      <c r="AD23" s="222">
        <f>ROUND(data!X84,0)</f>
        <v>0</v>
      </c>
      <c r="AE23" s="222">
        <f>ROUND(data!X89,0)</f>
        <v>115028338</v>
      </c>
      <c r="AF23" s="222">
        <f>ROUND(data!X87,0)</f>
        <v>34219571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365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155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574679</v>
      </c>
      <c r="F24" s="212">
        <f>ROUND(data!Y60,2)</f>
        <v>90.25</v>
      </c>
      <c r="G24" s="222">
        <f>ROUND(data!Y61,0)</f>
        <v>11203442</v>
      </c>
      <c r="H24" s="222">
        <f>ROUND(data!Y62,0)</f>
        <v>1340006</v>
      </c>
      <c r="I24" s="222">
        <f>ROUND(data!Y63,0)</f>
        <v>359184</v>
      </c>
      <c r="J24" s="222">
        <f>ROUND(data!Y64,0)</f>
        <v>13359047</v>
      </c>
      <c r="K24" s="222">
        <f>ROUND(data!Y65,0)</f>
        <v>0</v>
      </c>
      <c r="L24" s="222">
        <f>ROUND(data!Y66,0)</f>
        <v>2506680</v>
      </c>
      <c r="M24" s="66">
        <f>ROUND(data!Y67,0)</f>
        <v>736673</v>
      </c>
      <c r="N24" s="222">
        <f>ROUND(data!Y68,0)</f>
        <v>371296</v>
      </c>
      <c r="O24" s="222">
        <f>ROUND(data!Y69,0)</f>
        <v>124321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124321</v>
      </c>
      <c r="AD24" s="222">
        <f>ROUND(data!Y84,0)</f>
        <v>0</v>
      </c>
      <c r="AE24" s="222">
        <f>ROUND(data!Y89,0)</f>
        <v>231330633</v>
      </c>
      <c r="AF24" s="222">
        <f>ROUND(data!Y87,0)</f>
        <v>78314173</v>
      </c>
      <c r="AG24" s="222">
        <f>IF(data!Y90&gt;0,ROUND(data!Y90,0),0)</f>
        <v>50655</v>
      </c>
      <c r="AH24" s="222">
        <f>IF(data!Y91&gt;0,ROUND(data!Y91,0),0)</f>
        <v>0</v>
      </c>
      <c r="AI24" s="222">
        <f>IF(data!Y92&gt;0,ROUND(data!Y92,0),0)</f>
        <v>1825</v>
      </c>
      <c r="AJ24" s="222">
        <f>IF(data!Y93&gt;0,ROUND(data!Y93,0),0)</f>
        <v>81767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155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46135</v>
      </c>
      <c r="F25" s="212">
        <f>ROUND(data!Z60,2)</f>
        <v>13.4</v>
      </c>
      <c r="G25" s="222">
        <f>ROUND(data!Z61,0)</f>
        <v>1741849</v>
      </c>
      <c r="H25" s="222">
        <f>ROUND(data!Z62,0)</f>
        <v>245622</v>
      </c>
      <c r="I25" s="222">
        <f>ROUND(data!Z63,0)</f>
        <v>16970</v>
      </c>
      <c r="J25" s="222">
        <f>ROUND(data!Z64,0)</f>
        <v>61843</v>
      </c>
      <c r="K25" s="222">
        <f>ROUND(data!Z65,0)</f>
        <v>1131</v>
      </c>
      <c r="L25" s="222">
        <f>ROUND(data!Z66,0)</f>
        <v>695515</v>
      </c>
      <c r="M25" s="66">
        <f>ROUND(data!Z67,0)</f>
        <v>0</v>
      </c>
      <c r="N25" s="222">
        <f>ROUND(data!Z68,0)</f>
        <v>0</v>
      </c>
      <c r="O25" s="222">
        <f>ROUND(data!Z69,0)</f>
        <v>8848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8848</v>
      </c>
      <c r="AD25" s="222">
        <f>ROUND(data!Z84,0)</f>
        <v>0</v>
      </c>
      <c r="AE25" s="222">
        <f>ROUND(data!Z89,0)</f>
        <v>51013410</v>
      </c>
      <c r="AF25" s="222">
        <f>ROUND(data!Z87,0)</f>
        <v>1709421</v>
      </c>
      <c r="AG25" s="222">
        <f>IF(data!Z90&gt;0,ROUND(data!Z90,0),0)</f>
        <v>5506</v>
      </c>
      <c r="AH25" s="222">
        <f>IF(data!Z91&gt;0,ROUND(data!Z91,0),0)</f>
        <v>0</v>
      </c>
      <c r="AI25" s="222">
        <f>IF(data!Z92&gt;0,ROUND(data!Z92,0),0)</f>
        <v>1040</v>
      </c>
      <c r="AJ25" s="222">
        <f>IF(data!Z93&gt;0,ROUND(data!Z93,0),0)</f>
        <v>13083</v>
      </c>
      <c r="AK25" s="212">
        <f>IF(data!Z94&gt;0,ROUND(data!Z94,2),0)</f>
        <v>1.8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155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60816</v>
      </c>
      <c r="F26" s="212">
        <f>ROUND(data!AA60,2)</f>
        <v>7</v>
      </c>
      <c r="G26" s="222">
        <f>ROUND(data!AA61,0)</f>
        <v>844793</v>
      </c>
      <c r="H26" s="222">
        <f>ROUND(data!AA62,0)</f>
        <v>109655</v>
      </c>
      <c r="I26" s="222">
        <f>ROUND(data!AA63,0)</f>
        <v>1115</v>
      </c>
      <c r="J26" s="222">
        <f>ROUND(data!AA64,0)</f>
        <v>432648</v>
      </c>
      <c r="K26" s="222">
        <f>ROUND(data!AA65,0)</f>
        <v>1564</v>
      </c>
      <c r="L26" s="222">
        <f>ROUND(data!AA66,0)</f>
        <v>1766328</v>
      </c>
      <c r="M26" s="66">
        <f>ROUND(data!AA67,0)</f>
        <v>0</v>
      </c>
      <c r="N26" s="222">
        <f>ROUND(data!AA68,0)</f>
        <v>0</v>
      </c>
      <c r="O26" s="222">
        <f>ROUND(data!AA69,0)</f>
        <v>18025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18025</v>
      </c>
      <c r="AD26" s="222">
        <f>ROUND(data!AA84,0)</f>
        <v>0</v>
      </c>
      <c r="AE26" s="222">
        <f>ROUND(data!AA89,0)</f>
        <v>18444867</v>
      </c>
      <c r="AF26" s="222">
        <f>ROUND(data!AA87,0)</f>
        <v>497506</v>
      </c>
      <c r="AG26" s="222">
        <f>IF(data!AA90&gt;0,ROUND(data!AA90,0),0)</f>
        <v>2775</v>
      </c>
      <c r="AH26" s="222">
        <f>IF(data!AA91&gt;0,ROUND(data!AA91,0),0)</f>
        <v>0</v>
      </c>
      <c r="AI26" s="222">
        <f>IF(data!AA92&gt;0,ROUND(data!AA92,0),0)</f>
        <v>546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155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93.33</v>
      </c>
      <c r="G27" s="222">
        <f>ROUND(data!AB61,0)</f>
        <v>11974581</v>
      </c>
      <c r="H27" s="222">
        <f>ROUND(data!AB62,0)</f>
        <v>1625073</v>
      </c>
      <c r="I27" s="222">
        <f>ROUND(data!AB63,0)</f>
        <v>49361</v>
      </c>
      <c r="J27" s="222">
        <f>ROUND(data!AB64,0)</f>
        <v>52272226</v>
      </c>
      <c r="K27" s="222">
        <f>ROUND(data!AB65,0)</f>
        <v>722</v>
      </c>
      <c r="L27" s="222">
        <f>ROUND(data!AB66,0)</f>
        <v>6694139</v>
      </c>
      <c r="M27" s="66">
        <f>ROUND(data!AB67,0)</f>
        <v>738703</v>
      </c>
      <c r="N27" s="222">
        <f>ROUND(data!AB68,0)</f>
        <v>105905</v>
      </c>
      <c r="O27" s="222">
        <f>ROUND(data!AB69,0)</f>
        <v>227574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227574</v>
      </c>
      <c r="AD27" s="222">
        <f>ROUND(data!AB84,0)</f>
        <v>58041098</v>
      </c>
      <c r="AE27" s="222">
        <f>ROUND(data!AB89,0)</f>
        <v>202112528</v>
      </c>
      <c r="AF27" s="222">
        <f>ROUND(data!AB87,0)</f>
        <v>39567594</v>
      </c>
      <c r="AG27" s="222">
        <f>IF(data!AB90&gt;0,ROUND(data!AB90,0),0)</f>
        <v>10972</v>
      </c>
      <c r="AH27" s="222">
        <f>IF(data!AB91&gt;0,ROUND(data!AB91,0),0)</f>
        <v>0</v>
      </c>
      <c r="AI27" s="222">
        <f>IF(data!AB92&gt;0,ROUND(data!AB92,0),0)</f>
        <v>375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155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104114</v>
      </c>
      <c r="F28" s="212">
        <f>ROUND(data!AC60,2)</f>
        <v>31.3</v>
      </c>
      <c r="G28" s="222">
        <f>ROUND(data!AC61,0)</f>
        <v>4092728</v>
      </c>
      <c r="H28" s="222">
        <f>ROUND(data!AC62,0)</f>
        <v>512848</v>
      </c>
      <c r="I28" s="222">
        <f>ROUND(data!AC63,0)</f>
        <v>0</v>
      </c>
      <c r="J28" s="222">
        <f>ROUND(data!AC64,0)</f>
        <v>909276</v>
      </c>
      <c r="K28" s="222">
        <f>ROUND(data!AC65,0)</f>
        <v>0</v>
      </c>
      <c r="L28" s="222">
        <f>ROUND(data!AC66,0)</f>
        <v>14370</v>
      </c>
      <c r="M28" s="66">
        <f>ROUND(data!AC67,0)</f>
        <v>31831</v>
      </c>
      <c r="N28" s="222">
        <f>ROUND(data!AC68,0)</f>
        <v>67993</v>
      </c>
      <c r="O28" s="222">
        <f>ROUND(data!AC69,0)</f>
        <v>20582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20582</v>
      </c>
      <c r="AD28" s="222">
        <f>ROUND(data!AC84,0)</f>
        <v>0</v>
      </c>
      <c r="AE28" s="222">
        <f>ROUND(data!AC89,0)</f>
        <v>44564785</v>
      </c>
      <c r="AF28" s="222">
        <f>ROUND(data!AC87,0)</f>
        <v>39853925</v>
      </c>
      <c r="AG28" s="222">
        <f>IF(data!AC90&gt;0,ROUND(data!AC90,0),0)</f>
        <v>2799</v>
      </c>
      <c r="AH28" s="222">
        <f>IF(data!AC91&gt;0,ROUND(data!AC91,0),0)</f>
        <v>0</v>
      </c>
      <c r="AI28" s="222">
        <f>IF(data!AC92&gt;0,ROUND(data!AC92,0),0)</f>
        <v>364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155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9849</v>
      </c>
      <c r="K29" s="222">
        <f>ROUND(data!AD65,0)</f>
        <v>0</v>
      </c>
      <c r="L29" s="222">
        <f>ROUND(data!AD66,0)</f>
        <v>2505249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9681389</v>
      </c>
      <c r="AF29" s="222">
        <f>ROUND(data!AD87,0)</f>
        <v>9147254</v>
      </c>
      <c r="AG29" s="222">
        <f>IF(data!AD90&gt;0,ROUND(data!AD90,0),0)</f>
        <v>122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155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73846</v>
      </c>
      <c r="F30" s="212">
        <f>ROUND(data!AE60,2)</f>
        <v>111.48</v>
      </c>
      <c r="G30" s="222">
        <f>ROUND(data!AE61,0)</f>
        <v>10459585</v>
      </c>
      <c r="H30" s="222">
        <f>ROUND(data!AE62,0)</f>
        <v>1401039</v>
      </c>
      <c r="I30" s="222">
        <f>ROUND(data!AE63,0)</f>
        <v>0</v>
      </c>
      <c r="J30" s="222">
        <f>ROUND(data!AE64,0)</f>
        <v>102484</v>
      </c>
      <c r="K30" s="222">
        <f>ROUND(data!AE65,0)</f>
        <v>59879</v>
      </c>
      <c r="L30" s="222">
        <f>ROUND(data!AE66,0)</f>
        <v>1403192</v>
      </c>
      <c r="M30" s="66">
        <f>ROUND(data!AE67,0)</f>
        <v>659023</v>
      </c>
      <c r="N30" s="222">
        <f>ROUND(data!AE68,0)</f>
        <v>189524</v>
      </c>
      <c r="O30" s="222">
        <f>ROUND(data!AE69,0)</f>
        <v>109289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109289</v>
      </c>
      <c r="AD30" s="222">
        <f>ROUND(data!AE84,0)</f>
        <v>321532</v>
      </c>
      <c r="AE30" s="222">
        <f>ROUND(data!AE89,0)</f>
        <v>61264808</v>
      </c>
      <c r="AF30" s="222">
        <f>ROUND(data!AE87,0)</f>
        <v>11988902</v>
      </c>
      <c r="AG30" s="222">
        <f>IF(data!AE90&gt;0,ROUND(data!AE90,0),0)</f>
        <v>41341</v>
      </c>
      <c r="AH30" s="222">
        <f>IF(data!AE91&gt;0,ROUND(data!AE91,0),0)</f>
        <v>0</v>
      </c>
      <c r="AI30" s="222">
        <f>IF(data!AE92&gt;0,ROUND(data!AE92,0),0)</f>
        <v>1040</v>
      </c>
      <c r="AJ30" s="222">
        <f>IF(data!AE93&gt;0,ROUND(data!AE93,0),0)</f>
        <v>23589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155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155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80237</v>
      </c>
      <c r="F32" s="212">
        <f>ROUND(data!AG60,2)</f>
        <v>107.2</v>
      </c>
      <c r="G32" s="222">
        <f>ROUND(data!AG61,0)</f>
        <v>19900585</v>
      </c>
      <c r="H32" s="222">
        <f>ROUND(data!AG62,0)</f>
        <v>1774039</v>
      </c>
      <c r="I32" s="222">
        <f>ROUND(data!AG63,0)</f>
        <v>1812454</v>
      </c>
      <c r="J32" s="222">
        <f>ROUND(data!AG64,0)</f>
        <v>2368057</v>
      </c>
      <c r="K32" s="222">
        <f>ROUND(data!AG65,0)</f>
        <v>0</v>
      </c>
      <c r="L32" s="222">
        <f>ROUND(data!AG66,0)</f>
        <v>646604</v>
      </c>
      <c r="M32" s="66">
        <f>ROUND(data!AG67,0)</f>
        <v>0</v>
      </c>
      <c r="N32" s="222">
        <f>ROUND(data!AG68,0)</f>
        <v>27790</v>
      </c>
      <c r="O32" s="222">
        <f>ROUND(data!AG69,0)</f>
        <v>299290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299290</v>
      </c>
      <c r="AD32" s="222">
        <f>ROUND(data!AG84,0)</f>
        <v>20951</v>
      </c>
      <c r="AE32" s="222">
        <f>ROUND(data!AG89,0)</f>
        <v>306932369</v>
      </c>
      <c r="AF32" s="222">
        <f>ROUND(data!AG87,0)</f>
        <v>81417392</v>
      </c>
      <c r="AG32" s="222">
        <f>IF(data!AG90&gt;0,ROUND(data!AG90,0),0)</f>
        <v>33374</v>
      </c>
      <c r="AH32" s="222">
        <f>IF(data!AG91&gt;0,ROUND(data!AG91,0),0)</f>
        <v>0</v>
      </c>
      <c r="AI32" s="222">
        <f>IF(data!AG92&gt;0,ROUND(data!AG92,0),0)</f>
        <v>4380</v>
      </c>
      <c r="AJ32" s="222">
        <f>IF(data!AG93&gt;0,ROUND(data!AG93,0),0)</f>
        <v>190472</v>
      </c>
      <c r="AK32" s="212">
        <f>IF(data!AG94&gt;0,ROUND(data!AG94,2),0)</f>
        <v>58.5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155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155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155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288218</v>
      </c>
      <c r="F35" s="212">
        <f>ROUND(data!AJ60,2)</f>
        <v>383.41</v>
      </c>
      <c r="G35" s="222">
        <f>ROUND(data!AJ61,0)</f>
        <v>51266833</v>
      </c>
      <c r="H35" s="222">
        <f>ROUND(data!AJ62,0)</f>
        <v>6341239</v>
      </c>
      <c r="I35" s="222">
        <f>ROUND(data!AJ63,0)</f>
        <v>428447</v>
      </c>
      <c r="J35" s="222">
        <f>ROUND(data!AJ64,0)</f>
        <v>5225482</v>
      </c>
      <c r="K35" s="222">
        <f>ROUND(data!AJ65,0)</f>
        <v>375354</v>
      </c>
      <c r="L35" s="222">
        <f>ROUND(data!AJ66,0)</f>
        <v>379956</v>
      </c>
      <c r="M35" s="66">
        <f>ROUND(data!AJ67,0)</f>
        <v>2701056</v>
      </c>
      <c r="N35" s="222">
        <f>ROUND(data!AJ68,0)</f>
        <v>665995</v>
      </c>
      <c r="O35" s="222">
        <f>ROUND(data!AJ69,0)</f>
        <v>572439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572439</v>
      </c>
      <c r="AD35" s="222">
        <f>ROUND(data!AJ84,0)</f>
        <v>579555</v>
      </c>
      <c r="AE35" s="222">
        <f>ROUND(data!AJ89,0)</f>
        <v>111910926</v>
      </c>
      <c r="AF35" s="222">
        <f>ROUND(data!AJ87,0)</f>
        <v>367</v>
      </c>
      <c r="AG35" s="222">
        <f>IF(data!AJ90&gt;0,ROUND(data!AJ90,0),0)</f>
        <v>117978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23020</v>
      </c>
      <c r="AK35" s="212">
        <f>IF(data!AJ94&gt;0,ROUND(data!AJ94,2),0)</f>
        <v>46.1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155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609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155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6124</v>
      </c>
      <c r="F37" s="212">
        <f>ROUND(data!AL60,2)</f>
        <v>6.8</v>
      </c>
      <c r="G37" s="222">
        <f>ROUND(data!AL61,0)</f>
        <v>625864</v>
      </c>
      <c r="H37" s="222">
        <f>ROUND(data!AL62,0)</f>
        <v>73703</v>
      </c>
      <c r="I37" s="222">
        <f>ROUND(data!AL63,0)</f>
        <v>0</v>
      </c>
      <c r="J37" s="222">
        <f>ROUND(data!AL64,0)</f>
        <v>4202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5320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5320</v>
      </c>
      <c r="AD37" s="222">
        <f>ROUND(data!AL84,0)</f>
        <v>0</v>
      </c>
      <c r="AE37" s="222">
        <f>ROUND(data!AL89,0)</f>
        <v>3962812</v>
      </c>
      <c r="AF37" s="222">
        <f>ROUND(data!AL87,0)</f>
        <v>2282471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609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155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155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155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155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413731</v>
      </c>
      <c r="F41" s="212">
        <f>ROUND(data!AP60,2)</f>
        <v>508.46</v>
      </c>
      <c r="G41" s="222">
        <f>ROUND(data!AP61,0)</f>
        <v>81671162</v>
      </c>
      <c r="H41" s="222">
        <f>ROUND(data!AP62,0)</f>
        <v>9206820</v>
      </c>
      <c r="I41" s="222">
        <f>ROUND(data!AP63,0)</f>
        <v>1092022</v>
      </c>
      <c r="J41" s="222">
        <f>ROUND(data!AP64,0)</f>
        <v>4047435</v>
      </c>
      <c r="K41" s="222">
        <f>ROUND(data!AP65,0)</f>
        <v>297771</v>
      </c>
      <c r="L41" s="222">
        <f>ROUND(data!AP66,0)</f>
        <v>589675</v>
      </c>
      <c r="M41" s="66">
        <f>ROUND(data!AP67,0)</f>
        <v>4638960</v>
      </c>
      <c r="N41" s="222">
        <f>ROUND(data!AP68,0)</f>
        <v>1915659</v>
      </c>
      <c r="O41" s="222">
        <f>ROUND(data!AP69,0)</f>
        <v>806062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806062</v>
      </c>
      <c r="AD41" s="222">
        <f>ROUND(data!AP84,0)</f>
        <v>262542</v>
      </c>
      <c r="AE41" s="222">
        <f>ROUND(data!AP89,0)</f>
        <v>186390044</v>
      </c>
      <c r="AF41" s="222">
        <f>ROUND(data!AP87,0)</f>
        <v>197601</v>
      </c>
      <c r="AG41" s="222">
        <f>IF(data!AP90&gt;0,ROUND(data!AP90,0),0)</f>
        <v>172775</v>
      </c>
      <c r="AH41" s="222">
        <f>IF(data!AP91&gt;0,ROUND(data!AP91,0),0)</f>
        <v>0</v>
      </c>
      <c r="AI41" s="222">
        <f>IF(data!AP92&gt;0,ROUND(data!AP92,0),0)</f>
        <v>650</v>
      </c>
      <c r="AJ41" s="222">
        <f>IF(data!AP93&gt;0,ROUND(data!AP93,0),0)</f>
        <v>21574</v>
      </c>
      <c r="AK41" s="212">
        <f>IF(data!AP94&gt;0,ROUND(data!AP94,2),0)</f>
        <v>51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155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155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155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155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155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155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149.83000000000001</v>
      </c>
      <c r="G47" s="222">
        <f>ROUND(data!AV61,0)</f>
        <v>28340541</v>
      </c>
      <c r="H47" s="222">
        <f>ROUND(data!AV62,0)</f>
        <v>3285545</v>
      </c>
      <c r="I47" s="222">
        <f>ROUND(data!AV63,0)</f>
        <v>244039</v>
      </c>
      <c r="J47" s="222">
        <f>ROUND(data!AV64,0)</f>
        <v>443575</v>
      </c>
      <c r="K47" s="222">
        <f>ROUND(data!AV65,0)</f>
        <v>11597</v>
      </c>
      <c r="L47" s="222">
        <f>ROUND(data!AV66,0)</f>
        <v>1922776</v>
      </c>
      <c r="M47" s="66">
        <f>ROUND(data!AV67,0)</f>
        <v>252478</v>
      </c>
      <c r="N47" s="222">
        <f>ROUND(data!AV68,0)</f>
        <v>113135</v>
      </c>
      <c r="O47" s="222">
        <f>ROUND(data!AV69,0)</f>
        <v>519732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519732</v>
      </c>
      <c r="AD47" s="222">
        <f>ROUND(data!AV84,0)</f>
        <v>0</v>
      </c>
      <c r="AE47" s="222">
        <f>ROUND(data!AV89,0)</f>
        <v>39507636</v>
      </c>
      <c r="AF47" s="222">
        <f>ROUND(data!AV87,0)</f>
        <v>3686735</v>
      </c>
      <c r="AG47" s="222">
        <f>IF(data!AV90&gt;0,ROUND(data!AV90,0),0)</f>
        <v>11819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13717</v>
      </c>
      <c r="AK47" s="212">
        <f>IF(data!AV94&gt;0,ROUND(data!AV94,2),0)</f>
        <v>102.5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155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6</v>
      </c>
      <c r="G48" s="222">
        <f>ROUND(data!AW61,0)</f>
        <v>366426</v>
      </c>
      <c r="H48" s="222">
        <f>ROUND(data!AW62,0)</f>
        <v>41029</v>
      </c>
      <c r="I48" s="222">
        <f>ROUND(data!AW63,0)</f>
        <v>55000</v>
      </c>
      <c r="J48" s="222">
        <f>ROUND(data!AW64,0)</f>
        <v>10</v>
      </c>
      <c r="K48" s="222">
        <f>ROUND(data!AW65,0)</f>
        <v>0</v>
      </c>
      <c r="L48" s="222">
        <f>ROUND(data!AW66,0)</f>
        <v>3902</v>
      </c>
      <c r="M48" s="66">
        <f>ROUND(data!AW67,0)</f>
        <v>0</v>
      </c>
      <c r="N48" s="222">
        <f>ROUND(data!AW68,0)</f>
        <v>0</v>
      </c>
      <c r="O48" s="222">
        <f>ROUND(data!AW69,0)</f>
        <v>22972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22972</v>
      </c>
      <c r="AD48" s="222">
        <f>ROUND(data!AW84,0)</f>
        <v>228650</v>
      </c>
      <c r="AE48" s="222"/>
      <c r="AF48" s="222"/>
      <c r="AG48" s="222">
        <f>IF(data!AW90&gt;0,ROUND(data!AW90,0),0)</f>
        <v>1089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155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26.85</v>
      </c>
      <c r="G49" s="222">
        <f>ROUND(data!AX61,0)</f>
        <v>1951676</v>
      </c>
      <c r="H49" s="222">
        <f>ROUND(data!AX62,0)</f>
        <v>268950</v>
      </c>
      <c r="I49" s="222">
        <f>ROUND(data!AX63,0)</f>
        <v>0</v>
      </c>
      <c r="J49" s="222">
        <f>ROUND(data!AX64,0)</f>
        <v>149280</v>
      </c>
      <c r="K49" s="222">
        <f>ROUND(data!AX65,0)</f>
        <v>0</v>
      </c>
      <c r="L49" s="222">
        <f>ROUND(data!AX66,0)</f>
        <v>1182096</v>
      </c>
      <c r="M49" s="66">
        <f>ROUND(data!AX67,0)</f>
        <v>0</v>
      </c>
      <c r="N49" s="222">
        <f>ROUND(data!AX68,0)</f>
        <v>0</v>
      </c>
      <c r="O49" s="222">
        <f>ROUND(data!AX69,0)</f>
        <v>348614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348614</v>
      </c>
      <c r="AD49" s="222">
        <f>ROUND(data!AX84,0)</f>
        <v>0</v>
      </c>
      <c r="AE49" s="222"/>
      <c r="AF49" s="222"/>
      <c r="AG49" s="222">
        <f>IF(data!AX90&gt;0,ROUND(data!AX90,0),0)</f>
        <v>575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155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339842</v>
      </c>
      <c r="F50" s="212">
        <f>ROUND(data!AY60,2)</f>
        <v>75.209999999999994</v>
      </c>
      <c r="G50" s="222">
        <f>ROUND(data!AY61,0)</f>
        <v>5489921</v>
      </c>
      <c r="H50" s="222">
        <f>ROUND(data!AY62,0)</f>
        <v>756220</v>
      </c>
      <c r="I50" s="222">
        <f>ROUND(data!AY63,0)</f>
        <v>0</v>
      </c>
      <c r="J50" s="222">
        <f>ROUND(data!AY64,0)</f>
        <v>40046</v>
      </c>
      <c r="K50" s="222">
        <f>ROUND(data!AY65,0)</f>
        <v>0</v>
      </c>
      <c r="L50" s="222">
        <f>ROUND(data!AY66,0)</f>
        <v>4078</v>
      </c>
      <c r="M50" s="66">
        <f>ROUND(data!AY67,0)</f>
        <v>49885</v>
      </c>
      <c r="N50" s="222">
        <f>ROUND(data!AY68,0)</f>
        <v>22807</v>
      </c>
      <c r="O50" s="222">
        <f>ROUND(data!AY69,0)</f>
        <v>2375167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2375167</v>
      </c>
      <c r="AD50" s="222">
        <f>ROUND(data!AY84,0)</f>
        <v>2485076</v>
      </c>
      <c r="AE50" s="222"/>
      <c r="AF50" s="222"/>
      <c r="AG50" s="222">
        <f>IF(data!AY90&gt;0,ROUND(data!AY90,0),0)</f>
        <v>17784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155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155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3.8</v>
      </c>
      <c r="G52" s="222">
        <f>ROUND(data!BA61,0)</f>
        <v>183720</v>
      </c>
      <c r="H52" s="222">
        <f>ROUND(data!BA62,0)</f>
        <v>21803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77000</v>
      </c>
      <c r="M52" s="66">
        <f>ROUND(data!BA67,0)</f>
        <v>0</v>
      </c>
      <c r="N52" s="222">
        <f>ROUND(data!BA68,0)</f>
        <v>0</v>
      </c>
      <c r="O52" s="222">
        <f>ROUND(data!BA69,0)</f>
        <v>16863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16863</v>
      </c>
      <c r="AD52" s="222">
        <f>ROUND(data!BA84,0)</f>
        <v>0</v>
      </c>
      <c r="AE52" s="222"/>
      <c r="AF52" s="222"/>
      <c r="AG52" s="222">
        <f>IF(data!BA90&gt;0,ROUND(data!BA90,0),0)</f>
        <v>1252</v>
      </c>
      <c r="AH52" s="222">
        <f>IFERROR(IF(data!BA$91&gt;0,ROUND(data!BA$91,0),0),0)</f>
        <v>0</v>
      </c>
      <c r="AI52" s="222">
        <f>IFERROR(IF(data!BA$92&gt;0,ROUND(data!BA$92,0),0),0)</f>
        <v>130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155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130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155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13</v>
      </c>
      <c r="G54" s="222">
        <f>ROUND(data!BC61,0)</f>
        <v>806195</v>
      </c>
      <c r="H54" s="222">
        <f>ROUND(data!BC62,0)</f>
        <v>100466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341</v>
      </c>
      <c r="M54" s="66">
        <f>ROUND(data!BC67,0)</f>
        <v>0</v>
      </c>
      <c r="N54" s="222">
        <f>ROUND(data!BC68,0)</f>
        <v>0</v>
      </c>
      <c r="O54" s="222">
        <f>ROUND(data!BC69,0)</f>
        <v>1307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1307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155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11</v>
      </c>
      <c r="G55" s="222">
        <f>ROUND(data!BD61,0)</f>
        <v>1154858</v>
      </c>
      <c r="H55" s="222">
        <f>ROUND(data!BD62,0)</f>
        <v>162343</v>
      </c>
      <c r="I55" s="222">
        <f>ROUND(data!BD63,0)</f>
        <v>750</v>
      </c>
      <c r="J55" s="222">
        <f>ROUND(data!BD64,0)</f>
        <v>-1366269</v>
      </c>
      <c r="K55" s="222">
        <f>ROUND(data!BD65,0)</f>
        <v>0</v>
      </c>
      <c r="L55" s="222">
        <f>ROUND(data!BD66,0)</f>
        <v>215580</v>
      </c>
      <c r="M55" s="66">
        <f>ROUND(data!BD67,0)</f>
        <v>14944</v>
      </c>
      <c r="N55" s="222">
        <f>ROUND(data!BD68,0)</f>
        <v>2117</v>
      </c>
      <c r="O55" s="222">
        <f>ROUND(data!BD69,0)</f>
        <v>48937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48937</v>
      </c>
      <c r="AD55" s="222">
        <f>ROUND(data!BD84,0)</f>
        <v>14369</v>
      </c>
      <c r="AE55" s="222"/>
      <c r="AF55" s="222"/>
      <c r="AG55" s="222">
        <f>IF(data!BD90&gt;0,ROUND(data!BD90,0),0)</f>
        <v>7131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155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1266887</v>
      </c>
      <c r="F56" s="212">
        <f>ROUND(data!BE60,2)</f>
        <v>62</v>
      </c>
      <c r="G56" s="222">
        <f>ROUND(data!BE61,0)</f>
        <v>6471782</v>
      </c>
      <c r="H56" s="222">
        <f>ROUND(data!BE62,0)</f>
        <v>876753</v>
      </c>
      <c r="I56" s="222">
        <f>ROUND(data!BE63,0)</f>
        <v>223562</v>
      </c>
      <c r="J56" s="222">
        <f>ROUND(data!BE64,0)</f>
        <v>5770</v>
      </c>
      <c r="K56" s="222">
        <f>ROUND(data!BE65,0)</f>
        <v>4713215</v>
      </c>
      <c r="L56" s="222">
        <f>ROUND(data!BE66,0)</f>
        <v>5012900</v>
      </c>
      <c r="M56" s="66">
        <f>ROUND(data!BE67,0)</f>
        <v>31476604</v>
      </c>
      <c r="N56" s="222">
        <f>ROUND(data!BE68,0)</f>
        <v>161180</v>
      </c>
      <c r="O56" s="222">
        <f>ROUND(data!BE69,0)</f>
        <v>3573530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3573530</v>
      </c>
      <c r="AD56" s="222">
        <f>ROUND(data!BE84,0)</f>
        <v>4633</v>
      </c>
      <c r="AE56" s="222"/>
      <c r="AF56" s="222"/>
      <c r="AG56" s="222">
        <f>IF(data!BE90&gt;0,ROUND(data!BE90,0),0)</f>
        <v>300092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155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96.5</v>
      </c>
      <c r="G57" s="222">
        <f>ROUND(data!BF61,0)</f>
        <v>5834918</v>
      </c>
      <c r="H57" s="222">
        <f>ROUND(data!BF62,0)</f>
        <v>819790</v>
      </c>
      <c r="I57" s="222">
        <f>ROUND(data!BF63,0)</f>
        <v>0</v>
      </c>
      <c r="J57" s="222">
        <f>ROUND(data!BF64,0)</f>
        <v>3836</v>
      </c>
      <c r="K57" s="222">
        <f>ROUND(data!BF65,0)</f>
        <v>0</v>
      </c>
      <c r="L57" s="222">
        <f>ROUND(data!BF66,0)</f>
        <v>566729</v>
      </c>
      <c r="M57" s="66">
        <f>ROUND(data!BF67,0)</f>
        <v>0</v>
      </c>
      <c r="N57" s="222">
        <f>ROUND(data!BF68,0)</f>
        <v>0</v>
      </c>
      <c r="O57" s="222">
        <f>ROUND(data!BF69,0)</f>
        <v>472935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472935</v>
      </c>
      <c r="AD57" s="222">
        <f>ROUND(data!BF84,0)</f>
        <v>92102</v>
      </c>
      <c r="AE57" s="222"/>
      <c r="AF57" s="222"/>
      <c r="AG57" s="222">
        <f>IF(data!BF90&gt;0,ROUND(data!BF90,0),0)</f>
        <v>91233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155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9.6</v>
      </c>
      <c r="G58" s="222">
        <f>ROUND(data!BG61,0)</f>
        <v>628325</v>
      </c>
      <c r="H58" s="222">
        <f>ROUND(data!BG62,0)</f>
        <v>81201</v>
      </c>
      <c r="I58" s="222">
        <f>ROUND(data!BG63,0)</f>
        <v>0</v>
      </c>
      <c r="J58" s="222">
        <f>ROUND(data!BG64,0)</f>
        <v>1202</v>
      </c>
      <c r="K58" s="222">
        <f>ROUND(data!BG65,0)</f>
        <v>-103178</v>
      </c>
      <c r="L58" s="222">
        <f>ROUND(data!BG66,0)</f>
        <v>10330</v>
      </c>
      <c r="M58" s="66">
        <f>ROUND(data!BG67,0)</f>
        <v>0</v>
      </c>
      <c r="N58" s="222">
        <f>ROUND(data!BG68,0)</f>
        <v>0</v>
      </c>
      <c r="O58" s="222">
        <f>ROUND(data!BG69,0)</f>
        <v>8673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8673</v>
      </c>
      <c r="AD58" s="222">
        <f>ROUND(data!BG84,0)</f>
        <v>69529</v>
      </c>
      <c r="AE58" s="222"/>
      <c r="AF58" s="222"/>
      <c r="AG58" s="222">
        <f>IF(data!BG90&gt;0,ROUND(data!BG90,0),0)</f>
        <v>3313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155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182</v>
      </c>
      <c r="G59" s="222">
        <f>ROUND(data!BH61,0)</f>
        <v>20459119</v>
      </c>
      <c r="H59" s="222">
        <f>ROUND(data!BH62,0)</f>
        <v>2769749</v>
      </c>
      <c r="I59" s="222">
        <f>ROUND(data!BH63,0)</f>
        <v>1685143</v>
      </c>
      <c r="J59" s="222">
        <f>ROUND(data!BH64,0)</f>
        <v>1484</v>
      </c>
      <c r="K59" s="222">
        <f>ROUND(data!BH65,0)</f>
        <v>1361773</v>
      </c>
      <c r="L59" s="222">
        <f>ROUND(data!BH66,0)</f>
        <v>21980710</v>
      </c>
      <c r="M59" s="66">
        <f>ROUND(data!BH67,0)</f>
        <v>43843</v>
      </c>
      <c r="N59" s="222">
        <f>ROUND(data!BH68,0)</f>
        <v>0</v>
      </c>
      <c r="O59" s="222">
        <f>ROUND(data!BH69,0)</f>
        <v>1938707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1938707</v>
      </c>
      <c r="AD59" s="222">
        <f>ROUND(data!BH84,0)</f>
        <v>48668</v>
      </c>
      <c r="AE59" s="222"/>
      <c r="AF59" s="222"/>
      <c r="AG59" s="222">
        <f>IF(data!BH90&gt;0,ROUND(data!BH90,0),0)</f>
        <v>14436</v>
      </c>
      <c r="AH59" s="222">
        <f>IFERROR(IF(data!BH$91&gt;0,ROUND(data!BH$91,0),0),0)</f>
        <v>0</v>
      </c>
      <c r="AI59" s="222">
        <f>IFERROR(IF(data!BH$92&gt;0,ROUND(data!BH$92,0),0),0)</f>
        <v>650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155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104.15</v>
      </c>
      <c r="G60" s="222">
        <f>ROUND(data!BI61,0)</f>
        <v>7241902</v>
      </c>
      <c r="H60" s="222">
        <f>ROUND(data!BI62,0)</f>
        <v>925163</v>
      </c>
      <c r="I60" s="222">
        <f>ROUND(data!BI63,0)</f>
        <v>4450</v>
      </c>
      <c r="J60" s="222">
        <f>ROUND(data!BI64,0)</f>
        <v>3941</v>
      </c>
      <c r="K60" s="222">
        <f>ROUND(data!BI65,0)</f>
        <v>0</v>
      </c>
      <c r="L60" s="222">
        <f>ROUND(data!BI66,0)</f>
        <v>7669582</v>
      </c>
      <c r="M60" s="66">
        <f>ROUND(data!BI67,0)</f>
        <v>375462</v>
      </c>
      <c r="N60" s="222">
        <f>ROUND(data!BI68,0)</f>
        <v>207611</v>
      </c>
      <c r="O60" s="222">
        <f>ROUND(data!BI69,0)</f>
        <v>85998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85998</v>
      </c>
      <c r="AD60" s="222">
        <f>ROUND(data!BI84,0)</f>
        <v>42870</v>
      </c>
      <c r="AE60" s="222"/>
      <c r="AF60" s="222"/>
      <c r="AG60" s="222">
        <f>IF(data!BI90&gt;0,ROUND(data!BI90,0),0)</f>
        <v>16824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155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24.6</v>
      </c>
      <c r="G61" s="222">
        <f>ROUND(data!BJ61,0)</f>
        <v>3013558</v>
      </c>
      <c r="H61" s="222">
        <f>ROUND(data!BJ62,0)</f>
        <v>442863</v>
      </c>
      <c r="I61" s="222">
        <f>ROUND(data!BJ63,0)</f>
        <v>331851</v>
      </c>
      <c r="J61" s="222">
        <f>ROUND(data!BJ64,0)</f>
        <v>155</v>
      </c>
      <c r="K61" s="222">
        <f>ROUND(data!BJ65,0)</f>
        <v>6979</v>
      </c>
      <c r="L61" s="222">
        <f>ROUND(data!BJ66,0)</f>
        <v>538825</v>
      </c>
      <c r="M61" s="66">
        <f>ROUND(data!BJ67,0)</f>
        <v>89662</v>
      </c>
      <c r="N61" s="222">
        <f>ROUND(data!BJ68,0)</f>
        <v>12700</v>
      </c>
      <c r="O61" s="222">
        <f>ROUND(data!BJ69,0)</f>
        <v>1088949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1088949</v>
      </c>
      <c r="AD61" s="222">
        <f>ROUND(data!BJ84,0)</f>
        <v>0</v>
      </c>
      <c r="AE61" s="222"/>
      <c r="AF61" s="222"/>
      <c r="AG61" s="222">
        <f>IF(data!BJ90&gt;0,ROUND(data!BJ90,0),0)</f>
        <v>2961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155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77</v>
      </c>
      <c r="G62" s="222">
        <f>ROUND(data!BK61,0)</f>
        <v>6326729</v>
      </c>
      <c r="H62" s="222">
        <f>ROUND(data!BK62,0)</f>
        <v>923616</v>
      </c>
      <c r="I62" s="222">
        <f>ROUND(data!BK63,0)</f>
        <v>0</v>
      </c>
      <c r="J62" s="222">
        <f>ROUND(data!BK64,0)</f>
        <v>73</v>
      </c>
      <c r="K62" s="222">
        <f>ROUND(data!BK65,0)</f>
        <v>7129</v>
      </c>
      <c r="L62" s="222">
        <f>ROUND(data!BK66,0)</f>
        <v>1073119</v>
      </c>
      <c r="M62" s="66">
        <f>ROUND(data!BK67,0)</f>
        <v>91642</v>
      </c>
      <c r="N62" s="222">
        <f>ROUND(data!BK68,0)</f>
        <v>12981</v>
      </c>
      <c r="O62" s="222">
        <f>ROUND(data!BK69,0)</f>
        <v>477253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477253</v>
      </c>
      <c r="AD62" s="222">
        <f>ROUND(data!BK84,0)</f>
        <v>70</v>
      </c>
      <c r="AE62" s="222"/>
      <c r="AF62" s="222"/>
      <c r="AG62" s="222">
        <f>IF(data!BK90&gt;0,ROUND(data!BK90,0),0)</f>
        <v>5072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155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66.41</v>
      </c>
      <c r="G63" s="222">
        <f>ROUND(data!BL61,0)</f>
        <v>4911063</v>
      </c>
      <c r="H63" s="222">
        <f>ROUND(data!BL62,0)</f>
        <v>689337</v>
      </c>
      <c r="I63" s="222">
        <f>ROUND(data!BL63,0)</f>
        <v>0</v>
      </c>
      <c r="J63" s="222">
        <f>ROUND(data!BL64,0)</f>
        <v>1447</v>
      </c>
      <c r="K63" s="222">
        <f>ROUND(data!BL65,0)</f>
        <v>0</v>
      </c>
      <c r="L63" s="222">
        <f>ROUND(data!BL66,0)</f>
        <v>20969</v>
      </c>
      <c r="M63" s="66">
        <f>ROUND(data!BL67,0)</f>
        <v>0</v>
      </c>
      <c r="N63" s="222">
        <f>ROUND(data!BL68,0)</f>
        <v>0</v>
      </c>
      <c r="O63" s="222">
        <f>ROUND(data!BL69,0)</f>
        <v>65233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65233</v>
      </c>
      <c r="AD63" s="222">
        <f>ROUND(data!BL84,0)</f>
        <v>15760</v>
      </c>
      <c r="AE63" s="222"/>
      <c r="AF63" s="222"/>
      <c r="AG63" s="222">
        <f>IF(data!BL90&gt;0,ROUND(data!BL90,0),0)</f>
        <v>3943</v>
      </c>
      <c r="AH63" s="222">
        <f>IFERROR(IF(data!BL$91&gt;0,ROUND(data!BL$91,0),0),0)</f>
        <v>0</v>
      </c>
      <c r="AI63" s="222">
        <f>IFERROR(IF(data!BL$92&gt;0,ROUND(data!BL$92,0),0),0)</f>
        <v>183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155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6</v>
      </c>
      <c r="G64" s="222">
        <f>ROUND(data!BM61,0)</f>
        <v>845841</v>
      </c>
      <c r="H64" s="222">
        <f>ROUND(data!BM62,0)</f>
        <v>121667</v>
      </c>
      <c r="I64" s="222">
        <f>ROUND(data!BM63,0)</f>
        <v>0</v>
      </c>
      <c r="J64" s="222">
        <f>ROUND(data!BM64,0)</f>
        <v>217</v>
      </c>
      <c r="K64" s="222">
        <f>ROUND(data!BM65,0)</f>
        <v>0</v>
      </c>
      <c r="L64" s="222">
        <f>ROUND(data!BM66,0)</f>
        <v>784100</v>
      </c>
      <c r="M64" s="66">
        <f>ROUND(data!BM67,0)</f>
        <v>0</v>
      </c>
      <c r="N64" s="222">
        <f>ROUND(data!BM68,0)</f>
        <v>0</v>
      </c>
      <c r="O64" s="222">
        <f>ROUND(data!BM69,0)</f>
        <v>29765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29765</v>
      </c>
      <c r="AD64" s="222">
        <f>ROUND(data!BM84,0)</f>
        <v>0</v>
      </c>
      <c r="AE64" s="222"/>
      <c r="AF64" s="222"/>
      <c r="AG64" s="222">
        <f>IF(data!BM90&gt;0,ROUND(data!BM90,0),0)</f>
        <v>289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155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51.43</v>
      </c>
      <c r="G65" s="222">
        <f>ROUND(data!BN61,0)</f>
        <v>10727050</v>
      </c>
      <c r="H65" s="222">
        <f>ROUND(data!BN62,0)</f>
        <v>1191807</v>
      </c>
      <c r="I65" s="222">
        <f>ROUND(data!BN63,0)</f>
        <v>2991780</v>
      </c>
      <c r="J65" s="222">
        <f>ROUND(data!BN64,0)</f>
        <v>1982</v>
      </c>
      <c r="K65" s="222">
        <f>ROUND(data!BN65,0)</f>
        <v>0</v>
      </c>
      <c r="L65" s="222">
        <f>ROUND(data!BN66,0)</f>
        <v>2906614</v>
      </c>
      <c r="M65" s="66">
        <f>ROUND(data!BN67,0)</f>
        <v>0</v>
      </c>
      <c r="N65" s="222">
        <f>ROUND(data!BN68,0)</f>
        <v>0</v>
      </c>
      <c r="O65" s="222">
        <f>ROUND(data!BN69,0)</f>
        <v>891768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891768</v>
      </c>
      <c r="AD65" s="222">
        <f>ROUND(data!BN84,0)</f>
        <v>727392</v>
      </c>
      <c r="AE65" s="222"/>
      <c r="AF65" s="222"/>
      <c r="AG65" s="222">
        <f>IF(data!BN90&gt;0,ROUND(data!BN90,0),0)</f>
        <v>8529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155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5.4</v>
      </c>
      <c r="G66" s="222">
        <f>ROUND(data!BO61,0)</f>
        <v>665098</v>
      </c>
      <c r="H66" s="222">
        <f>ROUND(data!BO62,0)</f>
        <v>95161</v>
      </c>
      <c r="I66" s="222">
        <f>ROUND(data!BO63,0)</f>
        <v>0</v>
      </c>
      <c r="J66" s="222">
        <f>ROUND(data!BO64,0)</f>
        <v>64772</v>
      </c>
      <c r="K66" s="222">
        <f>ROUND(data!BO65,0)</f>
        <v>0</v>
      </c>
      <c r="L66" s="222">
        <f>ROUND(data!BO66,0)</f>
        <v>456027</v>
      </c>
      <c r="M66" s="66">
        <f>ROUND(data!BO67,0)</f>
        <v>21666</v>
      </c>
      <c r="N66" s="222">
        <f>ROUND(data!BO68,0)</f>
        <v>12321</v>
      </c>
      <c r="O66" s="222">
        <f>ROUND(data!BO69,0)</f>
        <v>7218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7218</v>
      </c>
      <c r="AD66" s="222">
        <f>ROUND(data!BO84,0)</f>
        <v>9953</v>
      </c>
      <c r="AE66" s="222"/>
      <c r="AF66" s="222"/>
      <c r="AG66" s="222">
        <f>IF(data!BO90&gt;0,ROUND(data!BO90,0),0)</f>
        <v>436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155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9.8000000000000007</v>
      </c>
      <c r="G67" s="222">
        <f>ROUND(data!BP61,0)</f>
        <v>1257957</v>
      </c>
      <c r="H67" s="222">
        <f>ROUND(data!BP62,0)</f>
        <v>178275</v>
      </c>
      <c r="I67" s="222">
        <f>ROUND(data!BP63,0)</f>
        <v>243226</v>
      </c>
      <c r="J67" s="222">
        <f>ROUND(data!BP64,0)</f>
        <v>0</v>
      </c>
      <c r="K67" s="222">
        <f>ROUND(data!BP65,0)</f>
        <v>0</v>
      </c>
      <c r="L67" s="222">
        <f>ROUND(data!BP66,0)</f>
        <v>362419</v>
      </c>
      <c r="M67" s="66">
        <f>ROUND(data!BP67,0)</f>
        <v>0</v>
      </c>
      <c r="N67" s="222">
        <f>ROUND(data!BP68,0)</f>
        <v>0</v>
      </c>
      <c r="O67" s="222">
        <f>ROUND(data!BP69,0)</f>
        <v>434623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434623</v>
      </c>
      <c r="AD67" s="222">
        <f>ROUND(data!BP84,0)</f>
        <v>0</v>
      </c>
      <c r="AE67" s="222"/>
      <c r="AF67" s="222"/>
      <c r="AG67" s="222">
        <f>IF(data!BP90&gt;0,ROUND(data!BP90,0),0)</f>
        <v>2527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155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155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25.05</v>
      </c>
      <c r="G69" s="222">
        <f>ROUND(data!BR61,0)</f>
        <v>2898157</v>
      </c>
      <c r="H69" s="222">
        <f>ROUND(data!BR62,0)</f>
        <v>53599881</v>
      </c>
      <c r="I69" s="222">
        <f>ROUND(data!BR63,0)</f>
        <v>337555</v>
      </c>
      <c r="J69" s="222">
        <f>ROUND(data!BR64,0)</f>
        <v>0</v>
      </c>
      <c r="K69" s="222">
        <f>ROUND(data!BR65,0)</f>
        <v>0</v>
      </c>
      <c r="L69" s="222">
        <f>ROUND(data!BR66,0)</f>
        <v>853629</v>
      </c>
      <c r="M69" s="66">
        <f>ROUND(data!BR67,0)</f>
        <v>0</v>
      </c>
      <c r="N69" s="222">
        <f>ROUND(data!BR68,0)</f>
        <v>0</v>
      </c>
      <c r="O69" s="222">
        <f>ROUND(data!BR69,0)</f>
        <v>334124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334124</v>
      </c>
      <c r="AD69" s="222">
        <f>ROUND(data!BR84,0)</f>
        <v>0</v>
      </c>
      <c r="AE69" s="222"/>
      <c r="AF69" s="222"/>
      <c r="AG69" s="222">
        <f>IF(data!BR90&gt;0,ROUND(data!BR90,0),0)</f>
        <v>4620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155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2.8</v>
      </c>
      <c r="G70" s="222">
        <f>ROUND(data!BS61,0)</f>
        <v>253</v>
      </c>
      <c r="H70" s="222">
        <f>ROUND(data!BS62,0)</f>
        <v>7</v>
      </c>
      <c r="I70" s="222">
        <f>ROUND(data!BS63,0)</f>
        <v>0</v>
      </c>
      <c r="J70" s="222">
        <f>ROUND(data!BS64,0)</f>
        <v>139</v>
      </c>
      <c r="K70" s="222">
        <f>ROUND(data!BS65,0)</f>
        <v>0</v>
      </c>
      <c r="L70" s="222">
        <f>ROUND(data!BS66,0)</f>
        <v>145</v>
      </c>
      <c r="M70" s="66">
        <f>ROUND(data!BS67,0)</f>
        <v>8061</v>
      </c>
      <c r="N70" s="222">
        <f>ROUND(data!BS68,0)</f>
        <v>2295</v>
      </c>
      <c r="O70" s="222">
        <f>ROUND(data!BS69,0)</f>
        <v>26942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26942</v>
      </c>
      <c r="AD70" s="222">
        <f>ROUND(data!BS84,0)</f>
        <v>0</v>
      </c>
      <c r="AE70" s="222"/>
      <c r="AF70" s="222"/>
      <c r="AG70" s="222">
        <f>IF(data!BS90&gt;0,ROUND(data!BS90,0),0)</f>
        <v>1779</v>
      </c>
      <c r="AH70" s="222">
        <f>IFERROR(IF(data!BS$91&gt;0,ROUND(data!BS$91,0),0),0)</f>
        <v>0</v>
      </c>
      <c r="AI70" s="222">
        <f>IFERROR(IF(data!BS$92&gt;0,ROUND(data!BS$92,0),0),0)</f>
        <v>183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155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155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155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45.35</v>
      </c>
      <c r="G73" s="222">
        <f>ROUND(data!BV61,0)</f>
        <v>3982362</v>
      </c>
      <c r="H73" s="222">
        <f>ROUND(data!BV62,0)</f>
        <v>560522</v>
      </c>
      <c r="I73" s="222">
        <f>ROUND(data!BV63,0)</f>
        <v>0</v>
      </c>
      <c r="J73" s="222">
        <f>ROUND(data!BV64,0)</f>
        <v>1377</v>
      </c>
      <c r="K73" s="222">
        <f>ROUND(data!BV65,0)</f>
        <v>0</v>
      </c>
      <c r="L73" s="222">
        <f>ROUND(data!BV66,0)</f>
        <v>129471</v>
      </c>
      <c r="M73" s="66">
        <f>ROUND(data!BV67,0)</f>
        <v>0</v>
      </c>
      <c r="N73" s="222">
        <f>ROUND(data!BV68,0)</f>
        <v>0</v>
      </c>
      <c r="O73" s="222">
        <f>ROUND(data!BV69,0)</f>
        <v>22329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22329</v>
      </c>
      <c r="AD73" s="222">
        <f>ROUND(data!BV84,0)</f>
        <v>52452</v>
      </c>
      <c r="AE73" s="222"/>
      <c r="AF73" s="222"/>
      <c r="AG73" s="222">
        <f>IF(data!BV90&gt;0,ROUND(data!BV90,0),0)</f>
        <v>10603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155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7</v>
      </c>
      <c r="G74" s="222">
        <f>ROUND(data!BW61,0)</f>
        <v>1994338</v>
      </c>
      <c r="H74" s="222">
        <f>ROUND(data!BW62,0)</f>
        <v>176116</v>
      </c>
      <c r="I74" s="222">
        <f>ROUND(data!BW63,0)</f>
        <v>100016</v>
      </c>
      <c r="J74" s="222">
        <f>ROUND(data!BW64,0)</f>
        <v>0</v>
      </c>
      <c r="K74" s="222">
        <f>ROUND(data!BW65,0)</f>
        <v>0</v>
      </c>
      <c r="L74" s="222">
        <f>ROUND(data!BW66,0)</f>
        <v>92766</v>
      </c>
      <c r="M74" s="66">
        <f>ROUND(data!BW67,0)</f>
        <v>0</v>
      </c>
      <c r="N74" s="222">
        <f>ROUND(data!BW68,0)</f>
        <v>0</v>
      </c>
      <c r="O74" s="222">
        <f>ROUND(data!BW69,0)</f>
        <v>267664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267664</v>
      </c>
      <c r="AD74" s="222">
        <f>ROUND(data!BW84,0)</f>
        <v>48750</v>
      </c>
      <c r="AE74" s="222"/>
      <c r="AF74" s="222"/>
      <c r="AG74" s="222">
        <f>IF(data!BW90&gt;0,ROUND(data!BW90,0),0)</f>
        <v>1270</v>
      </c>
      <c r="AH74" s="222">
        <f>IF(data!BW91&gt;0,ROUND(data!BW91,0),0)</f>
        <v>0</v>
      </c>
      <c r="AI74" s="222">
        <f>IF(data!BW92&gt;0,ROUND(data!BW92,0),0)</f>
        <v>39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155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98720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155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37.5</v>
      </c>
      <c r="G76" s="222">
        <f>ROUND(data!BY61,0)</f>
        <v>7990817</v>
      </c>
      <c r="H76" s="222">
        <f>ROUND(data!BY62,0)</f>
        <v>822600</v>
      </c>
      <c r="I76" s="222">
        <f>ROUND(data!BY63,0)</f>
        <v>21275</v>
      </c>
      <c r="J76" s="222">
        <f>ROUND(data!BY64,0)</f>
        <v>0</v>
      </c>
      <c r="K76" s="222">
        <f>ROUND(data!BY65,0)</f>
        <v>0</v>
      </c>
      <c r="L76" s="222">
        <f>ROUND(data!BY66,0)</f>
        <v>5298</v>
      </c>
      <c r="M76" s="66">
        <f>ROUND(data!BY67,0)</f>
        <v>32213</v>
      </c>
      <c r="N76" s="222">
        <f>ROUND(data!BY68,0)</f>
        <v>14949</v>
      </c>
      <c r="O76" s="222">
        <f>ROUND(data!BY69,0)</f>
        <v>324494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324494</v>
      </c>
      <c r="AD76" s="222">
        <f>ROUND(data!BY84,0)</f>
        <v>0</v>
      </c>
      <c r="AE76" s="222"/>
      <c r="AF76" s="222"/>
      <c r="AG76" s="222">
        <f>IF(data!BY90&gt;0,ROUND(data!BY90,0),0)</f>
        <v>2918</v>
      </c>
      <c r="AH76" s="222">
        <f>IF(data!BY91&gt;0,ROUND(data!BY91,0),0)</f>
        <v>0</v>
      </c>
      <c r="AI76" s="222">
        <f>IF(data!BY92&gt;0,ROUND(data!BY92,0),0)</f>
        <v>20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155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110.1</v>
      </c>
      <c r="G77" s="222">
        <f>ROUND(data!BZ61,0)</f>
        <v>4497641</v>
      </c>
      <c r="H77" s="222">
        <f>ROUND(data!BZ62,0)</f>
        <v>2230206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375</v>
      </c>
      <c r="M77" s="66">
        <f>ROUND(data!BZ67,0)</f>
        <v>0</v>
      </c>
      <c r="N77" s="222">
        <f>ROUND(data!BZ68,0)</f>
        <v>0</v>
      </c>
      <c r="O77" s="222">
        <f>ROUND(data!BZ69,0)</f>
        <v>28090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28090</v>
      </c>
      <c r="AD77" s="222">
        <f>ROUND(data!BZ84,0)</f>
        <v>0</v>
      </c>
      <c r="AE77" s="222"/>
      <c r="AF77" s="222"/>
      <c r="AG77" s="222">
        <f>IF(data!BZ90&gt;0,ROUND(data!BZ90,0),0)</f>
        <v>1069</v>
      </c>
      <c r="AH77" s="222">
        <f>IF(data!BZ91&gt;0,ROUND(data!BZ91,0),0)</f>
        <v>0</v>
      </c>
      <c r="AI77" s="222">
        <f>IF(data!BZ92&gt;0,ROUND(data!BZ92,0),0)</f>
        <v>55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155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10.1</v>
      </c>
      <c r="G78" s="222">
        <f>ROUND(data!CA61,0)</f>
        <v>1313061</v>
      </c>
      <c r="H78" s="222">
        <f>ROUND(data!CA62,0)</f>
        <v>173924</v>
      </c>
      <c r="I78" s="222">
        <f>ROUND(data!CA63,0)</f>
        <v>2213</v>
      </c>
      <c r="J78" s="222">
        <f>ROUND(data!CA64,0)</f>
        <v>7221</v>
      </c>
      <c r="K78" s="222">
        <f>ROUND(data!CA65,0)</f>
        <v>0</v>
      </c>
      <c r="L78" s="222">
        <f>ROUND(data!CA66,0)</f>
        <v>0</v>
      </c>
      <c r="M78" s="66">
        <f>ROUND(data!CA67,0)</f>
        <v>510905</v>
      </c>
      <c r="N78" s="222">
        <f>ROUND(data!CA68,0)</f>
        <v>0</v>
      </c>
      <c r="O78" s="222">
        <f>ROUND(data!CA69,0)</f>
        <v>55908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55908</v>
      </c>
      <c r="AD78" s="222">
        <f>ROUND(data!CA84,0)</f>
        <v>0</v>
      </c>
      <c r="AE78" s="222"/>
      <c r="AF78" s="222"/>
      <c r="AG78" s="222">
        <f>IF(data!CA90&gt;0,ROUND(data!CA90,0),0)</f>
        <v>213</v>
      </c>
      <c r="AH78" s="222">
        <f>IF(data!CA91&gt;0,ROUND(data!CA91,0),0)</f>
        <v>0</v>
      </c>
      <c r="AI78" s="222">
        <f>IF(data!CA92&gt;0,ROUND(data!CA92,0),0)</f>
        <v>1248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155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5</v>
      </c>
      <c r="G79" s="222">
        <f>ROUND(data!CB61,0)</f>
        <v>383424</v>
      </c>
      <c r="H79" s="222">
        <f>ROUND(data!CB62,0)</f>
        <v>59266</v>
      </c>
      <c r="I79" s="222">
        <f>ROUND(data!CB63,0)</f>
        <v>0</v>
      </c>
      <c r="J79" s="222">
        <f>ROUND(data!CB64,0)</f>
        <v>5903</v>
      </c>
      <c r="K79" s="222">
        <f>ROUND(data!CB65,0)</f>
        <v>0</v>
      </c>
      <c r="L79" s="222">
        <f>ROUND(data!CB66,0)</f>
        <v>79631</v>
      </c>
      <c r="M79" s="66">
        <f>ROUND(data!CB67,0)</f>
        <v>0</v>
      </c>
      <c r="N79" s="222">
        <f>ROUND(data!CB68,0)</f>
        <v>166638</v>
      </c>
      <c r="O79" s="222">
        <f>ROUND(data!CB69,0)</f>
        <v>29322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29322</v>
      </c>
      <c r="AD79" s="222">
        <f>ROUND(data!CB84,0)</f>
        <v>277031</v>
      </c>
      <c r="AE79" s="222"/>
      <c r="AF79" s="222"/>
      <c r="AG79" s="222">
        <f>IF(data!CB90&gt;0,ROUND(data!CB90,0),0)</f>
        <v>14185</v>
      </c>
      <c r="AH79" s="222">
        <f>IF(data!CB91&gt;0,ROUND(data!CB91,0),0)</f>
        <v>0</v>
      </c>
      <c r="AI79" s="222">
        <f>IF(data!CB92&gt;0,ROUND(data!CB92,0),0)</f>
        <v>130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155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9</v>
      </c>
      <c r="G80" s="222">
        <f>ROUND(data!CC61,0)</f>
        <v>4513663</v>
      </c>
      <c r="H80" s="222">
        <f>ROUND(data!CC62,0)</f>
        <v>163611</v>
      </c>
      <c r="I80" s="222">
        <f>ROUND(data!CC63,0)</f>
        <v>174802</v>
      </c>
      <c r="J80" s="222">
        <f>ROUND(data!CC64,0)</f>
        <v>1311808</v>
      </c>
      <c r="K80" s="222">
        <f>ROUND(data!CC65,0)</f>
        <v>0</v>
      </c>
      <c r="L80" s="222">
        <f>ROUND(data!CC66,0)</f>
        <v>3439540</v>
      </c>
      <c r="M80" s="66">
        <f>ROUND(data!CC67,0)</f>
        <v>36419</v>
      </c>
      <c r="N80" s="222">
        <f>ROUND(data!CC68,0)</f>
        <v>27232</v>
      </c>
      <c r="O80" s="222">
        <f>ROUND(data!CC69,0)</f>
        <v>715517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715517</v>
      </c>
      <c r="AD80" s="222">
        <f>ROUND(data!CC84,0)</f>
        <v>0</v>
      </c>
      <c r="AE80" s="222"/>
      <c r="AF80" s="222"/>
      <c r="AG80" s="222">
        <f>IF(data!CC90&gt;0,ROUND(data!CC90,0),0)</f>
        <v>3553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Valley Medical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H-155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PO Box 50010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Renton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06/30/2022.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155</v>
      </c>
      <c r="B12" s="275" t="str">
        <f>RIGHT('Prior Year'!C97,4)</f>
        <v/>
      </c>
      <c r="C12" s="275" t="str">
        <f>RIGHT(data!C96,4)</f>
        <v>2022</v>
      </c>
      <c r="D12" s="1" t="str">
        <f>RIGHT('Prior Year'!C97,4)</f>
        <v/>
      </c>
      <c r="E12" s="275" t="str">
        <f>RIGHT(data!C96,4)</f>
        <v>2022</v>
      </c>
      <c r="F12" s="1" t="str">
        <f>RIGHT('Prior Year'!C97,4)</f>
        <v/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30243659</v>
      </c>
      <c r="D15" s="275">
        <f>'Prior Year'!C60</f>
        <v>0</v>
      </c>
      <c r="E15" s="1">
        <f>data!C59</f>
        <v>14202</v>
      </c>
      <c r="F15" s="238" t="str">
        <f t="shared" ref="F15:F59" si="0">IF(B15=0,"",IF(D15=0,"",B15/D15))</f>
        <v/>
      </c>
      <c r="G15" s="238">
        <f t="shared" ref="G15:G29" si="1">IF(C15=0,"",IF(E15=0,"",C15/E15))</f>
        <v>2129.5352063089704</v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0</v>
      </c>
      <c r="C17" s="275">
        <f>data!E85</f>
        <v>69640379</v>
      </c>
      <c r="D17" s="275">
        <f>'Prior Year'!E60</f>
        <v>0</v>
      </c>
      <c r="E17" s="1">
        <f>data!E59</f>
        <v>68150</v>
      </c>
      <c r="F17" s="238" t="str">
        <f t="shared" si="0"/>
        <v/>
      </c>
      <c r="G17" s="238">
        <f t="shared" si="1"/>
        <v>1021.8690975788702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14432917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0</v>
      </c>
      <c r="C28" s="275">
        <f>data!P85</f>
        <v>48610103</v>
      </c>
      <c r="D28" s="275">
        <f>'Prior Year'!P60</f>
        <v>0</v>
      </c>
      <c r="E28" s="1">
        <f>data!P59</f>
        <v>1027466</v>
      </c>
      <c r="F28" s="238" t="str">
        <f t="shared" si="0"/>
        <v/>
      </c>
      <c r="G28" s="238">
        <f t="shared" si="1"/>
        <v>47.310668187560466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7254918</v>
      </c>
      <c r="D29" s="275">
        <f>'Prior Year'!Q60</f>
        <v>0</v>
      </c>
      <c r="E29" s="1">
        <f>data!Q59</f>
        <v>1705933</v>
      </c>
      <c r="F29" s="238" t="str">
        <f t="shared" si="0"/>
        <v/>
      </c>
      <c r="G29" s="238">
        <f t="shared" si="1"/>
        <v>4.2527567026372077</v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0</v>
      </c>
      <c r="C30" s="275">
        <f>data!R85</f>
        <v>3425473</v>
      </c>
      <c r="D30" s="275">
        <f>'Prior Year'!R60</f>
        <v>0</v>
      </c>
      <c r="E30" s="1">
        <f>data!R59</f>
        <v>1378956</v>
      </c>
      <c r="F30" s="238" t="str">
        <f t="shared" si="0"/>
        <v/>
      </c>
      <c r="G30" s="238">
        <f>IFERROR(IF(C30=0,"",IF(E30=0,"",C30/E30)),"")</f>
        <v>2.4841060918549975</v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0</v>
      </c>
      <c r="C31" s="275">
        <f>data!S85</f>
        <v>-324507</v>
      </c>
      <c r="D31" s="275" t="s">
        <v>725</v>
      </c>
      <c r="E31" s="4" t="s">
        <v>725</v>
      </c>
      <c r="F31" s="238" t="str">
        <f t="shared" si="0"/>
        <v/>
      </c>
      <c r="G31" s="238" t="str">
        <f t="shared" ref="G31:G32" si="4">IFERROR(IF(C31=0,"",IF(E31=0,"",C31/E31)),"")</f>
        <v/>
      </c>
      <c r="H31" s="6" t="str">
        <f t="shared" si="2"/>
        <v/>
      </c>
      <c r="I31" s="275" t="str">
        <f t="shared" si="3"/>
        <v>Please provide explanation for the fluctuation noted here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6773193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0</v>
      </c>
      <c r="C33" s="275">
        <f>data!U85</f>
        <v>13703250</v>
      </c>
      <c r="D33" s="275">
        <f>'Prior Year'!U60</f>
        <v>0</v>
      </c>
      <c r="E33" s="1">
        <f>data!U59</f>
        <v>792287</v>
      </c>
      <c r="F33" s="238" t="str">
        <f t="shared" si="0"/>
        <v/>
      </c>
      <c r="G33" s="238">
        <f t="shared" ref="G33:G69" si="5">IF(C33=0,"",IF(E33=0,"",C33/E33))</f>
        <v>17.295815783926784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2226924</v>
      </c>
      <c r="D34" s="275">
        <f>'Prior Year'!V60</f>
        <v>0</v>
      </c>
      <c r="E34" s="1">
        <f>data!V59</f>
        <v>31298</v>
      </c>
      <c r="F34" s="238" t="str">
        <f t="shared" si="0"/>
        <v/>
      </c>
      <c r="G34" s="238">
        <f t="shared" si="5"/>
        <v>71.152278100837108</v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8715747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7014067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0</v>
      </c>
      <c r="C37" s="275">
        <f>data!Y85</f>
        <v>30000649</v>
      </c>
      <c r="D37" s="275">
        <f>'Prior Year'!Y60</f>
        <v>0</v>
      </c>
      <c r="E37" s="1">
        <f>data!Y59</f>
        <v>574679</v>
      </c>
      <c r="F37" s="238" t="str">
        <f t="shared" si="0"/>
        <v/>
      </c>
      <c r="G37" s="238">
        <f t="shared" si="5"/>
        <v>52.20418529300705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2771778</v>
      </c>
      <c r="D38" s="275">
        <f>'Prior Year'!Z60</f>
        <v>0</v>
      </c>
      <c r="E38" s="1">
        <f>data!Z59</f>
        <v>46135</v>
      </c>
      <c r="F38" s="238" t="str">
        <f t="shared" si="0"/>
        <v/>
      </c>
      <c r="G38" s="238">
        <f t="shared" si="5"/>
        <v>60.079722553375959</v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3174128</v>
      </c>
      <c r="D39" s="275">
        <f>'Prior Year'!AA60</f>
        <v>0</v>
      </c>
      <c r="E39" s="1">
        <f>data!AA59</f>
        <v>60816</v>
      </c>
      <c r="F39" s="238" t="str">
        <f t="shared" si="0"/>
        <v/>
      </c>
      <c r="G39" s="238">
        <f t="shared" si="5"/>
        <v>52.192317811102342</v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0</v>
      </c>
      <c r="C40" s="275">
        <f>data!AB85</f>
        <v>15647186</v>
      </c>
      <c r="D40" s="275" t="s">
        <v>725</v>
      </c>
      <c r="E40" s="4" t="s">
        <v>725</v>
      </c>
      <c r="F40" s="238" t="str">
        <f t="shared" si="0"/>
        <v/>
      </c>
      <c r="G40" s="238" t="str">
        <f>IFERROR(IF(C40=0,"",IF(E40=0,"",C40/E40)),"")</f>
        <v/>
      </c>
      <c r="H40" s="6" t="str">
        <f t="shared" si="2"/>
        <v/>
      </c>
      <c r="I40" s="275" t="str">
        <f t="shared" si="3"/>
        <v>Please provide explanation for the fluctuation noted here</v>
      </c>
      <c r="M40" s="7"/>
    </row>
    <row r="41" spans="1:13" x14ac:dyDescent="0.35">
      <c r="A41" s="1" t="s">
        <v>735</v>
      </c>
      <c r="B41" s="275">
        <f>'Prior Year'!AC86</f>
        <v>0</v>
      </c>
      <c r="C41" s="275">
        <f>data!AC85</f>
        <v>5649628</v>
      </c>
      <c r="D41" s="275">
        <f>'Prior Year'!AC60</f>
        <v>0</v>
      </c>
      <c r="E41" s="1">
        <f>data!AC59</f>
        <v>104114</v>
      </c>
      <c r="F41" s="238" t="str">
        <f t="shared" si="0"/>
        <v/>
      </c>
      <c r="G41" s="238">
        <f t="shared" si="5"/>
        <v>54.263864609946786</v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2515098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0</v>
      </c>
      <c r="C43" s="275">
        <f>data!AE85</f>
        <v>14062483</v>
      </c>
      <c r="D43" s="275">
        <f>'Prior Year'!AE60</f>
        <v>0</v>
      </c>
      <c r="E43" s="1">
        <f>data!AE59</f>
        <v>73846</v>
      </c>
      <c r="F43" s="238" t="str">
        <f t="shared" si="0"/>
        <v/>
      </c>
      <c r="G43" s="238">
        <f t="shared" si="5"/>
        <v>190.42985402052921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0</v>
      </c>
      <c r="C45" s="275">
        <f>data!AG85</f>
        <v>26807868</v>
      </c>
      <c r="D45" s="275">
        <f>'Prior Year'!AG60</f>
        <v>0</v>
      </c>
      <c r="E45" s="1">
        <f>data!AG59</f>
        <v>80237</v>
      </c>
      <c r="F45" s="238" t="str">
        <f t="shared" si="0"/>
        <v/>
      </c>
      <c r="G45" s="238">
        <f t="shared" si="5"/>
        <v>334.10855341052132</v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0</v>
      </c>
      <c r="C48" s="275">
        <f>data!AJ85</f>
        <v>67377246</v>
      </c>
      <c r="D48" s="275">
        <f>'Prior Year'!AJ60</f>
        <v>0</v>
      </c>
      <c r="E48" s="1">
        <f>data!AJ59</f>
        <v>288218</v>
      </c>
      <c r="F48" s="238" t="str">
        <f t="shared" si="0"/>
        <v/>
      </c>
      <c r="G48" s="238">
        <f t="shared" si="5"/>
        <v>233.77181855401119</v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709089</v>
      </c>
      <c r="D50" s="275">
        <f>'Prior Year'!AL60</f>
        <v>0</v>
      </c>
      <c r="E50" s="1">
        <f>data!AL59</f>
        <v>6124</v>
      </c>
      <c r="F50" s="238" t="str">
        <f t="shared" si="0"/>
        <v/>
      </c>
      <c r="G50" s="238">
        <f t="shared" si="5"/>
        <v>115.78853690398432</v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104003024</v>
      </c>
      <c r="D54" s="275">
        <f>'Prior Year'!AP60</f>
        <v>0</v>
      </c>
      <c r="E54" s="1">
        <f>data!AP59</f>
        <v>413731</v>
      </c>
      <c r="F54" s="238" t="str">
        <f t="shared" si="0"/>
        <v/>
      </c>
      <c r="G54" s="238">
        <f t="shared" si="5"/>
        <v>251.37836903688628</v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0</v>
      </c>
      <c r="C60" s="275">
        <f>data!AV85</f>
        <v>35133418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260689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3900616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0</v>
      </c>
      <c r="C63" s="275">
        <f>data!AY85</f>
        <v>6253048</v>
      </c>
      <c r="D63" s="275">
        <f>'Prior Year'!AY60</f>
        <v>0</v>
      </c>
      <c r="E63" s="1">
        <f>data!AY59</f>
        <v>339842</v>
      </c>
      <c r="F63" s="238" t="str">
        <f>IF(B63=0,"",IF(D63=0,"",B63/D63))</f>
        <v/>
      </c>
      <c r="G63" s="238">
        <f t="shared" si="5"/>
        <v>18.399868174033816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0</v>
      </c>
      <c r="C65" s="275">
        <f>data!BA85</f>
        <v>299386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908309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0</v>
      </c>
      <c r="C68" s="275">
        <f>data!BD85</f>
        <v>218891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0</v>
      </c>
      <c r="C69" s="275">
        <f>data!BE85</f>
        <v>52510663</v>
      </c>
      <c r="D69" s="275">
        <f>'Prior Year'!BE60</f>
        <v>0</v>
      </c>
      <c r="E69" s="1">
        <f>data!BE59</f>
        <v>1266887</v>
      </c>
      <c r="F69" s="238" t="str">
        <f>IF(B69=0,"",IF(D69=0,"",B69/D69))</f>
        <v/>
      </c>
      <c r="G69" s="238">
        <f t="shared" si="5"/>
        <v>41.448576708104198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0</v>
      </c>
      <c r="C70" s="275">
        <f>data!BF85</f>
        <v>7606106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557024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50191860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16471239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5525542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8912472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0</v>
      </c>
      <c r="C76" s="275">
        <f>data!BL85</f>
        <v>5672289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1781590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0</v>
      </c>
      <c r="C78" s="275">
        <f>data!BN85</f>
        <v>17983609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1312310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2476500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58023346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37842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0</v>
      </c>
      <c r="C86" s="275">
        <f>data!BV85</f>
        <v>4643609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0</v>
      </c>
      <c r="C87" s="275">
        <f>data!BW85</f>
        <v>2582150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98720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0</v>
      </c>
      <c r="C89" s="275">
        <f>data!BY85</f>
        <v>9211646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6756312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2063232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447153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0</v>
      </c>
      <c r="C93" s="275">
        <f>data!CC85</f>
        <v>10382592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0</v>
      </c>
      <c r="C94" s="275">
        <f>data!CD85</f>
        <v>-9600142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72944625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18505172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H-155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Valley Medical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98058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King County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Jeannine Grinnell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Michele Forgues-Lackie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(425) 228-3450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15627</v>
      </c>
      <c r="G23" s="81">
        <f>data!D127</f>
        <v>82352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2654</v>
      </c>
      <c r="G26" s="81">
        <f>data!D130</f>
        <v>3839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30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217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34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36</v>
      </c>
      <c r="E34" s="78" t="s">
        <v>324</v>
      </c>
      <c r="F34" s="81"/>
      <c r="G34" s="81">
        <f>data!E143</f>
        <v>317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341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20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Valley Medical Center</v>
      </c>
      <c r="G2" s="4" t="s">
        <v>824</v>
      </c>
    </row>
    <row r="3" spans="1:7" ht="20.149999999999999" customHeight="1" x14ac:dyDescent="0.35">
      <c r="G3" s="4" t="str">
        <f>"FYE: "&amp;data!C96</f>
        <v>FYE: 06/30/2022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5924</v>
      </c>
      <c r="C7" s="141">
        <f>data!B155</f>
        <v>43085</v>
      </c>
      <c r="D7" s="141">
        <f>data!B156</f>
        <v>0</v>
      </c>
      <c r="E7" s="141">
        <f>data!B157</f>
        <v>450721120</v>
      </c>
      <c r="F7" s="141">
        <f>data!B158</f>
        <v>609498953</v>
      </c>
      <c r="G7" s="141">
        <f>data!B157+data!B158</f>
        <v>1060220073</v>
      </c>
    </row>
    <row r="8" spans="1:7" ht="20.149999999999999" customHeight="1" x14ac:dyDescent="0.35">
      <c r="A8" s="77" t="s">
        <v>331</v>
      </c>
      <c r="B8" s="141">
        <f>data!C154</f>
        <v>4415</v>
      </c>
      <c r="C8" s="141">
        <f>data!C155</f>
        <v>22851</v>
      </c>
      <c r="D8" s="141">
        <f>data!C156</f>
        <v>0</v>
      </c>
      <c r="E8" s="141">
        <f>data!C157</f>
        <v>231556814</v>
      </c>
      <c r="F8" s="141">
        <f>data!C158</f>
        <v>309446424</v>
      </c>
      <c r="G8" s="141">
        <f>data!C157+data!C158</f>
        <v>541003238</v>
      </c>
    </row>
    <row r="9" spans="1:7" ht="20.149999999999999" customHeight="1" x14ac:dyDescent="0.35">
      <c r="A9" s="77" t="s">
        <v>829</v>
      </c>
      <c r="B9" s="141">
        <f>data!D154</f>
        <v>5288</v>
      </c>
      <c r="C9" s="141">
        <f>data!D155</f>
        <v>16416</v>
      </c>
      <c r="D9" s="141">
        <f>data!D156</f>
        <v>0</v>
      </c>
      <c r="E9" s="141">
        <f>data!D157</f>
        <v>270121398</v>
      </c>
      <c r="F9" s="141">
        <f>data!D158</f>
        <v>680119035.0999999</v>
      </c>
      <c r="G9" s="141">
        <f>data!D157+data!D158</f>
        <v>950240433.0999999</v>
      </c>
    </row>
    <row r="10" spans="1:7" ht="20.149999999999999" customHeight="1" x14ac:dyDescent="0.35">
      <c r="A10" s="92" t="s">
        <v>215</v>
      </c>
      <c r="B10" s="141">
        <f>data!E154</f>
        <v>15627</v>
      </c>
      <c r="C10" s="141">
        <f>data!E155</f>
        <v>82352</v>
      </c>
      <c r="D10" s="141">
        <f>data!E156</f>
        <v>0</v>
      </c>
      <c r="E10" s="141">
        <f>data!E157</f>
        <v>952399332</v>
      </c>
      <c r="F10" s="141">
        <f>data!E158</f>
        <v>1599064412.0999999</v>
      </c>
      <c r="G10" s="141">
        <f>E10+F10</f>
        <v>2551463744.0999999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Valley Medical Center</v>
      </c>
      <c r="B3" s="83"/>
      <c r="C3" s="156" t="str">
        <f>"FYE: "&amp;data!C96</f>
        <v>FYE: 06/30/2022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28253409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-96970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1325135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50808098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386196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25027590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2755786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108459244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3951035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710501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4661536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4214435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1508121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5722556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1159272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7273011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8432283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0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Valley Medical Center</v>
      </c>
      <c r="F3" s="156" t="str">
        <f>"FYE: "&amp;data!C96</f>
        <v>FYE: 06/30/2022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14025533</v>
      </c>
      <c r="D7" s="81">
        <f>data!C211</f>
        <v>0</v>
      </c>
      <c r="E7" s="81">
        <f>data!D211</f>
        <v>0</v>
      </c>
      <c r="F7" s="81">
        <f>data!E211</f>
        <v>14025533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18777721</v>
      </c>
      <c r="D8" s="81">
        <f>data!C212</f>
        <v>5207990</v>
      </c>
      <c r="E8" s="81">
        <f>data!D212</f>
        <v>0</v>
      </c>
      <c r="F8" s="81">
        <f>data!E212</f>
        <v>23985711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487710816</v>
      </c>
      <c r="D9" s="81">
        <f>data!C213</f>
        <v>22934730</v>
      </c>
      <c r="E9" s="81">
        <f>data!D213</f>
        <v>0</v>
      </c>
      <c r="F9" s="81">
        <f>data!E213</f>
        <v>510645546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22707731</v>
      </c>
      <c r="D11" s="81">
        <f>data!C215</f>
        <v>0</v>
      </c>
      <c r="E11" s="81">
        <f>data!D215</f>
        <v>0</v>
      </c>
      <c r="F11" s="81">
        <f>data!E215</f>
        <v>22707731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208324231</v>
      </c>
      <c r="D12" s="81">
        <f>data!C216</f>
        <v>29392775</v>
      </c>
      <c r="E12" s="81">
        <f>data!D216</f>
        <v>1542765</v>
      </c>
      <c r="F12" s="81">
        <f>data!E216</f>
        <v>236174241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22208829</v>
      </c>
      <c r="D13" s="81">
        <f>data!C217</f>
        <v>584693</v>
      </c>
      <c r="E13" s="81">
        <f>data!D217</f>
        <v>126918</v>
      </c>
      <c r="F13" s="81">
        <f>data!E217</f>
        <v>22666604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23638893</v>
      </c>
      <c r="D14" s="81">
        <f>data!C218</f>
        <v>3313709</v>
      </c>
      <c r="E14" s="81">
        <f>data!D218</f>
        <v>0</v>
      </c>
      <c r="F14" s="81">
        <f>data!E218</f>
        <v>26952602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62192820</v>
      </c>
      <c r="D15" s="81">
        <f>data!C219</f>
        <v>-31019232</v>
      </c>
      <c r="E15" s="81">
        <f>data!D219</f>
        <v>0</v>
      </c>
      <c r="F15" s="81">
        <f>data!E219</f>
        <v>31173588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859586574</v>
      </c>
      <c r="D16" s="81">
        <f>data!C220</f>
        <v>30414665</v>
      </c>
      <c r="E16" s="81">
        <f>data!D220</f>
        <v>1669683</v>
      </c>
      <c r="F16" s="81">
        <f>data!E220</f>
        <v>888331556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12942314</v>
      </c>
      <c r="D24" s="81">
        <f>data!C225</f>
        <v>357956</v>
      </c>
      <c r="E24" s="81">
        <f>data!D225</f>
        <v>0</v>
      </c>
      <c r="F24" s="81">
        <f>data!E225</f>
        <v>13300270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224735159</v>
      </c>
      <c r="D25" s="81">
        <f>data!C226</f>
        <v>14625394</v>
      </c>
      <c r="E25" s="81">
        <f>data!D226</f>
        <v>0</v>
      </c>
      <c r="F25" s="81">
        <f>data!E226</f>
        <v>239360553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21257569</v>
      </c>
      <c r="D27" s="81">
        <f>data!C228</f>
        <v>174174</v>
      </c>
      <c r="E27" s="81">
        <f>data!D228</f>
        <v>0</v>
      </c>
      <c r="F27" s="81">
        <f>data!E228</f>
        <v>21431743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169071591</v>
      </c>
      <c r="D28" s="81">
        <f>data!C229</f>
        <v>13074868</v>
      </c>
      <c r="E28" s="81">
        <f>data!D229</f>
        <v>1469984</v>
      </c>
      <c r="F28" s="81">
        <f>data!E229</f>
        <v>180676475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17862139</v>
      </c>
      <c r="D29" s="81">
        <f>data!C230</f>
        <v>1348414</v>
      </c>
      <c r="E29" s="81">
        <f>data!D230</f>
        <v>99717</v>
      </c>
      <c r="F29" s="81">
        <f>data!E230</f>
        <v>19110836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14840924</v>
      </c>
      <c r="D30" s="81">
        <f>data!C231</f>
        <v>1410074</v>
      </c>
      <c r="E30" s="81">
        <f>data!D231</f>
        <v>0</v>
      </c>
      <c r="F30" s="81">
        <f>data!E231</f>
        <v>16250998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460709696</v>
      </c>
      <c r="D32" s="81">
        <f>data!C233</f>
        <v>30990880</v>
      </c>
      <c r="E32" s="81">
        <f>data!D233</f>
        <v>1569701</v>
      </c>
      <c r="F32" s="81">
        <f>data!E233</f>
        <v>490130875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Valley Medical Center</v>
      </c>
      <c r="B2" s="83"/>
      <c r="C2" s="83"/>
      <c r="D2" s="156" t="str">
        <f>"FYE: "&amp;data!C96</f>
        <v>FYE: 06/30/2022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16792042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737720716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404151828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14927362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20014823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398471579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188973217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1764259525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13973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5277034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11914378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17191412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22646155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22646155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