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4988293B-CB1C-4BBD-9017-BF83C669E6CD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C32" i="6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Y53" i="25"/>
  <c r="BY68" i="25" s="1"/>
  <c r="BY86" i="25" s="1"/>
  <c r="BQ53" i="25"/>
  <c r="BQ68" i="25" s="1"/>
  <c r="BQ86" i="25" s="1"/>
  <c r="BI53" i="25"/>
  <c r="BI68" i="25" s="1"/>
  <c r="BI86" i="25" s="1"/>
  <c r="C635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C671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CB53" i="25"/>
  <c r="CB68" i="25" s="1"/>
  <c r="CB86" i="25" s="1"/>
  <c r="X53" i="25"/>
  <c r="X68" i="25" s="1"/>
  <c r="X86" i="25" s="1"/>
  <c r="BK53" i="25"/>
  <c r="BK68" i="25" s="1"/>
  <c r="BK86" i="25" s="1"/>
  <c r="AE53" i="25"/>
  <c r="AE68" i="25" s="1"/>
  <c r="AE86" i="25" s="1"/>
  <c r="BW53" i="25"/>
  <c r="BW68" i="25" s="1"/>
  <c r="BW86" i="25" s="1"/>
  <c r="C644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677" i="25" s="1"/>
  <c r="C53" i="25"/>
  <c r="BT53" i="25"/>
  <c r="BT68" i="25" s="1"/>
  <c r="BT86" i="25" s="1"/>
  <c r="B84" i="15" s="1"/>
  <c r="AV53" i="25"/>
  <c r="AV68" i="25" s="1"/>
  <c r="AV86" i="25" s="1"/>
  <c r="H53" i="25"/>
  <c r="H68" i="25" s="1"/>
  <c r="H86" i="25" s="1"/>
  <c r="BS53" i="25"/>
  <c r="BS68" i="25" s="1"/>
  <c r="BS86" i="25" s="1"/>
  <c r="C640" i="25" s="1"/>
  <c r="AM53" i="25"/>
  <c r="AM68" i="25" s="1"/>
  <c r="AM86" i="25" s="1"/>
  <c r="G53" i="25"/>
  <c r="G68" i="25" s="1"/>
  <c r="G86" i="25" s="1"/>
  <c r="C673" i="25" s="1"/>
  <c r="CD53" i="25"/>
  <c r="BV53" i="25"/>
  <c r="BV68" i="25" s="1"/>
  <c r="BV86" i="25" s="1"/>
  <c r="C643" i="25" s="1"/>
  <c r="BN53" i="25"/>
  <c r="BN68" i="25" s="1"/>
  <c r="BN86" i="25" s="1"/>
  <c r="BF53" i="25"/>
  <c r="BF68" i="25" s="1"/>
  <c r="BF86" i="25" s="1"/>
  <c r="AX53" i="25"/>
  <c r="AX68" i="25" s="1"/>
  <c r="AX86" i="25" s="1"/>
  <c r="B62" i="1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B38" i="15" s="1"/>
  <c r="R53" i="25"/>
  <c r="R68" i="25" s="1"/>
  <c r="R86" i="25" s="1"/>
  <c r="J53" i="25"/>
  <c r="J68" i="25" s="1"/>
  <c r="J86" i="25" s="1"/>
  <c r="BD53" i="25"/>
  <c r="BD68" i="25" s="1"/>
  <c r="BD86" i="25" s="1"/>
  <c r="AN53" i="25"/>
  <c r="AN68" i="25" s="1"/>
  <c r="AN86" i="25" s="1"/>
  <c r="B52" i="15" s="1"/>
  <c r="P53" i="25"/>
  <c r="P68" i="25" s="1"/>
  <c r="P86" i="25" s="1"/>
  <c r="BC53" i="25"/>
  <c r="BC68" i="25" s="1"/>
  <c r="BC86" i="25" s="1"/>
  <c r="W53" i="25"/>
  <c r="W68" i="25" s="1"/>
  <c r="W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L53" i="25"/>
  <c r="BL68" i="25" s="1"/>
  <c r="BL86" i="25" s="1"/>
  <c r="AF53" i="25"/>
  <c r="AF68" i="25" s="1"/>
  <c r="AF86" i="25" s="1"/>
  <c r="CA53" i="25"/>
  <c r="CA68" i="25" s="1"/>
  <c r="CA86" i="25" s="1"/>
  <c r="AU53" i="25"/>
  <c r="AU68" i="25" s="1"/>
  <c r="AU86" i="25" s="1"/>
  <c r="C713" i="25" s="1"/>
  <c r="O53" i="25"/>
  <c r="O68" i="25" s="1"/>
  <c r="O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618" i="25" l="1"/>
  <c r="B74" i="15"/>
  <c r="C714" i="25"/>
  <c r="B60" i="15"/>
  <c r="B93" i="15"/>
  <c r="C621" i="25"/>
  <c r="C692" i="25"/>
  <c r="C641" i="25"/>
  <c r="C682" i="25"/>
  <c r="B28" i="15"/>
  <c r="C637" i="25"/>
  <c r="B72" i="15"/>
  <c r="C696" i="25"/>
  <c r="B42" i="15"/>
  <c r="F42" i="15" s="1"/>
  <c r="B91" i="15"/>
  <c r="C648" i="25"/>
  <c r="B61" i="15"/>
  <c r="C632" i="25"/>
  <c r="B70" i="15"/>
  <c r="C630" i="25"/>
  <c r="C626" i="25"/>
  <c r="B63" i="15"/>
  <c r="F63" i="15" s="1"/>
  <c r="C670" i="25"/>
  <c r="B16" i="15"/>
  <c r="H16" i="15" s="1"/>
  <c r="C622" i="25"/>
  <c r="B80" i="15"/>
  <c r="C631" i="25"/>
  <c r="B65" i="15"/>
  <c r="C704" i="25"/>
  <c r="B50" i="15"/>
  <c r="F50" i="15" s="1"/>
  <c r="B53" i="15"/>
  <c r="C707" i="25"/>
  <c r="C698" i="25"/>
  <c r="B44" i="15"/>
  <c r="B71" i="15"/>
  <c r="C619" i="25"/>
  <c r="C638" i="25"/>
  <c r="B76" i="15"/>
  <c r="F76" i="15" s="1"/>
  <c r="C642" i="25"/>
  <c r="B85" i="15"/>
  <c r="F85" i="15" s="1"/>
  <c r="B89" i="15"/>
  <c r="C646" i="25"/>
  <c r="C623" i="25"/>
  <c r="B92" i="15"/>
  <c r="B78" i="15"/>
  <c r="F78" i="15" s="1"/>
  <c r="C620" i="25"/>
  <c r="C645" i="25"/>
  <c r="B88" i="15"/>
  <c r="F88" i="15" s="1"/>
  <c r="C676" i="25"/>
  <c r="B22" i="15"/>
  <c r="C624" i="25"/>
  <c r="B81" i="15"/>
  <c r="B40" i="15"/>
  <c r="C694" i="25"/>
  <c r="B29" i="15"/>
  <c r="C683" i="25"/>
  <c r="C685" i="25"/>
  <c r="B31" i="15"/>
  <c r="C697" i="25"/>
  <c r="B43" i="15"/>
  <c r="C702" i="25"/>
  <c r="B48" i="15"/>
  <c r="F48" i="15" s="1"/>
  <c r="C672" i="25"/>
  <c r="B18" i="15"/>
  <c r="H18" i="15" s="1"/>
  <c r="C627" i="25"/>
  <c r="B82" i="15"/>
  <c r="C709" i="25"/>
  <c r="B55" i="15"/>
  <c r="C615" i="25"/>
  <c r="B69" i="15"/>
  <c r="F69" i="15" s="1"/>
  <c r="C678" i="25"/>
  <c r="B24" i="15"/>
  <c r="F24" i="15" s="1"/>
  <c r="C639" i="25"/>
  <c r="B77" i="15"/>
  <c r="B32" i="15"/>
  <c r="C686" i="25"/>
  <c r="B30" i="15"/>
  <c r="H30" i="15" s="1"/>
  <c r="C684" i="25"/>
  <c r="B37" i="15"/>
  <c r="C691" i="25"/>
  <c r="C689" i="25"/>
  <c r="B35" i="15"/>
  <c r="C700" i="25"/>
  <c r="B46" i="15"/>
  <c r="B51" i="15"/>
  <c r="H51" i="15" s="1"/>
  <c r="C705" i="25"/>
  <c r="C693" i="25"/>
  <c r="B39" i="15"/>
  <c r="F39" i="15" s="1"/>
  <c r="C636" i="25"/>
  <c r="B75" i="15"/>
  <c r="C710" i="25"/>
  <c r="B56" i="15"/>
  <c r="B41" i="15"/>
  <c r="F41" i="15" s="1"/>
  <c r="C695" i="25"/>
  <c r="B26" i="15"/>
  <c r="C680" i="25"/>
  <c r="C647" i="25"/>
  <c r="B90" i="15"/>
  <c r="C674" i="25"/>
  <c r="B20" i="15"/>
  <c r="C625" i="25"/>
  <c r="B68" i="15"/>
  <c r="B58" i="15"/>
  <c r="C712" i="25"/>
  <c r="C628" i="25"/>
  <c r="B79" i="15"/>
  <c r="C633" i="25"/>
  <c r="B66" i="15"/>
  <c r="B21" i="15"/>
  <c r="H21" i="15" s="1"/>
  <c r="C675" i="25"/>
  <c r="B25" i="15"/>
  <c r="C679" i="25"/>
  <c r="B27" i="15"/>
  <c r="C681" i="25"/>
  <c r="C699" i="25"/>
  <c r="B45" i="15"/>
  <c r="B67" i="15"/>
  <c r="C634" i="25"/>
  <c r="C701" i="25"/>
  <c r="B47" i="15"/>
  <c r="F47" i="15" s="1"/>
  <c r="C690" i="25"/>
  <c r="B36" i="15"/>
  <c r="C629" i="25"/>
  <c r="B64" i="15"/>
  <c r="B49" i="15"/>
  <c r="F49" i="15" s="1"/>
  <c r="C703" i="25"/>
  <c r="C688" i="25"/>
  <c r="B34" i="15"/>
  <c r="F34" i="15" s="1"/>
  <c r="B73" i="15"/>
  <c r="B87" i="15"/>
  <c r="B19" i="15"/>
  <c r="C706" i="25"/>
  <c r="C617" i="25"/>
  <c r="B23" i="15"/>
  <c r="H23" i="15" s="1"/>
  <c r="B86" i="15"/>
  <c r="B59" i="15"/>
  <c r="H59" i="15" s="1"/>
  <c r="B17" i="15"/>
  <c r="B83" i="15"/>
  <c r="B33" i="15"/>
  <c r="B57" i="15"/>
  <c r="B54" i="15"/>
  <c r="F54" i="15" s="1"/>
  <c r="C68" i="25"/>
  <c r="CE68" i="25" s="1"/>
  <c r="CE53" i="25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F80" i="15"/>
  <c r="M6" i="31"/>
  <c r="G17" i="32"/>
  <c r="F38" i="15"/>
  <c r="M54" i="31"/>
  <c r="F241" i="32"/>
  <c r="F32" i="15"/>
  <c r="F74" i="15"/>
  <c r="M80" i="31"/>
  <c r="D369" i="32"/>
  <c r="E53" i="32"/>
  <c r="C24" i="15"/>
  <c r="G24" i="15" s="1"/>
  <c r="C677" i="24"/>
  <c r="M21" i="31"/>
  <c r="H81" i="32"/>
  <c r="F83" i="15"/>
  <c r="H83" i="15"/>
  <c r="F33" i="15"/>
  <c r="M28" i="31"/>
  <c r="H113" i="32"/>
  <c r="F93" i="15"/>
  <c r="M69" i="31"/>
  <c r="G305" i="32"/>
  <c r="M35" i="31"/>
  <c r="H145" i="32"/>
  <c r="M16" i="31"/>
  <c r="C81" i="32"/>
  <c r="F36" i="15"/>
  <c r="H36" i="15" s="1"/>
  <c r="F81" i="15"/>
  <c r="H81" i="15"/>
  <c r="M59" i="31"/>
  <c r="D273" i="32"/>
  <c r="F43" i="15"/>
  <c r="F46" i="15"/>
  <c r="H46" i="15"/>
  <c r="F79" i="15"/>
  <c r="M60" i="31"/>
  <c r="E273" i="32"/>
  <c r="M32" i="31"/>
  <c r="E145" i="32"/>
  <c r="M68" i="31"/>
  <c r="F305" i="32"/>
  <c r="F56" i="15"/>
  <c r="F28" i="15"/>
  <c r="F87" i="15"/>
  <c r="H87" i="15"/>
  <c r="H26" i="15"/>
  <c r="F26" i="15"/>
  <c r="M76" i="31"/>
  <c r="G337" i="32"/>
  <c r="H25" i="15"/>
  <c r="F25" i="15"/>
  <c r="M31" i="31"/>
  <c r="D145" i="32"/>
  <c r="M45" i="31"/>
  <c r="D209" i="32"/>
  <c r="H84" i="15"/>
  <c r="F84" i="15"/>
  <c r="F45" i="15"/>
  <c r="H277" i="32"/>
  <c r="M19" i="31"/>
  <c r="F81" i="32"/>
  <c r="M17" i="31"/>
  <c r="D81" i="32"/>
  <c r="F40" i="15"/>
  <c r="H22" i="15"/>
  <c r="F22" i="15"/>
  <c r="M5" i="31"/>
  <c r="F17" i="32"/>
  <c r="F77" i="15"/>
  <c r="H77" i="15"/>
  <c r="M12" i="31"/>
  <c r="F49" i="32"/>
  <c r="C138" i="8"/>
  <c r="D417" i="24"/>
  <c r="F71" i="15"/>
  <c r="M38" i="31"/>
  <c r="D177" i="32"/>
  <c r="M43" i="31"/>
  <c r="I177" i="32"/>
  <c r="F65" i="15"/>
  <c r="M65" i="31"/>
  <c r="C305" i="32"/>
  <c r="H27" i="15"/>
  <c r="F27" i="15"/>
  <c r="M30" i="31"/>
  <c r="C145" i="32"/>
  <c r="M3" i="31"/>
  <c r="D17" i="32"/>
  <c r="M66" i="31"/>
  <c r="D305" i="32"/>
  <c r="F19" i="15"/>
  <c r="M53" i="31"/>
  <c r="E241" i="32"/>
  <c r="F31" i="15"/>
  <c r="F37" i="15"/>
  <c r="F53" i="15"/>
  <c r="H53" i="15"/>
  <c r="E85" i="32"/>
  <c r="C31" i="15"/>
  <c r="G31" i="15" s="1"/>
  <c r="C684" i="24"/>
  <c r="F70" i="15"/>
  <c r="M62" i="31"/>
  <c r="G273" i="32"/>
  <c r="F75" i="15"/>
  <c r="F55" i="15"/>
  <c r="H55" i="15"/>
  <c r="H20" i="15"/>
  <c r="F20" i="15"/>
  <c r="M50" i="31"/>
  <c r="I209" i="32"/>
  <c r="F82" i="15"/>
  <c r="F29" i="15"/>
  <c r="G94" i="15"/>
  <c r="H94" i="15" s="1"/>
  <c r="M15" i="31"/>
  <c r="I49" i="32"/>
  <c r="M49" i="31"/>
  <c r="H209" i="32"/>
  <c r="M52" i="31"/>
  <c r="D241" i="32"/>
  <c r="M57" i="31"/>
  <c r="I241" i="32"/>
  <c r="F86" i="15"/>
  <c r="M24" i="31"/>
  <c r="D113" i="32"/>
  <c r="F52" i="15"/>
  <c r="H52" i="15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F64" i="15"/>
  <c r="M72" i="31"/>
  <c r="C337" i="32"/>
  <c r="F92" i="15"/>
  <c r="F72" i="15"/>
  <c r="F89" i="15"/>
  <c r="F90" i="15"/>
  <c r="M51" i="31"/>
  <c r="C241" i="32"/>
  <c r="F57" i="15"/>
  <c r="H57" i="15"/>
  <c r="M58" i="31"/>
  <c r="C273" i="32"/>
  <c r="E21" i="32"/>
  <c r="C17" i="15"/>
  <c r="G17" i="15" s="1"/>
  <c r="C670" i="24"/>
  <c r="M42" i="31"/>
  <c r="H177" i="32"/>
  <c r="F73" i="15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F44" i="15"/>
  <c r="H44" i="15"/>
  <c r="C86" i="25"/>
  <c r="CE63" i="25"/>
  <c r="M9" i="31"/>
  <c r="C49" i="32"/>
  <c r="F17" i="15"/>
  <c r="M36" i="31"/>
  <c r="I145" i="32"/>
  <c r="F35" i="15"/>
  <c r="M34" i="31"/>
  <c r="G145" i="32"/>
  <c r="M44" i="31"/>
  <c r="C209" i="32"/>
  <c r="M8" i="31"/>
  <c r="I17" i="32"/>
  <c r="F91" i="15"/>
  <c r="C92" i="15"/>
  <c r="G92" i="15" s="1"/>
  <c r="C373" i="32"/>
  <c r="C622" i="24"/>
  <c r="H74" i="15" l="1"/>
  <c r="F59" i="15"/>
  <c r="H24" i="15"/>
  <c r="F18" i="15"/>
  <c r="H85" i="15"/>
  <c r="F16" i="15"/>
  <c r="H47" i="15"/>
  <c r="F21" i="15"/>
  <c r="F51" i="15"/>
  <c r="C649" i="25"/>
  <c r="M717" i="25" s="1"/>
  <c r="D616" i="25"/>
  <c r="D688" i="25" s="1"/>
  <c r="F30" i="15"/>
  <c r="F23" i="15"/>
  <c r="H54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696" i="25"/>
  <c r="D698" i="25"/>
  <c r="D703" i="25"/>
  <c r="D680" i="25"/>
  <c r="D710" i="25"/>
  <c r="D627" i="25"/>
  <c r="D670" i="25"/>
  <c r="D644" i="25"/>
  <c r="D68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245" i="32"/>
  <c r="C68" i="15"/>
  <c r="G68" i="15" s="1"/>
  <c r="C624" i="24"/>
  <c r="H91" i="15" l="1"/>
  <c r="G19" i="15"/>
  <c r="H19" i="15" s="1"/>
  <c r="G80" i="15"/>
  <c r="H80" i="15" s="1"/>
  <c r="H69" i="15"/>
  <c r="G72" i="15"/>
  <c r="H72" i="15" s="1"/>
  <c r="G71" i="15"/>
  <c r="H71" i="15" s="1"/>
  <c r="G79" i="15"/>
  <c r="H79" i="15" s="1"/>
  <c r="D676" i="25"/>
  <c r="D674" i="25"/>
  <c r="D687" i="25"/>
  <c r="D681" i="25"/>
  <c r="D706" i="25"/>
  <c r="D704" i="25"/>
  <c r="D646" i="25"/>
  <c r="D712" i="25"/>
  <c r="D635" i="25"/>
  <c r="D717" i="25"/>
  <c r="D625" i="25"/>
  <c r="D628" i="25"/>
  <c r="D702" i="25"/>
  <c r="D632" i="25"/>
  <c r="D647" i="25"/>
  <c r="D619" i="25"/>
  <c r="E624" i="25" s="1"/>
  <c r="D672" i="25"/>
  <c r="D697" i="25"/>
  <c r="D685" i="25"/>
  <c r="D683" i="25"/>
  <c r="D700" i="25"/>
  <c r="D711" i="25"/>
  <c r="D689" i="25"/>
  <c r="D631" i="25"/>
  <c r="D643" i="25"/>
  <c r="D634" i="25"/>
  <c r="D640" i="25"/>
  <c r="D648" i="25"/>
  <c r="D623" i="25"/>
  <c r="D695" i="25"/>
  <c r="D705" i="25"/>
  <c r="D693" i="25"/>
  <c r="D691" i="25"/>
  <c r="D684" i="25"/>
  <c r="D714" i="25"/>
  <c r="D638" i="25"/>
  <c r="D633" i="25"/>
  <c r="D642" i="25"/>
  <c r="D678" i="25"/>
  <c r="D671" i="25"/>
  <c r="D629" i="25"/>
  <c r="D620" i="25"/>
  <c r="D713" i="25"/>
  <c r="D701" i="25"/>
  <c r="D699" i="25"/>
  <c r="D673" i="25"/>
  <c r="D692" i="25"/>
  <c r="D626" i="25"/>
  <c r="E613" i="25" s="1"/>
  <c r="D617" i="25"/>
  <c r="D641" i="25"/>
  <c r="D637" i="25"/>
  <c r="D618" i="25"/>
  <c r="D679" i="25"/>
  <c r="D669" i="25"/>
  <c r="D624" i="25"/>
  <c r="D682" i="25"/>
  <c r="D709" i="25"/>
  <c r="D707" i="25"/>
  <c r="D630" i="25"/>
  <c r="D694" i="25"/>
  <c r="D639" i="25"/>
  <c r="D636" i="25"/>
  <c r="D645" i="25"/>
  <c r="D622" i="25"/>
  <c r="D708" i="25"/>
  <c r="D677" i="25"/>
  <c r="D675" i="25"/>
  <c r="D690" i="2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G56" i="15"/>
  <c r="H56" i="15"/>
  <c r="G64" i="15"/>
  <c r="H64" i="15" s="1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<sst xmlns="http://schemas.openxmlformats.org/spreadsheetml/2006/main" count="5780" uniqueCount="1380">
  <si>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</si>
  <si>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</si>
  <si>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</si>
  <si>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</si>
  <si>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</si>
  <si>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</si>
  <si>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</si>
  <si>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</si>
  <si>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</si>
  <si>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</si>
  <si>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</si>
  <si>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</si>
  <si>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</si>
  <si>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</si>
  <si>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</si>
  <si>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</si>
  <si>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</si>
  <si>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</si>
  <si>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</si>
  <si>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</si>
  <si>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</si>
  <si>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</si>
  <si>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</si>
  <si>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</si>
  <si>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</si>
  <si>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</si>
  <si>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</si>
  <si>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</si>
  <si>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</si>
  <si>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</si>
  <si>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</si>
  <si>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</si>
  <si>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</si>
  <si>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</si>
  <si>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</si>
  <si>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</si>
  <si>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</si>
  <si>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</si>
  <si>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</si>
  <si>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</si>
  <si>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</si>
  <si>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</si>
  <si>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</si>
  <si>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</si>
  <si>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</si>
  <si>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</si>
  <si>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</si>
  <si>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</si>
  <si>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</si>
  <si>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</si>
  <si>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</si>
  <si>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</si>
  <si>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</si>
  <si>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</si>
  <si>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</si>
  <si>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</si>
  <si>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</si>
  <si>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</si>
  <si>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</si>
  <si>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</si>
  <si>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</si>
  <si>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</si>
  <si>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</si>
  <si>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</si>
  <si>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</si>
  <si>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</si>
  <si>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</si>
  <si>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</si>
  <si>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</si>
  <si>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</si>
  <si>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</si>
  <si>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</si>
  <si>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</si>
  <si>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</si>
  <si>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</si>
  <si>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</si>
  <si>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</si>
  <si>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</si>
  <si>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</si>
  <si>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</si>
  <si>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</si>
  <si>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</si>
  <si>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</si>
  <si>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</si>
  <si>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</si>
  <si>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</si>
  <si>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</si>
  <si>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</si>
  <si>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</si>
  <si>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</si>
  <si>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</si>
  <si>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</si>
  <si>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</si>
  <si>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</si>
  <si>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</si>
  <si>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</si>
  <si>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</si>
  <si>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</si>
  <si>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</si>
  <si>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</si>
  <si>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</si>
  <si>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</si>
  <si>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</si>
  <si>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</si>
  <si>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</si>
  <si>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</si>
  <si>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</si>
  <si>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</si>
  <si>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</si>
  <si>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</si>
  <si>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</si>
  <si>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</si>
  <si>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</si>
  <si>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</si>
  <si>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</si>
  <si>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</si>
  <si>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</si>
  <si>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</si>
  <si>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</si>
  <si>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</si>
  <si>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</si>
  <si>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</si>
  <si>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</si>
  <si>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</si>
  <si>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</si>
  <si>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</si>
  <si>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</si>
  <si>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</si>
  <si>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</si>
  <si>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</si>
  <si>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</si>
  <si>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</si>
  <si>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</si>
  <si>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</si>
  <si>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</si>
  <si>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</si>
  <si>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</si>
  <si>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</si>
  <si>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</si>
  <si>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</si>
  <si>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</si>
  <si>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</si>
  <si>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</si>
  <si>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</si>
  <si>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</si>
  <si>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</si>
  <si>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</si>
  <si>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</si>
  <si>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</si>
  <si>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</si>
  <si>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</si>
  <si>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</si>
  <si>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</si>
  <si>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</si>
  <si>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</si>
  <si>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</si>
  <si>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</si>
  <si>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</si>
  <si>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</si>
  <si>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</si>
  <si>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</si>
  <si>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</si>
  <si>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</si>
  <si>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</si>
  <si>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</si>
  <si>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</si>
  <si>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</si>
  <si>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</si>
  <si>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</si>
  <si>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</si>
  <si>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</si>
  <si>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</si>
  <si>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</si>
  <si>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</si>
  <si>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</si>
  <si>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</si>
  <si>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</si>
  <si>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</si>
  <si>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</si>
  <si>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</si>
  <si>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</si>
  <si>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</si>
  <si>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</si>
  <si>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</si>
  <si>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</si>
  <si>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</si>
  <si>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</si>
  <si>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</si>
  <si>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</si>
  <si>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</si>
  <si>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</si>
  <si>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</si>
  <si>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</si>
  <si>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</si>
  <si>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</si>
  <si>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</si>
  <si>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</si>
  <si>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</si>
  <si>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</si>
  <si>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</si>
  <si>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</si>
  <si>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</si>
  <si>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</si>
  <si>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</si>
  <si>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</si>
  <si>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</si>
  <si>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</si>
  <si>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</si>
  <si>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</si>
  <si>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</si>
  <si>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</si>
  <si>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</si>
  <si>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</si>
  <si>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</si>
  <si>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</si>
  <si>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</si>
  <si>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</si>
  <si>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</si>
  <si>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</si>
  <si>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</si>
  <si>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</si>
  <si>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</si>
  <si>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</si>
  <si>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</si>
  <si>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</si>
  <si>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</si>
  <si>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</si>
  <si>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</si>
  <si>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</si>
  <si>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</si>
  <si>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</si>
  <si>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</si>
  <si>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</si>
  <si>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</si>
  <si>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</si>
  <si>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</si>
  <si>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</si>
  <si>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</si>
  <si>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</si>
  <si>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</si>
  <si>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</si>
  <si>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</si>
  <si>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</si>
  <si>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</si>
  <si>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</si>
  <si>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</si>
  <si>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</si>
  <si>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</si>
  <si>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</si>
  <si>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</si>
  <si>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</si>
  <si>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</si>
  <si>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</si>
  <si>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</si>
  <si>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</si>
  <si>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</si>
  <si>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</si>
  <si>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</si>
  <si>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</si>
  <si>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</si>
  <si>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</si>
  <si>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</si>
  <si>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</si>
  <si>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</si>
  <si>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</si>
  <si>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</si>
  <si>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</si>
  <si>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</si>
  <si>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</si>
  <si>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</si>
  <si>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</si>
  <si>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</si>
  <si>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</si>
  <si>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</si>
  <si>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</si>
  <si>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</si>
  <si>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</si>
  <si>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</si>
  <si>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</si>
  <si>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</si>
  <si>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</si>
  <si>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</si>
  <si>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</si>
  <si>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</si>
  <si>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</si>
  <si>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</si>
  <si>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</si>
  <si>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</si>
  <si>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</si>
  <si>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</si>
  <si>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</si>
  <si>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</si>
  <si>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</si>
  <si>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</si>
  <si>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</si>
  <si>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</si>
  <si>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</si>
  <si>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</si>
  <si>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</si>
  <si>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</si>
  <si>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</si>
  <si>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</si>
  <si>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</si>
  <si>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</si>
  <si>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</si>
  <si>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</si>
  <si>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</si>
  <si>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</si>
  <si>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</si>
  <si>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</si>
  <si>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</si>
  <si>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</si>
  <si>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</si>
  <si>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</si>
  <si>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</si>
  <si>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</si>
  <si>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</si>
  <si>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</si>
  <si>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</si>
  <si>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</si>
  <si>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</si>
  <si>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</si>
  <si>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</si>
  <si>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</si>
  <si>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</si>
  <si>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</si>
  <si>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</si>
  <si>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</si>
  <si>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</si>
  <si>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</si>
  <si>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</si>
  <si>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</si>
  <si>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</si>
  <si>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</si>
  <si>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</si>
  <si>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</si>
  <si>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</si>
  <si>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</si>
  <si>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</si>
  <si>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</si>
  <si>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</si>
  <si>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</si>
  <si>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</si>
  <si>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</si>
  <si>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</si>
  <si>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</si>
  <si>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</si>
  <si>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</si>
  <si>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</si>
  <si>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</si>
  <si>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</si>
  <si>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</si>
  <si>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</si>
  <si>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</si>
  <si>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</si>
  <si>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</si>
  <si>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</si>
  <si>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</si>
  <si>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</si>
  <si>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</si>
  <si>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</si>
  <si>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</si>
  <si>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</si>
  <si>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</si>
  <si>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</si>
  <si>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</si>
  <si>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</si>
  <si>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</si>
  <si>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</si>
  <si>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</si>
  <si>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</si>
  <si>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</si>
  <si>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</si>
  <si>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</si>
  <si>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</si>
  <si>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</si>
  <si>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</si>
  <si>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</si>
  <si>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</si>
  <si>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</si>
  <si>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</si>
  <si>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</si>
  <si>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</si>
  <si>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</si>
  <si>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</si>
  <si>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</si>
  <si>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</si>
  <si>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</si>
  <si>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</si>
  <si>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</si>
  <si>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</si>
  <si>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</si>
  <si>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</si>
  <si>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</si>
  <si>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</si>
  <si>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</si>
  <si>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</si>
  <si>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</si>
  <si>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</si>
  <si>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</si>
  <si>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</si>
  <si>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</si>
  <si>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</si>
  <si>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</si>
  <si>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</si>
  <si>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</si>
  <si>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</si>
  <si>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</si>
  <si>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</si>
  <si>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</si>
  <si>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</si>
  <si>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</si>
  <si>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</si>
  <si>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</si>
  <si>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</si>
  <si>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</si>
  <si>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</si>
  <si>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</si>
  <si>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</si>
  <si>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</si>
  <si>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</si>
  <si>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</si>
  <si>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</si>
  <si>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</si>
  <si>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</si>
  <si>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</si>
  <si>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</si>
  <si>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</si>
  <si>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</si>
  <si>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</si>
  <si>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</si>
  <si>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</si>
  <si>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</si>
  <si>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</si>
  <si>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</si>
  <si>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</si>
  <si>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</si>
  <si>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</si>
  <si>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</si>
  <si>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</si>
  <si>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</si>
  <si>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</si>
  <si>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</si>
  <si>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</si>
  <si>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</si>
  <si>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</si>
  <si>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</si>
  <si>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</si>
  <si>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</si>
  <si>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</si>
  <si>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</si>
  <si>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</si>
  <si>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</si>
  <si>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</si>
  <si>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</si>
  <si>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</si>
  <si>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</si>
  <si>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</si>
  <si>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</si>
  <si>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</si>
  <si>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</si>
  <si>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</si>
  <si>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</si>
  <si>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</si>
  <si>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</si>
  <si>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</si>
  <si>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</si>
  <si>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</si>
  <si>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</si>
  <si>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</si>
  <si>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</si>
  <si>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</si>
  <si>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</si>
  <si>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</si>
  <si>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</si>
  <si>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</si>
  <si>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</si>
  <si>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</si>
  <si>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</si>
  <si>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</si>
  <si>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</si>
  <si>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</si>
  <si>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</si>
  <si>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</si>
  <si>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</si>
  <si>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</si>
  <si>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</si>
  <si>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</si>
  <si>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</si>
  <si>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</si>
  <si>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</si>
  <si>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</si>
  <si>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</si>
  <si>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</si>
  <si>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</si>
  <si>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</si>
  <si>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</si>
  <si>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</si>
  <si>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</si>
  <si>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</si>
  <si>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</si>
  <si>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</si>
  <si>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</si>
  <si>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</si>
  <si>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</si>
  <si>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</si>
  <si>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</si>
  <si>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</si>
  <si>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</si>
  <si>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</si>
  <si>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</si>
  <si>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</si>
  <si>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</si>
  <si>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</si>
  <si>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</si>
  <si>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</si>
  <si>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</si>
  <si>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</si>
  <si>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</si>
  <si>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</si>
  <si>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</si>
  <si>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</si>
  <si>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</si>
  <si>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</si>
  <si>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</si>
  <si>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</si>
  <si>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</si>
  <si>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</si>
  <si>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</si>
  <si>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</si>
  <si>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</si>
  <si>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</si>
  <si>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</si>
  <si>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</si>
  <si>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</si>
  <si>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</si>
  <si>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</si>
  <si>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</si>
  <si>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</si>
  <si>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</si>
  <si>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</si>
  <si>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</si>
  <si>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</si>
  <si>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</si>
  <si>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</si>
  <si>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</si>
  <si>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</si>
  <si>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</si>
  <si>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</si>
  <si>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</si>
  <si>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</si>
  <si>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</si>
  <si>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</si>
  <si>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</si>
  <si>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</si>
  <si>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</si>
  <si>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</si>
  <si>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</si>
  <si>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</si>
  <si>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</si>
  <si>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</si>
  <si>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</si>
  <si>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</si>
  <si>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</si>
  <si>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</si>
  <si>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</si>
  <si>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</si>
  <si>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</si>
  <si>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</si>
  <si>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</si>
  <si>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</si>
  <si>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</si>
  <si>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</si>
  <si>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</si>
  <si>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</si>
  <si>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</si>
  <si>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</si>
  <si>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</si>
  <si>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</si>
  <si>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</si>
  <si>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</si>
  <si>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</si>
  <si>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</si>
  <si>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</si>
  <si>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</si>
  <si>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</si>
  <si>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</si>
  <si>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</si>
  <si>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</si>
  <si>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</si>
  <si>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</si>
  <si>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</si>
  <si>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</si>
  <si>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</si>
  <si>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</si>
  <si>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</si>
  <si>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</si>
  <si>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</si>
  <si>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</si>
  <si>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</si>
  <si>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</si>
  <si>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</si>
  <si>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</si>
  <si>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</si>
  <si>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</si>
  <si>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</si>
  <si>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</si>
  <si>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</si>
  <si>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</si>
  <si>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</si>
  <si>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</si>
  <si>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</si>
  <si>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</si>
  <si>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</si>
  <si>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</si>
  <si>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</si>
  <si>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</si>
  <si>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</si>
  <si>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</si>
  <si>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</si>
  <si>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</si>
  <si>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</si>
  <si>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</si>
  <si>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</si>
  <si>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</si>
  <si>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</si>
  <si>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</si>
  <si>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</si>
  <si>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</si>
  <si>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</si>
  <si>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</si>
  <si>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</si>
  <si>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</si>
  <si>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</si>
  <si>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</si>
  <si>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</si>
  <si>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</si>
  <si>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</si>
  <si>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</si>
  <si>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</si>
  <si>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</si>
  <si>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</si>
  <si>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</si>
  <si>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</si>
  <si>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</si>
  <si>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</si>
  <si>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</si>
  <si>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</si>
  <si>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</si>
  <si>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</si>
  <si>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</si>
  <si>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</si>
  <si>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</si>
  <si>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</si>
  <si>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</si>
  <si>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</si>
  <si>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</si>
  <si>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</si>
  <si>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</si>
  <si>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</si>
  <si>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</si>
  <si>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</si>
  <si>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</si>
  <si>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</si>
  <si>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</si>
  <si>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</si>
  <si>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</si>
  <si>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</si>
  <si>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</si>
  <si>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</si>
  <si>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</si>
  <si>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</si>
  <si>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</si>
  <si>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</si>
  <si>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</si>
  <si>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</si>
  <si>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</si>
  <si>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</si>
  <si>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</si>
  <si>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</si>
  <si>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</si>
  <si>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</si>
  <si>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</si>
  <si>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</si>
  <si>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</si>
  <si>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</si>
  <si>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</si>
  <si>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</si>
  <si>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</si>
  <si>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</si>
  <si>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</si>
  <si>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</si>
  <si>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</si>
  <si>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</si>
  <si>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</si>
  <si>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</si>
  <si>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</si>
  <si>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</si>
  <si>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</si>
  <si>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</si>
  <si>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</si>
  <si>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</si>
  <si>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</si>
  <si>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</si>
  <si>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</si>
  <si>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</si>
  <si>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</si>
  <si>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</si>
  <si>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</si>
  <si>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</si>
  <si>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</si>
  <si>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</si>
  <si>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</si>
  <si>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</si>
  <si>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</si>
  <si>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</si>
  <si>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</si>
  <si>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</si>
  <si>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</si>
  <si>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</si>
  <si>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</si>
  <si>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</si>
  <si>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</si>
  <si>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</si>
  <si>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</si>
  <si>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</si>
  <si>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</si>
  <si>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</si>
  <si>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</si>
  <si>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</si>
  <si>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</si>
  <si>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</si>
  <si>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</si>
  <si>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</si>
  <si>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</si>
  <si>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</si>
  <si>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</si>
  <si>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</si>
  <si>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</si>
  <si>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</si>
  <si>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</si>
  <si>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</si>
  <si>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</si>
  <si>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</si>
  <si>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</si>
  <si>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</si>
  <si>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</si>
  <si>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</si>
  <si>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</si>
  <si>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</si>
  <si>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</si>
  <si>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</si>
  <si>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</si>
  <si>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</si>
  <si>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</si>
  <si>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</si>
  <si>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</si>
  <si>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</si>
  <si>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</si>
  <si>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</si>
  <si>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</si>
  <si>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</si>
  <si>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</si>
  <si>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</si>
  <si>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</si>
  <si>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</si>
  <si>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</si>
  <si>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</si>
  <si>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</si>
  <si>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</si>
  <si>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</si>
  <si>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</si>
  <si>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</si>
  <si>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</si>
  <si>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</si>
  <si>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</si>
  <si>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</si>
  <si>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</si>
  <si>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</si>
  <si>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</si>
  <si>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</si>
  <si>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</si>
  <si>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</si>
  <si>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</si>
  <si>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</si>
  <si>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</si>
  <si>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</si>
  <si>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</si>
  <si>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</si>
  <si>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</si>
  <si>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</si>
  <si>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</si>
  <si>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</si>
  <si>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</si>
  <si>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</si>
  <si>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</si>
  <si>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</si>
  <si>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</si>
  <si>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</si>
  <si>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</si>
  <si>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</si>
  <si>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</si>
  <si>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</si>
  <si>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</si>
  <si>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</si>
  <si>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</si>
  <si>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</si>
  <si>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</si>
  <si>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</si>
  <si>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</si>
  <si>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</si>
  <si>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</si>
  <si>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</si>
  <si>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</si>
  <si>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</si>
  <si>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</si>
  <si>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</si>
  <si>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</si>
  <si>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</si>
  <si>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</si>
  <si>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</si>
  <si>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</si>
  <si>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</si>
  <si>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</si>
  <si>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</si>
  <si>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</si>
  <si>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</si>
  <si>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</si>
  <si>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</si>
  <si>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</si>
  <si>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</si>
  <si>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</si>
  <si>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</si>
  <si>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</si>
  <si>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</si>
  <si>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</si>
  <si>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</si>
  <si>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</si>
  <si>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</si>
  <si>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</si>
  <si>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</si>
  <si>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</si>
  <si>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</si>
  <si>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</si>
  <si>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</si>
  <si>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</si>
  <si>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</si>
  <si>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</si>
  <si>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</si>
  <si>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</si>
  <si>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</si>
  <si>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</si>
  <si>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</si>
  <si>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</si>
  <si>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</si>
  <si>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</si>
  <si>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</si>
  <si>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</si>
  <si>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</si>
  <si>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</si>
  <si>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</si>
  <si>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</si>
  <si>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</si>
  <si>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</si>
  <si>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</si>
  <si>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</si>
  <si>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</si>
  <si>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</si>
  <si>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</si>
  <si>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</si>
  <si>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</si>
  <si>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</si>
  <si>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</si>
  <si>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</si>
  <si>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</si>
  <si>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</si>
  <si>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</si>
  <si>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</si>
  <si>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</si>
  <si>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</si>
  <si>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</si>
  <si>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</si>
  <si>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</si>
  <si>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</si>
  <si>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</si>
  <si>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</si>
  <si>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</si>
  <si>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</si>
  <si>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</si>
  <si>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</si>
  <si>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</si>
  <si>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</si>
  <si>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</si>
  <si>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</si>
  <si>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</si>
  <si>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</si>
  <si>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</si>
  <si>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</si>
  <si>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</si>
  <si>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</si>
  <si>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</si>
  <si>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</si>
  <si>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</si>
  <si>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</si>
  <si>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</si>
  <si>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</si>
  <si>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</si>
  <si>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</si>
  <si>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</si>
  <si>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</si>
  <si>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</si>
  <si>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</si>
  <si>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</si>
  <si>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</si>
  <si>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</si>
  <si>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</si>
  <si>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</si>
  <si>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</si>
  <si>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</si>
  <si>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</si>
  <si>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</si>
  <si>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</si>
  <si>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</si>
  <si>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</si>
  <si>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</si>
  <si>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</si>
  <si>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</si>
  <si>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</si>
  <si>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</si>
  <si>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</si>
  <si>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</si>
  <si>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</si>
  <si>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</si>
  <si>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</si>
  <si>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</si>
  <si>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</si>
  <si>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</si>
  <si>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</si>
  <si>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</si>
  <si>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</si>
  <si>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</si>
  <si>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</si>
  <si>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</si>
  <si>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</si>
  <si>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</si>
  <si>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</si>
  <si>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</si>
  <si>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</si>
  <si>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</si>
  <si>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</si>
  <si>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</si>
  <si>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</si>
  <si>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</si>
  <si>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</si>
  <si>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</si>
  <si>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</si>
  <si>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</si>
  <si>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</si>
  <si>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</si>
  <si>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</si>
  <si>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</si>
  <si>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</si>
  <si>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</si>
  <si>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</si>
  <si>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</si>
  <si>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</si>
  <si>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</si>
  <si>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</si>
  <si>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</si>
  <si>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</si>
  <si>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</si>
  <si>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</si>
  <si>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</si>
  <si>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</si>
  <si>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</si>
  <si>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</si>
  <si>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</si>
  <si>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</si>
  <si>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</si>
  <si>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</si>
  <si>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</si>
  <si>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</si>
  <si>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</si>
  <si>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</si>
  <si>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</si>
  <si>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</si>
  <si>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</si>
  <si>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</si>
  <si>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</si>
  <si>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</si>
  <si>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</si>
  <si>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</si>
  <si>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</si>
  <si>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</si>
  <si>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</si>
  <si>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</si>
  <si>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</si>
  <si>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</si>
  <si>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</si>
  <si>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</si>
  <si>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</si>
  <si>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</si>
  <si>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</si>
  <si>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</si>
  <si>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</si>
  <si>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</si>
  <si>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</si>
  <si>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</si>
  <si>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</si>
  <si>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</si>
  <si>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</si>
  <si>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</si>
  <si>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</si>
  <si>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</si>
  <si>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</si>
  <si>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</si>
  <si>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</si>
  <si>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</si>
  <si>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</si>
  <si>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</si>
  <si>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</si>
  <si>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</si>
  <si>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</si>
  <si>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</si>
  <si>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</si>
  <si>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</si>
  <si>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</si>
  <si>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</si>
  <si>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</si>
  <si>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</si>
  <si>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</si>
  <si>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</si>
  <si>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</si>
  <si>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</si>
  <si>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</si>
  <si>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</si>
  <si>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</si>
  <si>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</si>
  <si>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</si>
  <si>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</si>
  <si>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</si>
  <si>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</si>
  <si>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</si>
  <si>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</si>
  <si>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</si>
  <si>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</si>
  <si>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</si>
  <si>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</si>
  <si>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</si>
  <si>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</si>
  <si>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</si>
  <si>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</si>
  <si>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</si>
  <si>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</si>
  <si>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</si>
  <si>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</si>
  <si>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</si>
  <si>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</si>
  <si>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</si>
  <si>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</si>
  <si>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</si>
  <si>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</si>
  <si>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</si>
  <si>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</si>
  <si>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</si>
  <si>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</si>
  <si>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</si>
  <si>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</si>
  <si>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</si>
  <si>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</si>
  <si>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</si>
  <si>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</si>
  <si>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</si>
  <si>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</si>
  <si>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</si>
  <si>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</si>
  <si>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</si>
  <si>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</si>
  <si>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</si>
  <si>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</si>
  <si>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</si>
  <si>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</si>
  <si>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</si>
  <si>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</si>
  <si>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</si>
  <si>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</si>
  <si>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</si>
  <si>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</si>
  <si>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</si>
  <si>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</si>
  <si>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</si>
  <si>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</si>
  <si>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</si>
  <si>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</si>
  <si>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</si>
  <si>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</si>
  <si>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</si>
  <si>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</si>
  <si>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</si>
  <si>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</si>
  <si>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</si>
  <si>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</si>
  <si>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</si>
  <si>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</si>
  <si>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</si>
  <si>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</si>
  <si>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</si>
  <si>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</si>
  <si>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</si>
  <si>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</si>
  <si>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</si>
  <si>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</si>
  <si>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</si>
  <si>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</si>
  <si>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</si>
  <si>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</si>
  <si>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</si>
  <si>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</si>
  <si>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</si>
  <si>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</si>
  <si>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</si>
  <si>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</si>
  <si>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</si>
  <si>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</si>
  <si>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</si>
  <si>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</si>
  <si>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</si>
  <si>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</si>
  <si>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</si>
  <si>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</si>
  <si>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</si>
  <si>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</si>
  <si>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</si>
  <si>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</si>
  <si>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</si>
  <si>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</si>
  <si>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</si>
  <si>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</si>
  <si>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</si>
  <si>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</si>
  <si>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</si>
  <si>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</si>
  <si>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</si>
  <si>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</si>
  <si>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</si>
  <si>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</si>
  <si>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</si>
  <si>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</si>
  <si>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</si>
  <si>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</si>
  <si>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</si>
  <si>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</si>
  <si>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</si>
  <si>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</si>
  <si>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</si>
  <si>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</si>
  <si>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</si>
  <si>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</si>
  <si>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</si>
  <si>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</si>
  <si>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</si>
  <si>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</si>
  <si>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</si>
  <si>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</si>
  <si>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</si>
  <si>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</si>
  <si>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</si>
  <si>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</si>
  <si>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</si>
  <si>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</si>
  <si>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</si>
  <si>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</si>
  <si>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</si>
  <si>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</si>
  <si>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</si>
  <si>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</si>
  <si>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</si>
  <si>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</si>
  <si>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</si>
  <si>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</si>
  <si>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</si>
  <si>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</si>
  <si>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</si>
  <si>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</si>
  <si>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</si>
  <si>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</si>
  <si>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</si>
  <si>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</si>
  <si>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</si>
  <si>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</si>
  <si>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</si>
  <si>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</si>
  <si>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</si>
  <si>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</si>
  <si>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</si>
  <si>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</si>
  <si>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</si>
  <si>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</si>
  <si>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</si>
  <si>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</si>
  <si>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</si>
  <si>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</si>
  <si>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</si>
  <si>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</si>
  <si>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</si>
  <si>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</si>
  <si>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</si>
  <si>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</si>
  <si>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</si>
  <si>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</si>
  <si>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</si>
  <si>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</si>
  <si>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</si>
  <si>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</si>
  <si>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</si>
  <si>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</si>
  <si>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</si>
  <si>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</si>
  <si>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</si>
  <si>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</si>
  <si>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</si>
  <si>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</si>
  <si>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</si>
  <si>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</si>
  <si>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</si>
  <si>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</si>
  <si>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</si>
  <si>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</si>
  <si>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</si>
  <si>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</si>
  <si>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</si>
  <si>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</si>
  <si>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</si>
  <si>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</si>
  <si>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</si>
  <si>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</si>
  <si>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</si>
  <si>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</si>
  <si>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</si>
  <si>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</si>
  <si>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</si>
  <si>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</si>
  <si>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</si>
  <si>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</si>
  <si>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</si>
  <si>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</si>
  <si>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</si>
  <si>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</si>
  <si>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</si>
  <si>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</si>
  <si>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</si>
  <si>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</si>
  <si>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</si>
  <si>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</si>
  <si>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</si>
  <si>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</si>
  <si>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</si>
  <si>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</si>
  <si>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</si>
  <si>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</si>
  <si>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</si>
  <si>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</si>
  <si>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</si>
  <si>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</si>
  <si>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</si>
  <si>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</si>
  <si>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</si>
  <si>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</si>
  <si>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</si>
  <si>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</si>
  <si>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</si>
  <si>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</si>
  <si>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</si>
  <si>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</si>
  <si>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</si>
  <si>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</si>
  <si>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</si>
  <si>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</si>
  <si>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</si>
  <si>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</si>
  <si>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</si>
  <si>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</si>
  <si>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</si>
  <si>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</si>
  <si>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</si>
  <si>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</si>
  <si>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</si>
  <si>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</si>
  <si>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</si>
  <si>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</si>
  <si>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</si>
  <si>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</si>
  <si>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</si>
  <si>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</si>
  <si>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</si>
  <si>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</si>
  <si>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</si>
  <si>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</si>
  <si>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</si>
  <si>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</si>
  <si>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</si>
  <si>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</si>
  <si>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</si>
  <si>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</si>
  <si>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</si>
  <si>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</si>
  <si>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</si>
  <si>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</si>
  <si>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</si>
  <si>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</si>
  <si>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</si>
  <si>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</si>
  <si>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</si>
  <si>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</si>
  <si>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</si>
  <si>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</si>
  <si>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</si>
  <si>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</si>
  <si>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</si>
  <si>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</si>
  <si>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</si>
  <si>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</si>
  <si>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</si>
  <si>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</si>
  <si>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</si>
  <si>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</si>
  <si>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</si>
  <si>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</si>
  <si>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</si>
  <si>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</si>
  <si>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</si>
  <si>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</si>
  <si>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</si>
  <si>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</si>
  <si>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</si>
  <si>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</si>
  <si>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</si>
  <si>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</si>
  <si>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</si>
  <si>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</si>
  <si>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</si>
  <si>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</si>
  <si>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</si>
  <si>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</si>
  <si>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</si>
  <si>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</si>
  <si>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</si>
  <si>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</si>
  <si>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</si>
  <si>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</si>
  <si>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</si>
  <si>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</si>
  <si>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</si>
  <si>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</si>
  <si>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</si>
  <si>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</si>
  <si>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</si>
  <si>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</si>
  <si>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</si>
  <si>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</si>
  <si>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</si>
  <si>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</si>
  <si>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</si>
  <si>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</si>
  <si>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157</t>
  </si>
  <si>
    <t>St. Luke's Rehabilitation Institute</t>
  </si>
  <si>
    <t>711 S Cowley Street</t>
  </si>
  <si>
    <t>Spokane</t>
  </si>
  <si>
    <t>WA</t>
  </si>
  <si>
    <t>Joel Gilbertson</t>
  </si>
  <si>
    <t>Helen Andrus</t>
  </si>
  <si>
    <t xml:space="preserve">Larry Soehren </t>
  </si>
  <si>
    <t>509-473-6000</t>
  </si>
  <si>
    <t>509-392-5688</t>
  </si>
  <si>
    <t>12/31/2022</t>
  </si>
  <si>
    <t>HFM Check</t>
  </si>
  <si>
    <t>OK if less than 10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</si>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</sst>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9" transitionEvaluation="1" transitionEntry="1" codeName="Sheet1">
    <tabColor rgb="FF92D050"/>
    <pageSetUpPr autoPageBreaks="0" fitToPage="1"/>
  </sheetPr>
  <dimension ref="A1:CG716"/>
  <sheetViews>
    <sheetView tabSelected="1" topLeftCell="A199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3631474</v>
      </c>
      <c r="C47" s="24">
        <v>0</v>
      </c>
      <c r="D47" s="24">
        <v>0</v>
      </c>
      <c r="E47" s="24">
        <v>0</v>
      </c>
      <c r="F47" s="24">
        <v>0</v>
      </c>
      <c r="G47" s="24">
        <v>605337.52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25681.63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63126.549999999996</v>
      </c>
      <c r="AC47" s="24">
        <v>47530.16</v>
      </c>
      <c r="AD47" s="24">
        <v>0</v>
      </c>
      <c r="AE47" s="24">
        <v>869779.23</v>
      </c>
      <c r="AF47" s="24">
        <v>0</v>
      </c>
      <c r="AG47" s="24">
        <v>0</v>
      </c>
      <c r="AH47" s="24">
        <v>0</v>
      </c>
      <c r="AI47" s="24">
        <v>0</v>
      </c>
      <c r="AJ47" s="24">
        <v>51434.93</v>
      </c>
      <c r="AK47" s="24">
        <v>505644.48</v>
      </c>
      <c r="AL47" s="24">
        <v>114929.38</v>
      </c>
      <c r="AM47" s="24">
        <v>27735.039999999997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11353.68</v>
      </c>
      <c r="AX47" s="24">
        <v>0</v>
      </c>
      <c r="AY47" s="24">
        <v>91366.86</v>
      </c>
      <c r="AZ47" s="24">
        <v>0</v>
      </c>
      <c r="BA47" s="24">
        <v>2139.14</v>
      </c>
      <c r="BB47" s="24">
        <v>132610.19</v>
      </c>
      <c r="BC47" s="24">
        <v>5459.15</v>
      </c>
      <c r="BD47" s="24">
        <v>0</v>
      </c>
      <c r="BE47" s="24">
        <v>155200.15000000002</v>
      </c>
      <c r="BF47" s="24">
        <v>0</v>
      </c>
      <c r="BG47" s="24">
        <v>6669.74</v>
      </c>
      <c r="BH47" s="24">
        <v>366.7</v>
      </c>
      <c r="BI47" s="24">
        <v>0</v>
      </c>
      <c r="BJ47" s="24">
        <v>0</v>
      </c>
      <c r="BK47" s="24">
        <v>0</v>
      </c>
      <c r="BL47" s="24">
        <v>54212.51</v>
      </c>
      <c r="BM47" s="24">
        <v>0</v>
      </c>
      <c r="BN47" s="24">
        <v>155775.66</v>
      </c>
      <c r="BO47" s="24">
        <v>611805.68999999994</v>
      </c>
      <c r="BP47" s="24">
        <v>0</v>
      </c>
      <c r="BQ47" s="24">
        <v>0</v>
      </c>
      <c r="BR47" s="24">
        <v>0</v>
      </c>
      <c r="BS47" s="24">
        <v>0</v>
      </c>
      <c r="BT47" s="24">
        <v>6589.54</v>
      </c>
      <c r="BU47" s="24">
        <v>0</v>
      </c>
      <c r="BV47" s="24">
        <v>0</v>
      </c>
      <c r="BW47" s="24">
        <v>0</v>
      </c>
      <c r="BX47" s="24">
        <v>0</v>
      </c>
      <c r="BY47" s="24">
        <v>86395.489999999991</v>
      </c>
      <c r="BZ47" s="24">
        <v>0</v>
      </c>
      <c r="CA47" s="24">
        <v>0</v>
      </c>
      <c r="CB47" s="24">
        <v>294.22000000000003</v>
      </c>
      <c r="CC47" s="24">
        <v>36.35</v>
      </c>
      <c r="CD47" s="20"/>
      <c r="CE47" s="32">
        <v>3631473.99</v>
      </c>
    </row>
    <row r="48" spans="1:83" x14ac:dyDescent="0.35">
      <c r="A48" s="32" t="s">
        <v>217</v>
      </c>
      <c r="B48" s="312">
        <v>9.9999997764825821E-3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5" x14ac:dyDescent="0.35">
      <c r="A49" s="20" t="s">
        <v>218</v>
      </c>
      <c r="B49" s="32">
        <v>3631474.01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>
        <v>1297064</v>
      </c>
      <c r="C51" s="24">
        <v>0</v>
      </c>
      <c r="D51" s="24">
        <v>0</v>
      </c>
      <c r="E51" s="24">
        <v>0</v>
      </c>
      <c r="F51" s="24">
        <v>0</v>
      </c>
      <c r="G51" s="24">
        <v>92017.18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7814.03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1276.83</v>
      </c>
      <c r="AD51" s="24">
        <v>0</v>
      </c>
      <c r="AE51" s="24">
        <v>39670.67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10269.89</v>
      </c>
      <c r="AL51" s="24">
        <v>3126.37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1021.7</v>
      </c>
      <c r="AX51" s="24">
        <v>0</v>
      </c>
      <c r="AY51" s="24">
        <v>19458.7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747588.04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374820.2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v>1297063.6100000001</v>
      </c>
    </row>
    <row r="52" spans="1:85" x14ac:dyDescent="0.35">
      <c r="A52" s="39" t="s">
        <v>220</v>
      </c>
      <c r="B52" s="313">
        <v>0.38999999989755452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5" x14ac:dyDescent="0.35">
      <c r="A53" s="20" t="s">
        <v>218</v>
      </c>
      <c r="B53" s="32">
        <v>1297064.3899999999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0</v>
      </c>
      <c r="D59" s="24">
        <v>0</v>
      </c>
      <c r="E59" s="24">
        <v>0</v>
      </c>
      <c r="F59" s="24">
        <v>0</v>
      </c>
      <c r="G59" s="24">
        <v>15784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87194.559999999998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 t="s">
        <v>1375</v>
      </c>
      <c r="CG59" s="12" t="s">
        <v>1376</v>
      </c>
    </row>
    <row r="60" spans="1:85" s="225" customFormat="1" x14ac:dyDescent="0.35">
      <c r="A60" s="241" t="s">
        <v>247</v>
      </c>
      <c r="B60" s="242"/>
      <c r="C60" s="315">
        <v>0</v>
      </c>
      <c r="D60" s="315">
        <v>0</v>
      </c>
      <c r="E60" s="315">
        <v>0</v>
      </c>
      <c r="F60" s="315">
        <v>0</v>
      </c>
      <c r="G60" s="315">
        <v>111.31988461538462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0</v>
      </c>
      <c r="Q60" s="316">
        <v>0</v>
      </c>
      <c r="R60" s="316">
        <v>0</v>
      </c>
      <c r="S60" s="317">
        <v>0</v>
      </c>
      <c r="T60" s="317">
        <v>0</v>
      </c>
      <c r="U60" s="318">
        <v>0</v>
      </c>
      <c r="V60" s="316">
        <v>-0.16901923076923075</v>
      </c>
      <c r="W60" s="316">
        <v>0</v>
      </c>
      <c r="X60" s="316">
        <v>0</v>
      </c>
      <c r="Y60" s="316">
        <v>0</v>
      </c>
      <c r="Z60" s="316">
        <v>0</v>
      </c>
      <c r="AA60" s="316">
        <v>0</v>
      </c>
      <c r="AB60" s="317">
        <v>7.1573798076923074</v>
      </c>
      <c r="AC60" s="316">
        <v>5.991365384615384</v>
      </c>
      <c r="AD60" s="316">
        <v>0</v>
      </c>
      <c r="AE60" s="316">
        <v>121.16862980769228</v>
      </c>
      <c r="AF60" s="316">
        <v>0</v>
      </c>
      <c r="AG60" s="316">
        <v>0</v>
      </c>
      <c r="AH60" s="316">
        <v>0</v>
      </c>
      <c r="AI60" s="316">
        <v>0</v>
      </c>
      <c r="AJ60" s="316">
        <v>5.4866538461538461</v>
      </c>
      <c r="AK60" s="316">
        <v>66.802153846153857</v>
      </c>
      <c r="AL60" s="316">
        <v>13.725019230769233</v>
      </c>
      <c r="AM60" s="316">
        <v>4.5970288461538455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</v>
      </c>
      <c r="AW60" s="317">
        <v>0.65659615384615388</v>
      </c>
      <c r="AX60" s="317">
        <v>0</v>
      </c>
      <c r="AY60" s="316">
        <v>18.67170673076923</v>
      </c>
      <c r="AZ60" s="316">
        <v>0</v>
      </c>
      <c r="BA60" s="317">
        <v>0.72605288461538464</v>
      </c>
      <c r="BB60" s="317">
        <v>17.525913461538458</v>
      </c>
      <c r="BC60" s="317">
        <v>1.639028846153846</v>
      </c>
      <c r="BD60" s="317">
        <v>0</v>
      </c>
      <c r="BE60" s="316">
        <v>31.012307692307694</v>
      </c>
      <c r="BF60" s="317">
        <v>0</v>
      </c>
      <c r="BG60" s="317">
        <v>1.5439278846153845</v>
      </c>
      <c r="BH60" s="317">
        <v>4.7875000000000001E-2</v>
      </c>
      <c r="BI60" s="317">
        <v>0</v>
      </c>
      <c r="BJ60" s="317">
        <v>0</v>
      </c>
      <c r="BK60" s="317">
        <v>0</v>
      </c>
      <c r="BL60" s="317">
        <v>15.495197115384617</v>
      </c>
      <c r="BM60" s="317">
        <v>0</v>
      </c>
      <c r="BN60" s="317">
        <v>15.125225961538463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1.2020048076923078</v>
      </c>
      <c r="BU60" s="317">
        <v>0</v>
      </c>
      <c r="BV60" s="317">
        <v>0</v>
      </c>
      <c r="BW60" s="317">
        <v>2.9783653846153845E-2</v>
      </c>
      <c r="BX60" s="317">
        <v>0</v>
      </c>
      <c r="BY60" s="317">
        <v>11.059009615384616</v>
      </c>
      <c r="BZ60" s="317">
        <v>0</v>
      </c>
      <c r="CA60" s="317">
        <v>0</v>
      </c>
      <c r="CB60" s="317">
        <v>4.4572115384615384E-2</v>
      </c>
      <c r="CC60" s="317">
        <v>7.5721153846153846E-3</v>
      </c>
      <c r="CD60" s="247" t="s">
        <v>233</v>
      </c>
      <c r="CE60" s="268">
        <v>450.86587019230768</v>
      </c>
      <c r="CF60" s="225">
        <v>450.85417788461501</v>
      </c>
      <c r="CG60" s="225">
        <v>1.1692307692669601E-2</v>
      </c>
    </row>
    <row r="61" spans="1:85" x14ac:dyDescent="0.35">
      <c r="A61" s="39" t="s">
        <v>248</v>
      </c>
      <c r="B61" s="20"/>
      <c r="C61" s="24">
        <v>0</v>
      </c>
      <c r="D61" s="24">
        <v>0</v>
      </c>
      <c r="E61" s="24">
        <v>0</v>
      </c>
      <c r="F61" s="24">
        <v>0</v>
      </c>
      <c r="G61" s="24">
        <v>9697820.1600000001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0</v>
      </c>
      <c r="Q61" s="30">
        <v>0</v>
      </c>
      <c r="R61" s="30">
        <v>0</v>
      </c>
      <c r="S61" s="319">
        <v>0</v>
      </c>
      <c r="T61" s="319">
        <v>0</v>
      </c>
      <c r="U61" s="31">
        <v>0</v>
      </c>
      <c r="V61" s="30">
        <v>313292.67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20">
        <v>819601.57</v>
      </c>
      <c r="AC61" s="30">
        <v>578037.53</v>
      </c>
      <c r="AD61" s="30">
        <v>0</v>
      </c>
      <c r="AE61" s="30">
        <v>9728479.9600000009</v>
      </c>
      <c r="AF61" s="30">
        <v>0</v>
      </c>
      <c r="AG61" s="30">
        <v>0</v>
      </c>
      <c r="AH61" s="30">
        <v>0</v>
      </c>
      <c r="AI61" s="30">
        <v>0</v>
      </c>
      <c r="AJ61" s="30">
        <v>633000.17000000004</v>
      </c>
      <c r="AK61" s="30">
        <v>5806350.6700000009</v>
      </c>
      <c r="AL61" s="30">
        <v>1355943.49</v>
      </c>
      <c r="AM61" s="30">
        <v>304615.59999999998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0</v>
      </c>
      <c r="AW61" s="319">
        <v>119609.23</v>
      </c>
      <c r="AX61" s="319">
        <v>0</v>
      </c>
      <c r="AY61" s="30">
        <v>876005.99</v>
      </c>
      <c r="AZ61" s="30">
        <v>0</v>
      </c>
      <c r="BA61" s="319">
        <v>30483.02</v>
      </c>
      <c r="BB61" s="319">
        <v>1536448.0899999999</v>
      </c>
      <c r="BC61" s="319">
        <v>68011.070000000007</v>
      </c>
      <c r="BD61" s="319">
        <v>0</v>
      </c>
      <c r="BE61" s="30">
        <v>1762251.39</v>
      </c>
      <c r="BF61" s="319">
        <v>0</v>
      </c>
      <c r="BG61" s="319">
        <v>76813.320000000007</v>
      </c>
      <c r="BH61" s="319">
        <v>4900.8500000000004</v>
      </c>
      <c r="BI61" s="319">
        <v>0</v>
      </c>
      <c r="BJ61" s="319">
        <v>0</v>
      </c>
      <c r="BK61" s="319">
        <v>0</v>
      </c>
      <c r="BL61" s="319">
        <v>651439.09</v>
      </c>
      <c r="BM61" s="319">
        <v>0</v>
      </c>
      <c r="BN61" s="319">
        <v>2156556.44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93135</v>
      </c>
      <c r="BU61" s="319">
        <v>0</v>
      </c>
      <c r="BV61" s="319">
        <v>0</v>
      </c>
      <c r="BW61" s="319">
        <v>1690.3600000000001</v>
      </c>
      <c r="BX61" s="319">
        <v>0</v>
      </c>
      <c r="BY61" s="319">
        <v>966249.85</v>
      </c>
      <c r="BZ61" s="319">
        <v>0</v>
      </c>
      <c r="CA61" s="319">
        <v>0</v>
      </c>
      <c r="CB61" s="319">
        <v>3943.5600000000004</v>
      </c>
      <c r="CC61" s="319">
        <v>877.71</v>
      </c>
      <c r="CD61" s="29" t="s">
        <v>233</v>
      </c>
      <c r="CE61" s="32">
        <v>37585556.790000007</v>
      </c>
      <c r="CF61" s="12">
        <v>37585557</v>
      </c>
      <c r="CG61" s="12">
        <v>-0.20999999344348907</v>
      </c>
    </row>
    <row r="62" spans="1:85" x14ac:dyDescent="0.35">
      <c r="A62" s="39" t="s">
        <v>9</v>
      </c>
      <c r="B62" s="20"/>
      <c r="C62" s="32">
        <v>0</v>
      </c>
      <c r="D62" s="32">
        <v>0</v>
      </c>
      <c r="E62" s="32">
        <v>0</v>
      </c>
      <c r="F62" s="32">
        <v>0</v>
      </c>
      <c r="G62" s="32">
        <v>605338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25682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63127</v>
      </c>
      <c r="AC62" s="32">
        <v>47530</v>
      </c>
      <c r="AD62" s="32">
        <v>0</v>
      </c>
      <c r="AE62" s="32">
        <v>869779</v>
      </c>
      <c r="AF62" s="32">
        <v>0</v>
      </c>
      <c r="AG62" s="32">
        <v>0</v>
      </c>
      <c r="AH62" s="32">
        <v>0</v>
      </c>
      <c r="AI62" s="32">
        <v>0</v>
      </c>
      <c r="AJ62" s="32">
        <v>51435</v>
      </c>
      <c r="AK62" s="32">
        <v>505644</v>
      </c>
      <c r="AL62" s="32">
        <v>114929</v>
      </c>
      <c r="AM62" s="32">
        <v>27735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11354</v>
      </c>
      <c r="AX62" s="32">
        <v>0</v>
      </c>
      <c r="AY62" s="32">
        <v>91367</v>
      </c>
      <c r="AZ62" s="32">
        <v>0</v>
      </c>
      <c r="BA62" s="32">
        <v>2139</v>
      </c>
      <c r="BB62" s="32">
        <v>132610</v>
      </c>
      <c r="BC62" s="32">
        <v>5459</v>
      </c>
      <c r="BD62" s="32">
        <v>0</v>
      </c>
      <c r="BE62" s="32">
        <v>155200</v>
      </c>
      <c r="BF62" s="32">
        <v>0</v>
      </c>
      <c r="BG62" s="32">
        <v>6670</v>
      </c>
      <c r="BH62" s="32">
        <v>367</v>
      </c>
      <c r="BI62" s="32">
        <v>0</v>
      </c>
      <c r="BJ62" s="32">
        <v>0</v>
      </c>
      <c r="BK62" s="32">
        <v>0</v>
      </c>
      <c r="BL62" s="32">
        <v>54213</v>
      </c>
      <c r="BM62" s="32">
        <v>0</v>
      </c>
      <c r="BN62" s="32">
        <v>155776</v>
      </c>
      <c r="BO62" s="32">
        <v>611806</v>
      </c>
      <c r="BP62" s="32">
        <v>0</v>
      </c>
      <c r="BQ62" s="32">
        <v>0</v>
      </c>
      <c r="BR62" s="32">
        <v>0</v>
      </c>
      <c r="BS62" s="32">
        <v>0</v>
      </c>
      <c r="BT62" s="32">
        <v>6590</v>
      </c>
      <c r="BU62" s="32">
        <v>0</v>
      </c>
      <c r="BV62" s="32">
        <v>0</v>
      </c>
      <c r="BW62" s="32">
        <v>0</v>
      </c>
      <c r="BX62" s="32">
        <v>0</v>
      </c>
      <c r="BY62" s="32">
        <v>86395</v>
      </c>
      <c r="BZ62" s="32">
        <v>0</v>
      </c>
      <c r="CA62" s="32">
        <v>0</v>
      </c>
      <c r="CB62" s="32">
        <v>294</v>
      </c>
      <c r="CC62" s="32">
        <v>36</v>
      </c>
      <c r="CD62" s="29" t="s">
        <v>233</v>
      </c>
      <c r="CE62" s="32">
        <v>3631475</v>
      </c>
      <c r="CF62" s="12">
        <v>3631474</v>
      </c>
      <c r="CG62" s="12">
        <v>1</v>
      </c>
    </row>
    <row r="63" spans="1:85" x14ac:dyDescent="0.35">
      <c r="A63" s="39" t="s">
        <v>249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0</v>
      </c>
      <c r="S63" s="319">
        <v>0</v>
      </c>
      <c r="T63" s="319">
        <v>0</v>
      </c>
      <c r="U63" s="31">
        <v>0</v>
      </c>
      <c r="V63" s="30">
        <v>0</v>
      </c>
      <c r="W63" s="30">
        <v>0</v>
      </c>
      <c r="X63" s="30">
        <v>0</v>
      </c>
      <c r="Y63" s="30">
        <v>169.66</v>
      </c>
      <c r="Z63" s="30">
        <v>0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2335.02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-1217.8599999999999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19061.43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408782.75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233</v>
      </c>
      <c r="CE63" s="32">
        <v>429131</v>
      </c>
      <c r="CF63" s="12">
        <v>429131</v>
      </c>
      <c r="CG63" s="12">
        <v>0</v>
      </c>
    </row>
    <row r="64" spans="1:85" x14ac:dyDescent="0.35">
      <c r="A64" s="39" t="s">
        <v>250</v>
      </c>
      <c r="B64" s="20"/>
      <c r="C64" s="24">
        <v>0</v>
      </c>
      <c r="D64" s="24">
        <v>0</v>
      </c>
      <c r="E64" s="24">
        <v>0</v>
      </c>
      <c r="F64" s="24">
        <v>0</v>
      </c>
      <c r="G64" s="24">
        <v>408658.67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0</v>
      </c>
      <c r="Q64" s="30">
        <v>0</v>
      </c>
      <c r="R64" s="30">
        <v>0</v>
      </c>
      <c r="S64" s="319">
        <v>-76347.199999999997</v>
      </c>
      <c r="T64" s="319">
        <v>0</v>
      </c>
      <c r="U64" s="31">
        <v>0</v>
      </c>
      <c r="V64" s="30">
        <v>9072.8900000000012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20">
        <v>454988.23</v>
      </c>
      <c r="AC64" s="30">
        <v>30658.12</v>
      </c>
      <c r="AD64" s="30">
        <v>0</v>
      </c>
      <c r="AE64" s="30">
        <v>148269.15</v>
      </c>
      <c r="AF64" s="30">
        <v>0</v>
      </c>
      <c r="AG64" s="30">
        <v>0</v>
      </c>
      <c r="AH64" s="30">
        <v>0</v>
      </c>
      <c r="AI64" s="30">
        <v>0</v>
      </c>
      <c r="AJ64" s="30">
        <v>1532.67</v>
      </c>
      <c r="AK64" s="30">
        <v>38528.97</v>
      </c>
      <c r="AL64" s="30">
        <v>7783.0899999999992</v>
      </c>
      <c r="AM64" s="30">
        <v>2378.2599999999998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0</v>
      </c>
      <c r="AW64" s="319">
        <v>0</v>
      </c>
      <c r="AX64" s="319">
        <v>0</v>
      </c>
      <c r="AY64" s="30">
        <v>44370.69</v>
      </c>
      <c r="AZ64" s="30">
        <v>0</v>
      </c>
      <c r="BA64" s="319">
        <v>1510.56</v>
      </c>
      <c r="BB64" s="319">
        <v>3298.33</v>
      </c>
      <c r="BC64" s="319">
        <v>1638.69</v>
      </c>
      <c r="BD64" s="319">
        <v>18039.63</v>
      </c>
      <c r="BE64" s="30">
        <v>94140.12</v>
      </c>
      <c r="BF64" s="319">
        <v>0</v>
      </c>
      <c r="BG64" s="319">
        <v>7691.630000000001</v>
      </c>
      <c r="BH64" s="319">
        <v>0</v>
      </c>
      <c r="BI64" s="319">
        <v>0</v>
      </c>
      <c r="BJ64" s="319">
        <v>0</v>
      </c>
      <c r="BK64" s="319">
        <v>0</v>
      </c>
      <c r="BL64" s="319">
        <v>2556.6</v>
      </c>
      <c r="BM64" s="319">
        <v>0</v>
      </c>
      <c r="BN64" s="319">
        <v>32743.779999999995</v>
      </c>
      <c r="BO64" s="319">
        <v>0</v>
      </c>
      <c r="BP64" s="319">
        <v>306.10000000000002</v>
      </c>
      <c r="BQ64" s="319">
        <v>0</v>
      </c>
      <c r="BR64" s="319">
        <v>0</v>
      </c>
      <c r="BS64" s="319">
        <v>0</v>
      </c>
      <c r="BT64" s="319">
        <v>0</v>
      </c>
      <c r="BU64" s="319">
        <v>0</v>
      </c>
      <c r="BV64" s="319">
        <v>174.02</v>
      </c>
      <c r="BW64" s="319">
        <v>0</v>
      </c>
      <c r="BX64" s="319">
        <v>0</v>
      </c>
      <c r="BY64" s="319">
        <v>4763.82</v>
      </c>
      <c r="BZ64" s="319">
        <v>0</v>
      </c>
      <c r="CA64" s="319">
        <v>56.4</v>
      </c>
      <c r="CB64" s="319">
        <v>276.95999999999998</v>
      </c>
      <c r="CC64" s="319">
        <v>1185.18</v>
      </c>
      <c r="CD64" s="29" t="s">
        <v>233</v>
      </c>
      <c r="CE64" s="32">
        <v>1238275.3600000001</v>
      </c>
      <c r="CF64" s="12">
        <v>1238275</v>
      </c>
      <c r="CG64" s="12">
        <v>0.36000000010244548</v>
      </c>
    </row>
    <row r="65" spans="1:85" x14ac:dyDescent="0.35">
      <c r="A65" s="39" t="s">
        <v>251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730.81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366.64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338.7</v>
      </c>
      <c r="AD65" s="30">
        <v>0</v>
      </c>
      <c r="AE65" s="30">
        <v>-6473.91</v>
      </c>
      <c r="AF65" s="30">
        <v>0</v>
      </c>
      <c r="AG65" s="30">
        <v>0</v>
      </c>
      <c r="AH65" s="30">
        <v>0</v>
      </c>
      <c r="AI65" s="30">
        <v>0</v>
      </c>
      <c r="AJ65" s="30">
        <v>666</v>
      </c>
      <c r="AK65" s="30">
        <v>16944.620000000003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7251.29</v>
      </c>
      <c r="BC65" s="319">
        <v>511.9</v>
      </c>
      <c r="BD65" s="319">
        <v>0</v>
      </c>
      <c r="BE65" s="30">
        <v>409416.66999999993</v>
      </c>
      <c r="BF65" s="319">
        <v>0</v>
      </c>
      <c r="BG65" s="319">
        <v>25395.919999999998</v>
      </c>
      <c r="BH65" s="319">
        <v>0</v>
      </c>
      <c r="BI65" s="319">
        <v>0</v>
      </c>
      <c r="BJ65" s="319">
        <v>0</v>
      </c>
      <c r="BK65" s="319">
        <v>0</v>
      </c>
      <c r="BL65" s="319">
        <v>651.54</v>
      </c>
      <c r="BM65" s="319">
        <v>0</v>
      </c>
      <c r="BN65" s="319">
        <v>34808.519999999997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650</v>
      </c>
      <c r="BW65" s="319">
        <v>0</v>
      </c>
      <c r="BX65" s="319">
        <v>0</v>
      </c>
      <c r="BY65" s="319">
        <v>2469.2300000000005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233</v>
      </c>
      <c r="CE65" s="32">
        <v>493727.92999999988</v>
      </c>
      <c r="CF65" s="12">
        <v>493728</v>
      </c>
      <c r="CG65" s="12">
        <v>-7.0000000123400241E-2</v>
      </c>
    </row>
    <row r="66" spans="1:85" x14ac:dyDescent="0.35">
      <c r="A66" s="39" t="s">
        <v>252</v>
      </c>
      <c r="B66" s="20"/>
      <c r="C66" s="24">
        <v>0</v>
      </c>
      <c r="D66" s="24">
        <v>0</v>
      </c>
      <c r="E66" s="24">
        <v>0</v>
      </c>
      <c r="F66" s="24">
        <v>0</v>
      </c>
      <c r="G66" s="24">
        <v>90678.21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0</v>
      </c>
      <c r="Q66" s="30">
        <v>0</v>
      </c>
      <c r="R66" s="30">
        <v>0</v>
      </c>
      <c r="S66" s="319">
        <v>853.2</v>
      </c>
      <c r="T66" s="319">
        <v>0</v>
      </c>
      <c r="U66" s="31">
        <v>154820.78</v>
      </c>
      <c r="V66" s="30">
        <v>3602.5</v>
      </c>
      <c r="W66" s="30">
        <v>0</v>
      </c>
      <c r="X66" s="30">
        <v>0</v>
      </c>
      <c r="Y66" s="30">
        <v>1350.82</v>
      </c>
      <c r="Z66" s="30">
        <v>0</v>
      </c>
      <c r="AA66" s="30">
        <v>0</v>
      </c>
      <c r="AB66" s="320">
        <v>8833.39</v>
      </c>
      <c r="AC66" s="30">
        <v>281.64999999999998</v>
      </c>
      <c r="AD66" s="30">
        <v>0</v>
      </c>
      <c r="AE66" s="30">
        <v>83139.7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21187.899999999998</v>
      </c>
      <c r="AL66" s="30">
        <v>803.02</v>
      </c>
      <c r="AM66" s="30">
        <v>1239.04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0</v>
      </c>
      <c r="AW66" s="319">
        <v>0</v>
      </c>
      <c r="AX66" s="319">
        <v>0</v>
      </c>
      <c r="AY66" s="30">
        <v>497698.77999999997</v>
      </c>
      <c r="AZ66" s="30">
        <v>0</v>
      </c>
      <c r="BA66" s="319">
        <v>147290.48000000001</v>
      </c>
      <c r="BB66" s="319">
        <v>7572.079999999999</v>
      </c>
      <c r="BC66" s="319">
        <v>42114.45</v>
      </c>
      <c r="BD66" s="319">
        <v>8080.9</v>
      </c>
      <c r="BE66" s="30">
        <v>452591.61000000004</v>
      </c>
      <c r="BF66" s="319">
        <v>0</v>
      </c>
      <c r="BG66" s="319">
        <v>11120.61</v>
      </c>
      <c r="BH66" s="319">
        <v>0</v>
      </c>
      <c r="BI66" s="319">
        <v>0</v>
      </c>
      <c r="BJ66" s="319">
        <v>0</v>
      </c>
      <c r="BK66" s="319">
        <v>0</v>
      </c>
      <c r="BL66" s="319">
        <v>5176.29</v>
      </c>
      <c r="BM66" s="319">
        <v>0</v>
      </c>
      <c r="BN66" s="319">
        <v>741116.45</v>
      </c>
      <c r="BO66" s="319">
        <v>690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-573.78</v>
      </c>
      <c r="BW66" s="319">
        <v>514297.18000000005</v>
      </c>
      <c r="BX66" s="319">
        <v>0</v>
      </c>
      <c r="BY66" s="319">
        <v>138270.54999999999</v>
      </c>
      <c r="BZ66" s="319">
        <v>0</v>
      </c>
      <c r="CA66" s="319">
        <v>652521.29999999993</v>
      </c>
      <c r="CB66" s="319">
        <v>13775.68</v>
      </c>
      <c r="CC66" s="319">
        <v>0</v>
      </c>
      <c r="CD66" s="29" t="s">
        <v>233</v>
      </c>
      <c r="CE66" s="32">
        <v>3598532.7900000005</v>
      </c>
      <c r="CF66" s="12">
        <v>3598533</v>
      </c>
      <c r="CG66" s="12">
        <v>-0.20999999949708581</v>
      </c>
    </row>
    <row r="67" spans="1:85" x14ac:dyDescent="0.35">
      <c r="A67" s="39" t="s">
        <v>11</v>
      </c>
      <c r="B67" s="20"/>
      <c r="C67" s="32">
        <v>0</v>
      </c>
      <c r="D67" s="32">
        <v>0</v>
      </c>
      <c r="E67" s="32">
        <v>0</v>
      </c>
      <c r="F67" s="32">
        <v>0</v>
      </c>
      <c r="G67" s="32">
        <v>92017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7814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1277</v>
      </c>
      <c r="AD67" s="32">
        <v>0</v>
      </c>
      <c r="AE67" s="32">
        <v>39671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10270</v>
      </c>
      <c r="AL67" s="32">
        <v>3126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1022</v>
      </c>
      <c r="AX67" s="32">
        <v>0</v>
      </c>
      <c r="AY67" s="32">
        <v>19459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747588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374820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29" t="s">
        <v>233</v>
      </c>
      <c r="CE67" s="32">
        <v>1297064</v>
      </c>
      <c r="CF67" s="12">
        <v>1297064</v>
      </c>
      <c r="CG67" s="12">
        <v>0</v>
      </c>
    </row>
    <row r="68" spans="1:85" x14ac:dyDescent="0.35">
      <c r="A68" s="39" t="s">
        <v>253</v>
      </c>
      <c r="B68" s="32"/>
      <c r="C68" s="24">
        <v>0</v>
      </c>
      <c r="D68" s="24">
        <v>0</v>
      </c>
      <c r="E68" s="24">
        <v>0</v>
      </c>
      <c r="F68" s="24">
        <v>0</v>
      </c>
      <c r="G68" s="24">
        <v>52823.68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9">
        <v>0</v>
      </c>
      <c r="T68" s="319">
        <v>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8616.5</v>
      </c>
      <c r="AC68" s="30">
        <v>11054.2</v>
      </c>
      <c r="AD68" s="30">
        <v>0</v>
      </c>
      <c r="AE68" s="30">
        <v>656973.24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77159.88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7719.04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7430.7</v>
      </c>
      <c r="BM68" s="319">
        <v>0</v>
      </c>
      <c r="BN68" s="319">
        <v>177284.35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233</v>
      </c>
      <c r="CE68" s="32">
        <v>999061.59</v>
      </c>
      <c r="CF68" s="12">
        <v>999062</v>
      </c>
      <c r="CG68" s="12">
        <v>-0.41000000003259629</v>
      </c>
    </row>
    <row r="69" spans="1:85" x14ac:dyDescent="0.35">
      <c r="A69" s="39" t="s">
        <v>254</v>
      </c>
      <c r="B69" s="20"/>
      <c r="C69" s="32">
        <f t="shared" ref="C69:BN69" si="0">SUM(C70:C83)</f>
        <v>0</v>
      </c>
      <c r="D69" s="32">
        <f t="shared" si="0"/>
        <v>0</v>
      </c>
      <c r="E69" s="32">
        <f t="shared" si="0"/>
        <v>0</v>
      </c>
      <c r="F69" s="32">
        <f t="shared" si="0"/>
        <v>0</v>
      </c>
      <c r="G69" s="32">
        <f t="shared" si="0"/>
        <v>30340.640000000007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0</v>
      </c>
      <c r="Q69" s="32">
        <f t="shared" si="0"/>
        <v>0</v>
      </c>
      <c r="R69" s="32">
        <f t="shared" si="0"/>
        <v>0</v>
      </c>
      <c r="S69" s="32">
        <f t="shared" si="0"/>
        <v>51900.86</v>
      </c>
      <c r="T69" s="32">
        <f t="shared" si="0"/>
        <v>0</v>
      </c>
      <c r="U69" s="32">
        <f t="shared" si="0"/>
        <v>0</v>
      </c>
      <c r="V69" s="32">
        <f t="shared" si="0"/>
        <v>1121.5900000000001</v>
      </c>
      <c r="W69" s="32">
        <f t="shared" si="0"/>
        <v>0</v>
      </c>
      <c r="X69" s="32">
        <f t="shared" si="0"/>
        <v>0</v>
      </c>
      <c r="Y69" s="32">
        <f t="shared" si="0"/>
        <v>19063.93</v>
      </c>
      <c r="Z69" s="32">
        <f t="shared" si="0"/>
        <v>0</v>
      </c>
      <c r="AA69" s="32">
        <f t="shared" si="0"/>
        <v>0</v>
      </c>
      <c r="AB69" s="32">
        <f t="shared" si="0"/>
        <v>395.81</v>
      </c>
      <c r="AC69" s="32">
        <f t="shared" si="0"/>
        <v>996.27</v>
      </c>
      <c r="AD69" s="32">
        <f t="shared" si="0"/>
        <v>0</v>
      </c>
      <c r="AE69" s="32">
        <f t="shared" si="0"/>
        <v>91563.31</v>
      </c>
      <c r="AF69" s="32">
        <f t="shared" si="0"/>
        <v>0</v>
      </c>
      <c r="AG69" s="32">
        <f t="shared" si="0"/>
        <v>0</v>
      </c>
      <c r="AH69" s="32">
        <f t="shared" si="0"/>
        <v>0</v>
      </c>
      <c r="AI69" s="32">
        <f t="shared" si="0"/>
        <v>0</v>
      </c>
      <c r="AJ69" s="32">
        <f t="shared" si="0"/>
        <v>8317.7899999999991</v>
      </c>
      <c r="AK69" s="32">
        <f t="shared" si="0"/>
        <v>32666.109999999997</v>
      </c>
      <c r="AL69" s="32">
        <f t="shared" si="0"/>
        <v>8607.619999999999</v>
      </c>
      <c r="AM69" s="32">
        <f t="shared" si="0"/>
        <v>14945.039999999997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0</v>
      </c>
      <c r="AW69" s="32">
        <f t="shared" si="0"/>
        <v>0</v>
      </c>
      <c r="AX69" s="32">
        <f t="shared" si="0"/>
        <v>0</v>
      </c>
      <c r="AY69" s="32">
        <f t="shared" si="0"/>
        <v>2732.29</v>
      </c>
      <c r="AZ69" s="32">
        <f t="shared" si="0"/>
        <v>0</v>
      </c>
      <c r="BA69" s="32">
        <f t="shared" si="0"/>
        <v>0</v>
      </c>
      <c r="BB69" s="32">
        <f t="shared" si="0"/>
        <v>1479</v>
      </c>
      <c r="BC69" s="32">
        <f t="shared" si="0"/>
        <v>320.5</v>
      </c>
      <c r="BD69" s="32">
        <f t="shared" si="0"/>
        <v>242.11</v>
      </c>
      <c r="BE69" s="32">
        <f t="shared" si="0"/>
        <v>34414.799999999996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207214.2</v>
      </c>
      <c r="BO69" s="32">
        <f t="shared" ref="BO69:CD69" si="1">SUM(BO70:BO83)</f>
        <v>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0</v>
      </c>
      <c r="BT69" s="32">
        <f t="shared" si="1"/>
        <v>1165.4000000000001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10983.61</v>
      </c>
      <c r="BZ69" s="32">
        <f t="shared" si="1"/>
        <v>0</v>
      </c>
      <c r="CA69" s="32">
        <f t="shared" si="1"/>
        <v>0</v>
      </c>
      <c r="CB69" s="32">
        <f t="shared" si="1"/>
        <v>15025.68</v>
      </c>
      <c r="CC69" s="32">
        <f t="shared" si="1"/>
        <v>-209657.56000000006</v>
      </c>
      <c r="CD69" s="32">
        <f t="shared" si="1"/>
        <v>982933.56</v>
      </c>
      <c r="CE69" s="32">
        <f>SUM(CE70:CE84)</f>
        <v>13402676.410000004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0</v>
      </c>
      <c r="D83" s="24">
        <v>0</v>
      </c>
      <c r="E83" s="30">
        <v>0</v>
      </c>
      <c r="F83" s="30">
        <v>0</v>
      </c>
      <c r="G83" s="24">
        <v>30340.640000000007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0</v>
      </c>
      <c r="Q83" s="30">
        <v>0</v>
      </c>
      <c r="R83" s="31">
        <v>0</v>
      </c>
      <c r="S83" s="30">
        <v>51900.86</v>
      </c>
      <c r="T83" s="24">
        <v>0</v>
      </c>
      <c r="U83" s="30">
        <v>0</v>
      </c>
      <c r="V83" s="30">
        <v>1121.5900000000001</v>
      </c>
      <c r="W83" s="24">
        <v>0</v>
      </c>
      <c r="X83" s="30">
        <v>0</v>
      </c>
      <c r="Y83" s="30">
        <v>19063.93</v>
      </c>
      <c r="Z83" s="30">
        <v>0</v>
      </c>
      <c r="AA83" s="30">
        <v>0</v>
      </c>
      <c r="AB83" s="30">
        <v>395.81</v>
      </c>
      <c r="AC83" s="30">
        <v>996.27</v>
      </c>
      <c r="AD83" s="30">
        <v>0</v>
      </c>
      <c r="AE83" s="30">
        <v>91563.31</v>
      </c>
      <c r="AF83" s="30">
        <v>0</v>
      </c>
      <c r="AG83" s="30">
        <v>0</v>
      </c>
      <c r="AH83" s="30">
        <v>0</v>
      </c>
      <c r="AI83" s="30">
        <v>0</v>
      </c>
      <c r="AJ83" s="30">
        <v>8317.7899999999991</v>
      </c>
      <c r="AK83" s="30">
        <v>32666.109999999997</v>
      </c>
      <c r="AL83" s="30">
        <v>8607.619999999999</v>
      </c>
      <c r="AM83" s="30">
        <v>14945.039999999997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2732.29</v>
      </c>
      <c r="AZ83" s="30">
        <v>0</v>
      </c>
      <c r="BA83" s="30">
        <v>0</v>
      </c>
      <c r="BB83" s="30">
        <v>1479</v>
      </c>
      <c r="BC83" s="30">
        <v>320.5</v>
      </c>
      <c r="BD83" s="30">
        <v>242.11</v>
      </c>
      <c r="BE83" s="30">
        <v>34414.799999999996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207214.2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1165.4000000000001</v>
      </c>
      <c r="BU83" s="30">
        <v>0</v>
      </c>
      <c r="BV83" s="30">
        <v>0</v>
      </c>
      <c r="BW83" s="30">
        <v>0</v>
      </c>
      <c r="BX83" s="30">
        <v>0</v>
      </c>
      <c r="BY83" s="30">
        <v>10983.61</v>
      </c>
      <c r="BZ83" s="30">
        <v>0</v>
      </c>
      <c r="CA83" s="30">
        <v>0</v>
      </c>
      <c r="CB83" s="30">
        <v>15025.68</v>
      </c>
      <c r="CC83" s="30">
        <v>-209657.56000000006</v>
      </c>
      <c r="CD83" s="35">
        <v>982933.56</v>
      </c>
      <c r="CE83" s="32">
        <f t="shared" si="2"/>
        <v>1306772.56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154979.74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12455.56</v>
      </c>
      <c r="AD84" s="24">
        <v>0</v>
      </c>
      <c r="AE84" s="24">
        <v>4670146.8100000005</v>
      </c>
      <c r="AF84" s="24">
        <v>0</v>
      </c>
      <c r="AG84" s="24">
        <v>0</v>
      </c>
      <c r="AH84" s="24">
        <v>0</v>
      </c>
      <c r="AI84" s="24">
        <v>0</v>
      </c>
      <c r="AJ84" s="24">
        <v>323674.44</v>
      </c>
      <c r="AK84" s="24">
        <v>5280309.66</v>
      </c>
      <c r="AL84" s="24">
        <v>963623.72</v>
      </c>
      <c r="AM84" s="24">
        <v>97566.56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149013.12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104514.79999999999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339812.98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-193.54</v>
      </c>
      <c r="CD84" s="35">
        <v>0</v>
      </c>
      <c r="CE84" s="32">
        <f t="shared" si="2"/>
        <v>12095903.850000003</v>
      </c>
    </row>
    <row r="85" spans="1:84" x14ac:dyDescent="0.35">
      <c r="A85" s="39" t="s">
        <v>270</v>
      </c>
      <c r="B85" s="32"/>
      <c r="C85" s="32">
        <v>0</v>
      </c>
      <c r="D85" s="32">
        <v>0</v>
      </c>
      <c r="E85" s="32">
        <v>0</v>
      </c>
      <c r="F85" s="32">
        <v>0</v>
      </c>
      <c r="G85" s="32">
        <v>10823427.430000002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-23226.5</v>
      </c>
      <c r="T85" s="32">
        <v>0</v>
      </c>
      <c r="U85" s="32">
        <v>154820.78</v>
      </c>
      <c r="V85" s="32">
        <v>360585.65</v>
      </c>
      <c r="W85" s="32">
        <v>0</v>
      </c>
      <c r="X85" s="32">
        <v>0</v>
      </c>
      <c r="Y85" s="32">
        <v>20584.41</v>
      </c>
      <c r="Z85" s="32">
        <v>0</v>
      </c>
      <c r="AA85" s="32">
        <v>0</v>
      </c>
      <c r="AB85" s="32">
        <v>1355562.4999999998</v>
      </c>
      <c r="AC85" s="32">
        <v>657717.90999999992</v>
      </c>
      <c r="AD85" s="32">
        <v>0</v>
      </c>
      <c r="AE85" s="32">
        <v>6941254.6400000006</v>
      </c>
      <c r="AF85" s="32">
        <v>0</v>
      </c>
      <c r="AG85" s="32">
        <v>0</v>
      </c>
      <c r="AH85" s="32">
        <v>0</v>
      </c>
      <c r="AI85" s="32">
        <v>0</v>
      </c>
      <c r="AJ85" s="32">
        <v>371277.19000000012</v>
      </c>
      <c r="AK85" s="32">
        <v>1228442.4900000012</v>
      </c>
      <c r="AL85" s="32">
        <v>527568.50000000023</v>
      </c>
      <c r="AM85" s="32">
        <v>253346.37999999995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131985.22999999998</v>
      </c>
      <c r="AX85" s="32">
        <v>0</v>
      </c>
      <c r="AY85" s="32">
        <v>1384955.65</v>
      </c>
      <c r="AZ85" s="32">
        <v>0</v>
      </c>
      <c r="BA85" s="32">
        <v>181423.06</v>
      </c>
      <c r="BB85" s="32">
        <v>1688658.79</v>
      </c>
      <c r="BC85" s="32">
        <v>118055.61</v>
      </c>
      <c r="BD85" s="32">
        <v>26362.639999999999</v>
      </c>
      <c r="BE85" s="32">
        <v>3558806.8299999996</v>
      </c>
      <c r="BF85" s="32">
        <v>0</v>
      </c>
      <c r="BG85" s="32">
        <v>127691.48000000001</v>
      </c>
      <c r="BH85" s="32">
        <v>4049.9900000000007</v>
      </c>
      <c r="BI85" s="32">
        <v>0</v>
      </c>
      <c r="BJ85" s="32">
        <v>0</v>
      </c>
      <c r="BK85" s="32">
        <v>0</v>
      </c>
      <c r="BL85" s="32">
        <v>721467.22</v>
      </c>
      <c r="BM85" s="32">
        <v>0</v>
      </c>
      <c r="BN85" s="32">
        <v>3559568.1900000004</v>
      </c>
      <c r="BO85" s="32">
        <v>612496</v>
      </c>
      <c r="BP85" s="32">
        <v>306.10000000000002</v>
      </c>
      <c r="BQ85" s="32">
        <v>0</v>
      </c>
      <c r="BR85" s="32">
        <v>0</v>
      </c>
      <c r="BS85" s="32">
        <v>0</v>
      </c>
      <c r="BT85" s="32">
        <v>100890.4</v>
      </c>
      <c r="BU85" s="32">
        <v>0</v>
      </c>
      <c r="BV85" s="32">
        <v>250.24</v>
      </c>
      <c r="BW85" s="32">
        <v>924770.29</v>
      </c>
      <c r="BX85" s="32">
        <v>0</v>
      </c>
      <c r="BY85" s="32">
        <v>1209132.0600000003</v>
      </c>
      <c r="BZ85" s="32">
        <v>0</v>
      </c>
      <c r="CA85" s="32">
        <v>652577.69999999995</v>
      </c>
      <c r="CB85" s="32">
        <v>33315.880000000005</v>
      </c>
      <c r="CC85" s="32">
        <v>-207365.13000000003</v>
      </c>
      <c r="CD85" s="32">
        <v>982933.56</v>
      </c>
      <c r="CE85" s="32">
        <f t="shared" si="2"/>
        <v>38483693.170000002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0</v>
      </c>
      <c r="D87" s="24">
        <v>0</v>
      </c>
      <c r="E87" s="24">
        <v>0</v>
      </c>
      <c r="F87" s="24">
        <v>0</v>
      </c>
      <c r="G87" s="24">
        <v>32483317.210000001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5542</v>
      </c>
      <c r="T87" s="24">
        <v>0</v>
      </c>
      <c r="U87" s="24">
        <v>4467989.6199999992</v>
      </c>
      <c r="V87" s="24">
        <v>0</v>
      </c>
      <c r="W87" s="24">
        <v>0</v>
      </c>
      <c r="X87" s="24">
        <v>0</v>
      </c>
      <c r="Y87" s="24">
        <v>512162.19999999995</v>
      </c>
      <c r="Z87" s="24">
        <v>0</v>
      </c>
      <c r="AA87" s="24">
        <v>0</v>
      </c>
      <c r="AB87" s="24">
        <v>4051410.89</v>
      </c>
      <c r="AC87" s="24">
        <v>2476447</v>
      </c>
      <c r="AD87" s="24">
        <v>0</v>
      </c>
      <c r="AE87" s="24">
        <v>6839746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7400397</v>
      </c>
      <c r="AL87" s="24">
        <v>2594619</v>
      </c>
      <c r="AM87" s="24">
        <v>1194692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62026322.920000002</v>
      </c>
    </row>
    <row r="88" spans="1:84" x14ac:dyDescent="0.35">
      <c r="A88" s="26" t="s">
        <v>273</v>
      </c>
      <c r="B88" s="20"/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453</v>
      </c>
      <c r="V88" s="24">
        <v>3611134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80.5</v>
      </c>
      <c r="AC88" s="24">
        <v>0</v>
      </c>
      <c r="AD88" s="24">
        <v>0</v>
      </c>
      <c r="AE88" s="24">
        <v>20902526</v>
      </c>
      <c r="AF88" s="24">
        <v>0</v>
      </c>
      <c r="AG88" s="24">
        <v>0</v>
      </c>
      <c r="AH88" s="24">
        <v>0</v>
      </c>
      <c r="AI88" s="24">
        <v>0</v>
      </c>
      <c r="AJ88" s="24">
        <v>963245</v>
      </c>
      <c r="AK88" s="24">
        <v>1617934.8</v>
      </c>
      <c r="AL88" s="24">
        <v>840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27096213.300000001</v>
      </c>
    </row>
    <row r="89" spans="1:84" x14ac:dyDescent="0.35">
      <c r="A89" s="26" t="s">
        <v>274</v>
      </c>
      <c r="B89" s="20"/>
      <c r="C89" s="32">
        <v>0</v>
      </c>
      <c r="D89" s="32">
        <v>0</v>
      </c>
      <c r="E89" s="32">
        <v>0</v>
      </c>
      <c r="F89" s="32">
        <v>0</v>
      </c>
      <c r="G89" s="32">
        <v>32483317.210000001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5542</v>
      </c>
      <c r="T89" s="32">
        <v>0</v>
      </c>
      <c r="U89" s="32">
        <v>4468442.6199999992</v>
      </c>
      <c r="V89" s="32">
        <v>3611134</v>
      </c>
      <c r="W89" s="32">
        <v>0</v>
      </c>
      <c r="X89" s="32">
        <v>0</v>
      </c>
      <c r="Y89" s="32">
        <v>512162.19999999995</v>
      </c>
      <c r="Z89" s="32">
        <v>0</v>
      </c>
      <c r="AA89" s="32">
        <v>0</v>
      </c>
      <c r="AB89" s="32">
        <v>4051491.39</v>
      </c>
      <c r="AC89" s="32">
        <v>2476447</v>
      </c>
      <c r="AD89" s="32">
        <v>0</v>
      </c>
      <c r="AE89" s="32">
        <v>27742272</v>
      </c>
      <c r="AF89" s="32">
        <v>0</v>
      </c>
      <c r="AG89" s="32">
        <v>0</v>
      </c>
      <c r="AH89" s="32">
        <v>0</v>
      </c>
      <c r="AI89" s="32">
        <v>0</v>
      </c>
      <c r="AJ89" s="32">
        <v>963245</v>
      </c>
      <c r="AK89" s="32">
        <v>9018331.8000000007</v>
      </c>
      <c r="AL89" s="32">
        <v>2595459</v>
      </c>
      <c r="AM89" s="32">
        <v>1194692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89122536.219999999</v>
      </c>
    </row>
    <row r="90" spans="1:84" x14ac:dyDescent="0.35">
      <c r="A90" s="39" t="s">
        <v>275</v>
      </c>
      <c r="B90" s="32"/>
      <c r="C90" s="24">
        <v>0</v>
      </c>
      <c r="D90" s="24">
        <v>0</v>
      </c>
      <c r="E90" s="24">
        <v>0</v>
      </c>
      <c r="F90" s="24">
        <v>0</v>
      </c>
      <c r="G90" s="24">
        <v>30452.220000000012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1987.2399999999996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1057.1200000000001</v>
      </c>
      <c r="AC90" s="24">
        <v>361.68</v>
      </c>
      <c r="AD90" s="24">
        <v>0</v>
      </c>
      <c r="AE90" s="24">
        <v>18841.759999999995</v>
      </c>
      <c r="AF90" s="24">
        <v>0</v>
      </c>
      <c r="AG90" s="24">
        <v>0</v>
      </c>
      <c r="AH90" s="24">
        <v>0</v>
      </c>
      <c r="AI90" s="24">
        <v>0</v>
      </c>
      <c r="AJ90" s="24">
        <v>253.76</v>
      </c>
      <c r="AK90" s="24">
        <v>0</v>
      </c>
      <c r="AL90" s="24">
        <v>0</v>
      </c>
      <c r="AM90" s="24">
        <v>135.33000000000001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7151.5000000000018</v>
      </c>
      <c r="AZ90" s="24">
        <v>0</v>
      </c>
      <c r="BA90" s="24">
        <v>645.39</v>
      </c>
      <c r="BB90" s="24">
        <v>1048.8499999999999</v>
      </c>
      <c r="BC90" s="24">
        <v>77.260000000000005</v>
      </c>
      <c r="BD90" s="24">
        <v>1273.8399999999999</v>
      </c>
      <c r="BE90" s="24">
        <v>15807.599999999999</v>
      </c>
      <c r="BF90" s="24">
        <v>0</v>
      </c>
      <c r="BG90" s="24">
        <v>57.83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4969.41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488.23</v>
      </c>
      <c r="BU90" s="24">
        <v>0</v>
      </c>
      <c r="BV90" s="24">
        <v>0</v>
      </c>
      <c r="BW90" s="24">
        <v>106.24</v>
      </c>
      <c r="BX90" s="24">
        <v>0</v>
      </c>
      <c r="BY90" s="24">
        <v>1969.1799999999998</v>
      </c>
      <c r="BZ90" s="24">
        <v>0</v>
      </c>
      <c r="CA90" s="24">
        <v>510.12</v>
      </c>
      <c r="CB90" s="24">
        <v>0</v>
      </c>
      <c r="CC90" s="24">
        <v>0</v>
      </c>
      <c r="CD90" s="264" t="s">
        <v>233</v>
      </c>
      <c r="CE90" s="32">
        <f t="shared" si="3"/>
        <v>87194.559999999998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0</v>
      </c>
      <c r="D92" s="24">
        <v>0</v>
      </c>
      <c r="E92" s="24">
        <v>0</v>
      </c>
      <c r="F92" s="24">
        <v>0</v>
      </c>
      <c r="G92" s="24">
        <v>10236.282782249264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667.99565339397304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355.34287006895846</v>
      </c>
      <c r="AC92" s="24">
        <v>121.57598876810664</v>
      </c>
      <c r="AD92" s="24">
        <v>0</v>
      </c>
      <c r="AE92" s="24">
        <v>6333.5147150280927</v>
      </c>
      <c r="AF92" s="24">
        <v>0</v>
      </c>
      <c r="AG92" s="24">
        <v>0</v>
      </c>
      <c r="AH92" s="24">
        <v>0</v>
      </c>
      <c r="AI92" s="24">
        <v>0</v>
      </c>
      <c r="AJ92" s="24">
        <v>85.299499308213726</v>
      </c>
      <c r="AK92" s="24">
        <v>0</v>
      </c>
      <c r="AL92" s="24">
        <v>0</v>
      </c>
      <c r="AM92" s="24">
        <v>45.490153063447998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216.94295341475433</v>
      </c>
      <c r="BB92" s="24">
        <v>352.56297229437246</v>
      </c>
      <c r="BC92" s="24">
        <v>25.970363006591239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0</v>
      </c>
      <c r="BT92" s="24">
        <v>164.11481142516232</v>
      </c>
      <c r="BU92" s="24">
        <v>0</v>
      </c>
      <c r="BV92" s="24">
        <v>0</v>
      </c>
      <c r="BW92" s="24">
        <v>35.711770202177753</v>
      </c>
      <c r="BX92" s="24">
        <v>0</v>
      </c>
      <c r="BY92" s="24">
        <v>661.9249213735352</v>
      </c>
      <c r="BZ92" s="24">
        <v>0</v>
      </c>
      <c r="CA92" s="24">
        <v>171.47296889622473</v>
      </c>
      <c r="CB92" s="24">
        <v>0</v>
      </c>
      <c r="CC92" s="29" t="s">
        <v>233</v>
      </c>
      <c r="CD92" s="29" t="s">
        <v>233</v>
      </c>
      <c r="CE92" s="32">
        <f t="shared" si="3"/>
        <v>19474.202422492879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0</v>
      </c>
      <c r="D94" s="315">
        <v>0</v>
      </c>
      <c r="E94" s="315">
        <v>6.3347884615384604</v>
      </c>
      <c r="F94" s="315">
        <v>0</v>
      </c>
      <c r="G94" s="315">
        <v>33.821538461538466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0</v>
      </c>
      <c r="Q94" s="316">
        <v>0</v>
      </c>
      <c r="R94" s="316">
        <v>0</v>
      </c>
      <c r="S94" s="317">
        <v>0</v>
      </c>
      <c r="T94" s="317">
        <v>0</v>
      </c>
      <c r="U94" s="318">
        <v>0</v>
      </c>
      <c r="V94" s="316">
        <v>0</v>
      </c>
      <c r="W94" s="316">
        <v>0</v>
      </c>
      <c r="X94" s="316">
        <v>0</v>
      </c>
      <c r="Y94" s="316">
        <v>0</v>
      </c>
      <c r="Z94" s="316">
        <v>0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0</v>
      </c>
      <c r="AH94" s="316">
        <v>0</v>
      </c>
      <c r="AI94" s="316">
        <v>0</v>
      </c>
      <c r="AJ94" s="316">
        <v>0</v>
      </c>
      <c r="AK94" s="316">
        <v>1.8028846153846155E-3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40.158129807692312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>
        <v>157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99202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1093</v>
      </c>
      <c r="D127" s="50">
        <v>15784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0</v>
      </c>
      <c r="D130" s="50">
        <v>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72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72</v>
      </c>
      <c r="D143" s="20"/>
      <c r="E143" s="32">
        <f>SUM(C132:C142)</f>
        <v>72</v>
      </c>
    </row>
    <row r="144" spans="1:5" x14ac:dyDescent="0.35">
      <c r="A144" s="20" t="s">
        <v>325</v>
      </c>
      <c r="B144" s="46" t="s">
        <v>284</v>
      </c>
      <c r="C144" s="47">
        <v>102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463</v>
      </c>
      <c r="C154" s="50">
        <v>272</v>
      </c>
      <c r="D154" s="50">
        <v>358</v>
      </c>
      <c r="E154" s="32">
        <f>SUM(B154:D154)</f>
        <v>1093</v>
      </c>
    </row>
    <row r="155" spans="1:6" x14ac:dyDescent="0.35">
      <c r="A155" s="20" t="s">
        <v>227</v>
      </c>
      <c r="B155" s="50">
        <v>6688</v>
      </c>
      <c r="C155" s="50">
        <v>3932</v>
      </c>
      <c r="D155" s="50">
        <v>5164</v>
      </c>
      <c r="E155" s="32">
        <f>SUM(B155:D155)</f>
        <v>15784</v>
      </c>
    </row>
    <row r="156" spans="1:6" x14ac:dyDescent="0.35">
      <c r="A156" s="20" t="s">
        <v>332</v>
      </c>
      <c r="B156" s="50">
        <v>27170</v>
      </c>
      <c r="C156" s="50">
        <v>15974</v>
      </c>
      <c r="D156" s="50">
        <v>20981</v>
      </c>
      <c r="E156" s="32">
        <f>SUM(B156:D156)</f>
        <v>64125</v>
      </c>
    </row>
    <row r="157" spans="1:6" x14ac:dyDescent="0.35">
      <c r="A157" s="20" t="s">
        <v>272</v>
      </c>
      <c r="B157" s="50">
        <v>29348164</v>
      </c>
      <c r="C157" s="50">
        <v>15521222</v>
      </c>
      <c r="D157" s="50">
        <v>17156936</v>
      </c>
      <c r="E157" s="32">
        <f>SUM(B157:D157)</f>
        <v>62026322</v>
      </c>
      <c r="F157" s="18"/>
    </row>
    <row r="158" spans="1:6" x14ac:dyDescent="0.35">
      <c r="A158" s="20" t="s">
        <v>273</v>
      </c>
      <c r="B158" s="50">
        <v>8413182</v>
      </c>
      <c r="C158" s="50">
        <v>6679844</v>
      </c>
      <c r="D158" s="50">
        <v>12003187</v>
      </c>
      <c r="E158" s="32">
        <f>SUM(B158:D158)</f>
        <v>27096213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2507458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-34296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2751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596541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559020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3631474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946877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52185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999062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209657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773276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982933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622796.66</v>
      </c>
      <c r="C211" s="47">
        <v>0</v>
      </c>
      <c r="D211" s="50">
        <v>0</v>
      </c>
      <c r="E211" s="32">
        <f t="shared" ref="E211:E219" si="4">SUM(B211:C211)-D211</f>
        <v>622796.66</v>
      </c>
    </row>
    <row r="212" spans="1:5" x14ac:dyDescent="0.35">
      <c r="A212" s="20" t="s">
        <v>367</v>
      </c>
      <c r="B212" s="50">
        <v>48430.219999999972</v>
      </c>
      <c r="C212" s="47">
        <v>0</v>
      </c>
      <c r="D212" s="50">
        <v>0</v>
      </c>
      <c r="E212" s="32">
        <f t="shared" si="4"/>
        <v>48430.219999999972</v>
      </c>
    </row>
    <row r="213" spans="1:5" x14ac:dyDescent="0.35">
      <c r="A213" s="20" t="s">
        <v>368</v>
      </c>
      <c r="B213" s="50">
        <v>39064670.780000001</v>
      </c>
      <c r="C213" s="47">
        <v>7.4505805969238281E-9</v>
      </c>
      <c r="D213" s="50">
        <v>0</v>
      </c>
      <c r="E213" s="32">
        <f t="shared" si="4"/>
        <v>39064670.780000009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943987.1</v>
      </c>
      <c r="C215" s="47">
        <v>0</v>
      </c>
      <c r="D215" s="50">
        <v>0</v>
      </c>
      <c r="E215" s="32">
        <f t="shared" si="4"/>
        <v>943987.1</v>
      </c>
    </row>
    <row r="216" spans="1:5" x14ac:dyDescent="0.35">
      <c r="A216" s="20" t="s">
        <v>371</v>
      </c>
      <c r="B216" s="50">
        <v>4614782.49</v>
      </c>
      <c r="C216" s="47">
        <v>-77073.849999999627</v>
      </c>
      <c r="D216" s="50">
        <v>0</v>
      </c>
      <c r="E216" s="32">
        <f t="shared" si="4"/>
        <v>4537708.6400000006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18202.05</v>
      </c>
      <c r="C219" s="47">
        <v>271145.94999999908</v>
      </c>
      <c r="D219" s="50">
        <v>0</v>
      </c>
      <c r="E219" s="32">
        <f t="shared" si="4"/>
        <v>289347.99999999907</v>
      </c>
    </row>
    <row r="220" spans="1:5" x14ac:dyDescent="0.35">
      <c r="A220" s="20" t="s">
        <v>215</v>
      </c>
      <c r="B220" s="32">
        <f>SUM(B211:B219)</f>
        <v>45312869.300000004</v>
      </c>
      <c r="C220" s="266">
        <f>SUM(C211:C219)</f>
        <v>194072.1000000069</v>
      </c>
      <c r="D220" s="32">
        <f>SUM(D211:D219)</f>
        <v>0</v>
      </c>
      <c r="E220" s="32">
        <f>SUM(E211:E219)</f>
        <v>45506941.400000013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394024.33999999997</v>
      </c>
      <c r="C225" s="47">
        <v>107873.85000000003</v>
      </c>
      <c r="D225" s="50">
        <v>0</v>
      </c>
      <c r="E225" s="32">
        <f t="shared" ref="E225:E232" si="5">SUM(B225:C225)-D225</f>
        <v>501898.19</v>
      </c>
    </row>
    <row r="226" spans="1:5" x14ac:dyDescent="0.35">
      <c r="A226" s="20" t="s">
        <v>368</v>
      </c>
      <c r="B226" s="50">
        <v>19379950.52</v>
      </c>
      <c r="C226" s="47">
        <v>865543.76000000094</v>
      </c>
      <c r="D226" s="50">
        <v>-128071.88</v>
      </c>
      <c r="E226" s="32">
        <f t="shared" si="5"/>
        <v>20373566.16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716686.67</v>
      </c>
      <c r="C228" s="47">
        <v>26983.959999999963</v>
      </c>
      <c r="D228" s="50">
        <v>0</v>
      </c>
      <c r="E228" s="32">
        <f t="shared" si="5"/>
        <v>743670.63</v>
      </c>
    </row>
    <row r="229" spans="1:5" x14ac:dyDescent="0.35">
      <c r="A229" s="20" t="s">
        <v>371</v>
      </c>
      <c r="B229" s="50">
        <v>4124457.33</v>
      </c>
      <c r="C229" s="47">
        <v>296662.4299999997</v>
      </c>
      <c r="D229" s="50">
        <v>0</v>
      </c>
      <c r="E229" s="32">
        <f t="shared" si="5"/>
        <v>4421119.76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v>18202.05</v>
      </c>
      <c r="C233" s="266">
        <v>271145.94999999908</v>
      </c>
      <c r="D233" s="32">
        <v>0</v>
      </c>
      <c r="E233" s="32">
        <f>SUM(E224:E232)</f>
        <v>26040254.740000002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1287313</v>
      </c>
      <c r="D237" s="40">
        <f>C237</f>
        <v>1287313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19054276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14806428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4171618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3376450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7485235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-5896.4499999997352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48888110.549999997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188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868943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80117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949060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51124483.549999997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2545198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15247494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10707844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4312774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226760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-8106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11616276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6171213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6171213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622797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48430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39064671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128072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943987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4537709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161276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45506942</v>
      </c>
      <c r="E291" s="20"/>
    </row>
    <row r="292" spans="1:5" x14ac:dyDescent="0.35">
      <c r="A292" s="20" t="s">
        <v>416</v>
      </c>
      <c r="B292" s="46" t="s">
        <v>284</v>
      </c>
      <c r="C292" s="47">
        <v>26040255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19466687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288964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288964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37543140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450345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4729678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283835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5463858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3333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3333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0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148000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148000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148000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31927950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37543141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37543140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62026322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27096213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89122535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1287313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48888110.549999997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949060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51124483.549999997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37998051.450000003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12095904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12095904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12095904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50093955.450000003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37585557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3631474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429131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1238275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493728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3598533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1297064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999062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982933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323839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323839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50579596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-485640.54999999702</v>
      </c>
      <c r="E417" s="32"/>
    </row>
    <row r="418" spans="1:13" x14ac:dyDescent="0.35">
      <c r="A418" s="32" t="s">
        <v>508</v>
      </c>
      <c r="B418" s="20"/>
      <c r="C418" s="236">
        <v>-2948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-2948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-488588.54999999702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-488588.54999999702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71386.959999999992</v>
      </c>
      <c r="E612" s="258">
        <f>SUM(C624:D647)+SUM(C668:D713)</f>
        <v>34650336.458482906</v>
      </c>
      <c r="F612" s="258">
        <f>CE64-(AX64+BD64+BE64+BG64+BJ64+BN64+BP64+BQ64+CB64+CC64+CD64)</f>
        <v>1083891.9600000002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384.4605576923077</v>
      </c>
      <c r="I612" s="256">
        <f>CE92-(AX92+AY92+AZ92+BD92+BE92+BF92+BG92+BJ92+BN92+BO92+BP92+BQ92+BR92+CB92+CC92+CD92)</f>
        <v>19474.202422492879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89122536.219999999</v>
      </c>
      <c r="L612" s="262">
        <f>CE94-(AW94+AX94+AY94+AZ94+BA94+BB94+BC94+BD94+BE94+BF94+BG94+BH94+BI94+BJ94+BK94+BL94+BM94+BN94+BO94+BP94+BQ94+BR94+BS94+BT94+BU94+BV94+BW94+BX94+BY94+BZ94+CA94+CB94+CC94+CD94)</f>
        <v>40.158129807692312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3558806.8299999996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982933.56</v>
      </c>
      <c r="D615" s="256">
        <f>SUM(C614:C615)</f>
        <v>4541740.3899999997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127691.48000000001</v>
      </c>
      <c r="D618" s="256">
        <f>(D615/D612)*BG90</f>
        <v>3679.2272251640916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3559568.1900000004</v>
      </c>
      <c r="D619" s="256">
        <f>(D615/D612)*BN90</f>
        <v>316160.96429193654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-207365.13000000003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306.10000000000002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33315.880000000005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3833356.7115171012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26362.639999999999</v>
      </c>
      <c r="D624" s="256">
        <f>(D615/D612)*BD90</f>
        <v>81043.520811050083</v>
      </c>
      <c r="E624" s="258">
        <f>(E623/E612)*SUM(C624:D624)</f>
        <v>11882.312539638482</v>
      </c>
      <c r="F624" s="258">
        <f>SUM(C624:E624)</f>
        <v>119288.47335068857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1384955.65</v>
      </c>
      <c r="D625" s="256">
        <f>(D615/D612)*AY90</f>
        <v>454988.64777383726</v>
      </c>
      <c r="E625" s="258">
        <f>(E623/E612)*SUM(C625:D625)</f>
        <v>203552.50608143059</v>
      </c>
      <c r="F625" s="258">
        <f>(F624/F612)*AY64</f>
        <v>4883.2467320974156</v>
      </c>
      <c r="G625" s="256">
        <f>SUM(C625:F625)</f>
        <v>2048380.0505873652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612496</v>
      </c>
      <c r="D627" s="256">
        <f>(D615/D612)*BO90</f>
        <v>0</v>
      </c>
      <c r="E627" s="258">
        <f>(E623/E612)*SUM(C627:D627)</f>
        <v>67760.255522787993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181423.06</v>
      </c>
      <c r="D630" s="256">
        <f>(D615/D612)*BA90</f>
        <v>41060.633907118332</v>
      </c>
      <c r="E630" s="258">
        <f>(E623/E612)*SUM(C630:D630)</f>
        <v>24613.306778819926</v>
      </c>
      <c r="F630" s="258">
        <f>(F624/F612)*BA64</f>
        <v>166.24571724345671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131985.22999999998</v>
      </c>
      <c r="D631" s="256">
        <f>(D615/D612)*AW90</f>
        <v>0</v>
      </c>
      <c r="E631" s="258">
        <f>(E623/E612)*SUM(C631:D631)</f>
        <v>14601.487862833295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1688658.79</v>
      </c>
      <c r="D632" s="256">
        <f>(D615/D612)*BB90</f>
        <v>66729.335554441597</v>
      </c>
      <c r="E632" s="258">
        <f>(E623/E612)*SUM(C632:D632)</f>
        <v>194198.08117805963</v>
      </c>
      <c r="F632" s="258">
        <f>(F624/F612)*BB64</f>
        <v>362.99997123954728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118055.61</v>
      </c>
      <c r="D633" s="256">
        <f>(D615/D612)*BC90</f>
        <v>4915.3915859619183</v>
      </c>
      <c r="E633" s="258">
        <f>(E623/E612)*SUM(C633:D633)</f>
        <v>13604.246377703605</v>
      </c>
      <c r="F633" s="258">
        <f>(F624/F612)*BC64</f>
        <v>180.34715230754162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4049.9900000000007</v>
      </c>
      <c r="D636" s="256">
        <f>(D615/D612)*BH90</f>
        <v>0</v>
      </c>
      <c r="E636" s="258">
        <f>(E623/E612)*SUM(C636:D636)</f>
        <v>448.04922361082549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721467.22</v>
      </c>
      <c r="D637" s="256">
        <f>(D615/D612)*BL90</f>
        <v>0</v>
      </c>
      <c r="E637" s="258">
        <f>(E623/E612)*SUM(C637:D637)</f>
        <v>79815.710108336207</v>
      </c>
      <c r="F637" s="258">
        <f>(F624/F612)*BL64</f>
        <v>281.36836716490666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100890.4</v>
      </c>
      <c r="D640" s="256">
        <f>(D615/D612)*BT90</f>
        <v>31061.89016326932</v>
      </c>
      <c r="E640" s="258">
        <f>(E623/E612)*SUM(C640:D640)</f>
        <v>14597.843738212485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250.24</v>
      </c>
      <c r="D642" s="256">
        <f>(D615/D612)*BV90</f>
        <v>0</v>
      </c>
      <c r="E642" s="258">
        <f>(E623/E612)*SUM(C642:D642)</f>
        <v>27.683978902756046</v>
      </c>
      <c r="F642" s="258">
        <f>(F624/F612)*BV64</f>
        <v>19.151890500679443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924770.29</v>
      </c>
      <c r="D643" s="256">
        <f>(D615/D612)*BW90</f>
        <v>6759.1405914133338</v>
      </c>
      <c r="E643" s="258">
        <f>(E623/E612)*SUM(C643:D643)</f>
        <v>103054.83177665058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1209132.0600000003</v>
      </c>
      <c r="D645" s="256">
        <f>(D615/D612)*BY90</f>
        <v>125282.04508470735</v>
      </c>
      <c r="E645" s="258">
        <f>(E623/E612)*SUM(C645:D645)</f>
        <v>147625.84691777948</v>
      </c>
      <c r="F645" s="258">
        <f>(F624/F612)*BY64</f>
        <v>524.28547870903765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652577.69999999995</v>
      </c>
      <c r="D647" s="256">
        <f>(D615/D612)*CA90</f>
        <v>32454.563238815608</v>
      </c>
      <c r="E647" s="258">
        <f>(E623/E612)*SUM(C647:D647)</f>
        <v>75784.921368328796</v>
      </c>
      <c r="F647" s="258">
        <f>(F624/F612)*CA64</f>
        <v>6.2071406978411705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15812331.790000001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0</v>
      </c>
      <c r="D670" s="256">
        <f>(D615/D612)*E90</f>
        <v>0</v>
      </c>
      <c r="E670" s="258">
        <f>(E623/E612)*SUM(C670:D670)</f>
        <v>0</v>
      </c>
      <c r="F670" s="258">
        <f>(F624/F612)*E64</f>
        <v>0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10823427.430000002</v>
      </c>
      <c r="D672" s="256">
        <f>(D615/D612)*G90</f>
        <v>1937413.745299784</v>
      </c>
      <c r="E672" s="258">
        <f>(E623/E612)*SUM(C672:D672)</f>
        <v>1411728.1724681105</v>
      </c>
      <c r="F672" s="258">
        <f>(F624/F612)*G64</f>
        <v>44975.210320614264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0</v>
      </c>
      <c r="D681" s="256">
        <f>(D615/D612)*P90</f>
        <v>0</v>
      </c>
      <c r="E681" s="258">
        <f>(E623/E612)*SUM(C681:D681)</f>
        <v>0</v>
      </c>
      <c r="F681" s="258">
        <f>(F624/F612)*P64</f>
        <v>0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-23226.5</v>
      </c>
      <c r="D684" s="256">
        <f>(D615/D612)*S90</f>
        <v>0</v>
      </c>
      <c r="E684" s="258">
        <f>(E623/E612)*SUM(C684:D684)</f>
        <v>-2569.5409845942427</v>
      </c>
      <c r="F684" s="258">
        <f>(F624/F612)*S64</f>
        <v>-8402.4434802521173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154820.78</v>
      </c>
      <c r="D686" s="256">
        <f>(D615/D612)*U90</f>
        <v>0</v>
      </c>
      <c r="E686" s="258">
        <f>(E623/E612)*SUM(C686:D686)</f>
        <v>17127.778161877537</v>
      </c>
      <c r="F686" s="258">
        <f>(F624/F612)*U64</f>
        <v>0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360585.65</v>
      </c>
      <c r="D687" s="256">
        <f>(D615/D612)*V90</f>
        <v>126431.0480881046</v>
      </c>
      <c r="E687" s="258">
        <f>(E623/E612)*SUM(C687:D687)</f>
        <v>53878.51660470348</v>
      </c>
      <c r="F687" s="258">
        <f>(F624/F612)*V64</f>
        <v>998.52313414957769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20584.41</v>
      </c>
      <c r="D690" s="256">
        <f>(D615/D612)*Y90</f>
        <v>0</v>
      </c>
      <c r="E690" s="258">
        <f>(E623/E612)*SUM(C690:D690)</f>
        <v>2277.2473312247466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1355562.4999999998</v>
      </c>
      <c r="D693" s="256">
        <f>(D615/D612)*AB90</f>
        <v>67255.484770282987</v>
      </c>
      <c r="E693" s="258">
        <f>(E623/E612)*SUM(C693:D693)</f>
        <v>157405.94258648649</v>
      </c>
      <c r="F693" s="258">
        <f>(F624/F612)*AB64</f>
        <v>50074.041834604941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657717.90999999992</v>
      </c>
      <c r="D694" s="256">
        <f>(D615/D612)*AC90</f>
        <v>23010.598353749763</v>
      </c>
      <c r="E694" s="258">
        <f>(E623/E612)*SUM(C694:D694)</f>
        <v>75308.798208798748</v>
      </c>
      <c r="F694" s="258">
        <f>(F624/F612)*AC64</f>
        <v>3374.1004321152186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6941254.6400000006</v>
      </c>
      <c r="D696" s="256">
        <f>(D615/D612)*AE90</f>
        <v>1198739.6915443153</v>
      </c>
      <c r="E696" s="258">
        <f>(E623/E612)*SUM(C696:D696)</f>
        <v>900525.22115979309</v>
      </c>
      <c r="F696" s="258">
        <f>(F624/F612)*AE64</f>
        <v>16317.863035448885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0</v>
      </c>
      <c r="D698" s="256">
        <f>(D615/D612)*AG90</f>
        <v>0</v>
      </c>
      <c r="E698" s="258">
        <f>(E623/E612)*SUM(C698:D698)</f>
        <v>0</v>
      </c>
      <c r="F698" s="258">
        <f>(F624/F612)*AG64</f>
        <v>0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371277.19000000012</v>
      </c>
      <c r="D701" s="256">
        <f>(D615/D612)*AJ90</f>
        <v>16144.573762020404</v>
      </c>
      <c r="E701" s="258">
        <f>(E623/E612)*SUM(C701:D701)</f>
        <v>42860.357794342679</v>
      </c>
      <c r="F701" s="258">
        <f>(F624/F612)*AJ64</f>
        <v>168.67904846383382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1228442.4900000012</v>
      </c>
      <c r="D702" s="256">
        <f>(D615/D612)*AK90</f>
        <v>0</v>
      </c>
      <c r="E702" s="258">
        <f>(E623/E612)*SUM(C702:D702)</f>
        <v>135902.23775738946</v>
      </c>
      <c r="F702" s="258">
        <f>(F624/F612)*AK64</f>
        <v>4240.3322293067649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527568.50000000023</v>
      </c>
      <c r="D703" s="256">
        <f>(D615/D612)*AL90</f>
        <v>0</v>
      </c>
      <c r="E703" s="258">
        <f>(E623/E612)*SUM(C703:D703)</f>
        <v>58364.750734329682</v>
      </c>
      <c r="F703" s="258">
        <f>(F624/F612)*AL64</f>
        <v>856.57331017660692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253346.37999999995</v>
      </c>
      <c r="D704" s="256">
        <f>(D615/D612)*AM90</f>
        <v>8609.8879540282996</v>
      </c>
      <c r="E704" s="258">
        <f>(E623/E612)*SUM(C704:D704)</f>
        <v>28980.146241544226</v>
      </c>
      <c r="F704" s="258">
        <f>(F624/F612)*AM64</f>
        <v>261.74103610013725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38483693.170000002</v>
      </c>
      <c r="D715" s="231">
        <f>SUM(D616:D647)+SUM(D668:D713)</f>
        <v>4541740.3900000006</v>
      </c>
      <c r="E715" s="231">
        <f>SUM(E624:E647)+SUM(E668:E713)</f>
        <v>3833356.7115171007</v>
      </c>
      <c r="F715" s="231">
        <f>SUM(F625:F648)+SUM(F668:F713)</f>
        <v>119288.47335068854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38483693.170000002</v>
      </c>
      <c r="D716" s="231">
        <f>D615</f>
        <v>4541740.3899999997</v>
      </c>
      <c r="E716" s="231">
        <f>E623</f>
        <v>3833356.7115171012</v>
      </c>
      <c r="F716" s="231">
        <f>F624</f>
        <v>119288.47335068857</v>
      </c>
      <c r="G716" s="231">
        <f>G625</f>
        <v>2048380.0505873652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15812331.790000001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9E66711-C4F6-4AFA-A366-58438B7123D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St. Luke's Rehabilitation Institute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2545198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15247494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10707844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4312774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226760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-8106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11616276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6171213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6171213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622797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48430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39064671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128072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943987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4537709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161276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26040255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19466687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288964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288964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37543140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St. Luke's Rehabilitation Institute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450345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4729678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283835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5463858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3333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3333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148000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148000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148000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31927950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31927950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37543140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St. Luke's Rehabilitation Institute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62026322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27096213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89122535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1287313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48888110.549999997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949060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51124483.549999997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37998051.450000003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12095904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12095904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50093955.450000003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37585557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3631474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429131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1238275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493728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3598533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1297064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999062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982933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323839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50579596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-485640.54999999702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-2948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-488588.54999999702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-488588.54999999702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St. Luke's Rehabilitation Institute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15784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111.31988461538462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9697820.1600000001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605338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408658.67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730.81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90678.21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92017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52823.68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30340.640000000007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-154979.74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10823427.430000002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32483317.210000001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32483317.210000001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30452.220000000012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10236.282782249264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6.3347884615384604</v>
      </c>
      <c r="F32" s="294">
        <f>data!F94</f>
        <v>0</v>
      </c>
      <c r="G32" s="294">
        <f>data!G94</f>
        <v>33.821538461538466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St. Luke's Rehabilitation Institute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St. Luke's Rehabilitation Institute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-0.16901923076923075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313292.67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25682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-76347.199999999997</v>
      </c>
      <c r="F78" s="287">
        <f>data!T64</f>
        <v>0</v>
      </c>
      <c r="G78" s="287">
        <f>data!U64</f>
        <v>0</v>
      </c>
      <c r="H78" s="287">
        <f>data!V64</f>
        <v>9072.8900000000012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366.64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853.2</v>
      </c>
      <c r="F80" s="287">
        <f>data!T66</f>
        <v>0</v>
      </c>
      <c r="G80" s="287">
        <f>data!U66</f>
        <v>154820.78</v>
      </c>
      <c r="H80" s="287">
        <f>data!V66</f>
        <v>3602.5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7814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51900.86</v>
      </c>
      <c r="F83" s="287">
        <f>data!T69</f>
        <v>0</v>
      </c>
      <c r="G83" s="287">
        <f>data!U69</f>
        <v>0</v>
      </c>
      <c r="H83" s="287">
        <f>data!V69</f>
        <v>1121.5900000000001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-23226.5</v>
      </c>
      <c r="F85" s="287">
        <f>data!T85</f>
        <v>0</v>
      </c>
      <c r="G85" s="287">
        <f>data!U85</f>
        <v>154820.78</v>
      </c>
      <c r="H85" s="287">
        <f>data!V85</f>
        <v>360585.65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5542</v>
      </c>
      <c r="F88" s="287">
        <f>data!T87</f>
        <v>0</v>
      </c>
      <c r="G88" s="287">
        <f>data!U87</f>
        <v>4467989.6199999992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453</v>
      </c>
      <c r="H89" s="287">
        <f>data!V88</f>
        <v>3611134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5542</v>
      </c>
      <c r="F90" s="287">
        <f>data!T89</f>
        <v>0</v>
      </c>
      <c r="G90" s="287">
        <f>data!U89</f>
        <v>4468442.6199999992</v>
      </c>
      <c r="H90" s="287">
        <f>data!V89</f>
        <v>3611134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1987.2399999999996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667.99565339397304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St. Luke's Rehabilitation Institute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7.1573798076923074</v>
      </c>
      <c r="H106" s="294">
        <f>data!AC60</f>
        <v>5.991365384615384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819601.57</v>
      </c>
      <c r="H107" s="287">
        <f>data!AC61</f>
        <v>578037.53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63127</v>
      </c>
      <c r="H108" s="287">
        <f>data!AC62</f>
        <v>47530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169.66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454988.23</v>
      </c>
      <c r="H110" s="287">
        <f>data!AC64</f>
        <v>30658.12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338.7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1350.82</v>
      </c>
      <c r="E112" s="287">
        <f>data!Z66</f>
        <v>0</v>
      </c>
      <c r="F112" s="287">
        <f>data!AA66</f>
        <v>0</v>
      </c>
      <c r="G112" s="287">
        <f>data!AB66</f>
        <v>8833.39</v>
      </c>
      <c r="H112" s="287">
        <f>data!AC66</f>
        <v>281.64999999999998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0</v>
      </c>
      <c r="H113" s="287">
        <f>data!AC67</f>
        <v>1277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8616.5</v>
      </c>
      <c r="H114" s="287">
        <f>data!AC68</f>
        <v>11054.2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19063.93</v>
      </c>
      <c r="E115" s="287">
        <f>data!Z69</f>
        <v>0</v>
      </c>
      <c r="F115" s="287">
        <f>data!AA69</f>
        <v>0</v>
      </c>
      <c r="G115" s="287">
        <f>data!AB69</f>
        <v>395.81</v>
      </c>
      <c r="H115" s="287">
        <f>data!AC69</f>
        <v>996.27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-12455.56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20584.41</v>
      </c>
      <c r="E117" s="287">
        <f>data!Z85</f>
        <v>0</v>
      </c>
      <c r="F117" s="287">
        <f>data!AA85</f>
        <v>0</v>
      </c>
      <c r="G117" s="287">
        <f>data!AB85</f>
        <v>1355562.4999999998</v>
      </c>
      <c r="H117" s="287">
        <f>data!AC85</f>
        <v>657717.90999999992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512162.19999999995</v>
      </c>
      <c r="E120" s="287">
        <f>data!Z87</f>
        <v>0</v>
      </c>
      <c r="F120" s="287">
        <f>data!AA87</f>
        <v>0</v>
      </c>
      <c r="G120" s="287">
        <f>data!AB87</f>
        <v>4051410.89</v>
      </c>
      <c r="H120" s="287">
        <f>data!AC87</f>
        <v>2476447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80.5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512162.19999999995</v>
      </c>
      <c r="E122" s="287">
        <f>data!Z89</f>
        <v>0</v>
      </c>
      <c r="F122" s="287">
        <f>data!AA89</f>
        <v>0</v>
      </c>
      <c r="G122" s="287">
        <f>data!AB89</f>
        <v>4051491.39</v>
      </c>
      <c r="H122" s="287">
        <f>data!AC89</f>
        <v>2476447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1057.1200000000001</v>
      </c>
      <c r="H124" s="287">
        <f>data!AC90</f>
        <v>361.68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355.34287006895846</v>
      </c>
      <c r="H126" s="287">
        <f>data!AC92</f>
        <v>121.57598876810664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St. Luke's Rehabilitation Institute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121.16862980769228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5.4866538461538461</v>
      </c>
      <c r="I138" s="294">
        <f>data!AK60</f>
        <v>66.802153846153857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9728479.9600000009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633000.17000000004</v>
      </c>
      <c r="I139" s="287">
        <f>data!AK61</f>
        <v>5806350.6700000009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869779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51435</v>
      </c>
      <c r="I140" s="287">
        <f>data!AK62</f>
        <v>505644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148269.15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1532.67</v>
      </c>
      <c r="I142" s="287">
        <f>data!AK64</f>
        <v>38528.97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-6473.91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666</v>
      </c>
      <c r="I143" s="287">
        <f>data!AK65</f>
        <v>16944.620000000003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83139.7</v>
      </c>
      <c r="D144" s="287">
        <f>data!AF66</f>
        <v>0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21187.899999999998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39671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10270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656973.24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77159.88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91563.31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8317.7899999999991</v>
      </c>
      <c r="I147" s="287">
        <f>data!AK69</f>
        <v>32666.109999999997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-4670146.8100000005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-323674.44</v>
      </c>
      <c r="I148" s="287">
        <f>-data!AK84</f>
        <v>-5280309.66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6941254.6400000006</v>
      </c>
      <c r="D149" s="287">
        <f>data!AF85</f>
        <v>0</v>
      </c>
      <c r="E149" s="287">
        <f>data!AG85</f>
        <v>0</v>
      </c>
      <c r="F149" s="287">
        <f>data!AH85</f>
        <v>0</v>
      </c>
      <c r="G149" s="287">
        <f>data!AI85</f>
        <v>0</v>
      </c>
      <c r="H149" s="287">
        <f>data!AJ85</f>
        <v>371277.19000000012</v>
      </c>
      <c r="I149" s="287">
        <f>data!AK85</f>
        <v>1228442.4900000012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6839746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7400397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20902526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963245</v>
      </c>
      <c r="I153" s="287">
        <f>data!AK88</f>
        <v>1617934.8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27742272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963245</v>
      </c>
      <c r="I154" s="287">
        <f>data!AK89</f>
        <v>9018331.8000000007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18841.759999999995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253.76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6333.5147150280927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85.299499308213726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1.8028846153846155E-3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St. Luke's Rehabilitation Institute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13.725019230769233</v>
      </c>
      <c r="D170" s="294">
        <f>data!AM60</f>
        <v>4.5970288461538455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1355943.49</v>
      </c>
      <c r="D171" s="287">
        <f>data!AM61</f>
        <v>304615.59999999998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114929</v>
      </c>
      <c r="D172" s="287">
        <f>data!AM62</f>
        <v>27735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7783.0899999999992</v>
      </c>
      <c r="D174" s="287">
        <f>data!AM64</f>
        <v>2378.2599999999998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803.02</v>
      </c>
      <c r="D176" s="287">
        <f>data!AM66</f>
        <v>1239.04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3126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8607.619999999999</v>
      </c>
      <c r="D179" s="287">
        <f>data!AM69</f>
        <v>14945.039999999997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527568.50000000023</v>
      </c>
      <c r="D181" s="287">
        <f>data!AM85</f>
        <v>253346.37999999995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2594619</v>
      </c>
      <c r="D184" s="287">
        <f>data!AM87</f>
        <v>1194692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840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2595459</v>
      </c>
      <c r="D186" s="287">
        <f>data!AM89</f>
        <v>1194692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135.33000000000001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45.490153063447998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St. Luke's Rehabilitation Institute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0.65659615384615388</v>
      </c>
      <c r="H202" s="294">
        <f>data!AX60</f>
        <v>0</v>
      </c>
      <c r="I202" s="294">
        <f>data!AY60</f>
        <v>18.67170673076923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119609.23</v>
      </c>
      <c r="H203" s="287">
        <f>data!AX61</f>
        <v>0</v>
      </c>
      <c r="I203" s="287">
        <f>data!AY61</f>
        <v>876005.99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11354</v>
      </c>
      <c r="H204" s="287">
        <f>data!AX62</f>
        <v>0</v>
      </c>
      <c r="I204" s="287">
        <f>data!AY62</f>
        <v>91367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2335.02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44370.69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497698.77999999997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1022</v>
      </c>
      <c r="H209" s="287">
        <f>data!AX67</f>
        <v>0</v>
      </c>
      <c r="I209" s="287">
        <f>data!AY67</f>
        <v>19459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2732.29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-149013.12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131985.22999999998</v>
      </c>
      <c r="H213" s="287">
        <f>data!AX85</f>
        <v>0</v>
      </c>
      <c r="I213" s="287">
        <f>data!AY85</f>
        <v>1384955.65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7151.5000000000018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St. Luke's Rehabilitation Institute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87194.559999999998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0.72605288461538464</v>
      </c>
      <c r="E234" s="294">
        <f>data!BB60</f>
        <v>17.525913461538458</v>
      </c>
      <c r="F234" s="294">
        <f>data!BC60</f>
        <v>1.639028846153846</v>
      </c>
      <c r="G234" s="294">
        <f>data!BD60</f>
        <v>0</v>
      </c>
      <c r="H234" s="294">
        <f>data!BE60</f>
        <v>31.012307692307694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30483.02</v>
      </c>
      <c r="E235" s="287">
        <f>data!BB61</f>
        <v>1536448.0899999999</v>
      </c>
      <c r="F235" s="287">
        <f>data!BC61</f>
        <v>68011.070000000007</v>
      </c>
      <c r="G235" s="287">
        <f>data!BD61</f>
        <v>0</v>
      </c>
      <c r="H235" s="287">
        <f>data!BE61</f>
        <v>1762251.39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2139</v>
      </c>
      <c r="E236" s="287">
        <f>data!BB62</f>
        <v>132610</v>
      </c>
      <c r="F236" s="287">
        <f>data!BC62</f>
        <v>5459</v>
      </c>
      <c r="G236" s="287">
        <f>data!BD62</f>
        <v>0</v>
      </c>
      <c r="H236" s="287">
        <f>data!BE62</f>
        <v>155200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1510.56</v>
      </c>
      <c r="E238" s="287">
        <f>data!BB64</f>
        <v>3298.33</v>
      </c>
      <c r="F238" s="287">
        <f>data!BC64</f>
        <v>1638.69</v>
      </c>
      <c r="G238" s="287">
        <f>data!BD64</f>
        <v>18039.63</v>
      </c>
      <c r="H238" s="287">
        <f>data!BE64</f>
        <v>94140.12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7251.29</v>
      </c>
      <c r="F239" s="287">
        <f>data!BC65</f>
        <v>511.9</v>
      </c>
      <c r="G239" s="287">
        <f>data!BD65</f>
        <v>0</v>
      </c>
      <c r="H239" s="287">
        <f>data!BE65</f>
        <v>409416.66999999993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147290.48000000001</v>
      </c>
      <c r="E240" s="287">
        <f>data!BB66</f>
        <v>7572.079999999999</v>
      </c>
      <c r="F240" s="287">
        <f>data!BC66</f>
        <v>42114.45</v>
      </c>
      <c r="G240" s="287">
        <f>data!BD66</f>
        <v>8080.9</v>
      </c>
      <c r="H240" s="287">
        <f>data!BE66</f>
        <v>452591.61000000004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747588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7719.04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1479</v>
      </c>
      <c r="F243" s="287">
        <f>data!BC69</f>
        <v>320.5</v>
      </c>
      <c r="G243" s="287">
        <f>data!BD69</f>
        <v>242.11</v>
      </c>
      <c r="H243" s="287">
        <f>data!BE69</f>
        <v>34414.799999999996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-104514.79999999999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181423.06</v>
      </c>
      <c r="E245" s="287">
        <f>data!BB85</f>
        <v>1688658.79</v>
      </c>
      <c r="F245" s="287">
        <f>data!BC85</f>
        <v>118055.61</v>
      </c>
      <c r="G245" s="287">
        <f>data!BD85</f>
        <v>26362.639999999999</v>
      </c>
      <c r="H245" s="287">
        <f>data!BE85</f>
        <v>3558806.8299999996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645.39</v>
      </c>
      <c r="E252" s="303">
        <f>data!BB90</f>
        <v>1048.8499999999999</v>
      </c>
      <c r="F252" s="303">
        <f>data!BC90</f>
        <v>77.260000000000005</v>
      </c>
      <c r="G252" s="303">
        <f>data!BD90</f>
        <v>1273.8399999999999</v>
      </c>
      <c r="H252" s="303">
        <f>data!BE90</f>
        <v>15807.599999999999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216.94295341475433</v>
      </c>
      <c r="E254" s="303">
        <f>data!BB92</f>
        <v>352.56297229437246</v>
      </c>
      <c r="F254" s="303">
        <f>data!BC92</f>
        <v>25.970363006591239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St. Luke's Rehabilitation Institute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1.5439278846153845</v>
      </c>
      <c r="D266" s="294">
        <f>data!BH60</f>
        <v>4.7875000000000001E-2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15.495197115384617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76813.320000000007</v>
      </c>
      <c r="D267" s="287">
        <f>data!BH61</f>
        <v>4900.8500000000004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651439.09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6670</v>
      </c>
      <c r="D268" s="287">
        <f>data!BH62</f>
        <v>367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54213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-1217.8599999999999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7691.630000000001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2556.6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25395.919999999998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651.54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11120.61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5176.29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7430.7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127691.48000000001</v>
      </c>
      <c r="D277" s="287">
        <f>data!BH85</f>
        <v>4049.9900000000007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721467.22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57.83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St. Luke's Rehabilitation Institute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15.125225961538463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1.2020048076923078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2156556.44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93135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155776</v>
      </c>
      <c r="D300" s="287">
        <f>data!BO62</f>
        <v>611806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6590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19061.43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32743.779999999995</v>
      </c>
      <c r="D302" s="287">
        <f>data!BO64</f>
        <v>0</v>
      </c>
      <c r="E302" s="287">
        <f>data!BP64</f>
        <v>306.10000000000002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34808.519999999997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741116.45</v>
      </c>
      <c r="D304" s="287">
        <f>data!BO66</f>
        <v>690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374820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177284.35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207214.2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1165.4000000000001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-339812.98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3559568.1900000004</v>
      </c>
      <c r="D309" s="287">
        <f>data!BO85</f>
        <v>612496</v>
      </c>
      <c r="E309" s="287">
        <f>data!BP85</f>
        <v>306.10000000000002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100890.4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4969.41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488.23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164.11481142516232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St. Luke's Rehabilitation Institute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2.9783653846153845E-2</v>
      </c>
      <c r="F330" s="294">
        <f>data!BX60</f>
        <v>0</v>
      </c>
      <c r="G330" s="294">
        <f>data!BY60</f>
        <v>11.059009615384616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1690.3600000000001</v>
      </c>
      <c r="F331" s="306">
        <f>data!BX61</f>
        <v>0</v>
      </c>
      <c r="G331" s="306">
        <f>data!BY61</f>
        <v>966249.85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86395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408782.75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174.02</v>
      </c>
      <c r="E334" s="306">
        <f>data!BW64</f>
        <v>0</v>
      </c>
      <c r="F334" s="306">
        <f>data!BX64</f>
        <v>0</v>
      </c>
      <c r="G334" s="306">
        <f>data!BY64</f>
        <v>4763.82</v>
      </c>
      <c r="H334" s="306">
        <f>data!BZ64</f>
        <v>0</v>
      </c>
      <c r="I334" s="306">
        <f>data!CA64</f>
        <v>56.4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650</v>
      </c>
      <c r="E335" s="306">
        <f>data!BW65</f>
        <v>0</v>
      </c>
      <c r="F335" s="306">
        <f>data!BX65</f>
        <v>0</v>
      </c>
      <c r="G335" s="306">
        <f>data!BY65</f>
        <v>2469.2300000000005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-573.78</v>
      </c>
      <c r="E336" s="306">
        <f>data!BW66</f>
        <v>514297.18000000005</v>
      </c>
      <c r="F336" s="306">
        <f>data!BX66</f>
        <v>0</v>
      </c>
      <c r="G336" s="306">
        <f>data!BY66</f>
        <v>138270.54999999999</v>
      </c>
      <c r="H336" s="306">
        <f>data!BZ66</f>
        <v>0</v>
      </c>
      <c r="I336" s="306">
        <f>data!CA66</f>
        <v>652521.29999999993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10983.61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250.24</v>
      </c>
      <c r="E341" s="287">
        <f>data!BW85</f>
        <v>924770.29</v>
      </c>
      <c r="F341" s="287">
        <f>data!BX85</f>
        <v>0</v>
      </c>
      <c r="G341" s="287">
        <f>data!BY85</f>
        <v>1209132.0600000003</v>
      </c>
      <c r="H341" s="287">
        <f>data!BZ85</f>
        <v>0</v>
      </c>
      <c r="I341" s="287">
        <f>data!CA85</f>
        <v>652577.69999999995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106.24</v>
      </c>
      <c r="F348" s="303">
        <f>data!BX90</f>
        <v>0</v>
      </c>
      <c r="G348" s="303">
        <f>data!BY90</f>
        <v>1969.1799999999998</v>
      </c>
      <c r="H348" s="303">
        <f>data!BZ90</f>
        <v>0</v>
      </c>
      <c r="I348" s="303">
        <f>data!CA90</f>
        <v>510.12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35.711770202177753</v>
      </c>
      <c r="F350" s="303">
        <f>data!BX92</f>
        <v>0</v>
      </c>
      <c r="G350" s="303">
        <f>data!BY92</f>
        <v>661.9249213735352</v>
      </c>
      <c r="H350" s="303">
        <f>data!BZ92</f>
        <v>0</v>
      </c>
      <c r="I350" s="303">
        <f>data!CA92</f>
        <v>171.47296889622473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St. Luke's Rehabilitation Institute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4.4572115384615384E-2</v>
      </c>
      <c r="D362" s="294">
        <f>data!CC60</f>
        <v>7.5721153846153846E-3</v>
      </c>
      <c r="E362" s="309"/>
      <c r="F362" s="297"/>
      <c r="G362" s="297"/>
      <c r="H362" s="297"/>
      <c r="I362" s="310">
        <f>data!CE60</f>
        <v>450.86587019230768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3943.5600000000004</v>
      </c>
      <c r="D363" s="306">
        <f>data!CC61</f>
        <v>877.71</v>
      </c>
      <c r="E363" s="311"/>
      <c r="F363" s="311"/>
      <c r="G363" s="311"/>
      <c r="H363" s="311"/>
      <c r="I363" s="306">
        <f>data!CE61</f>
        <v>37585556.790000007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294</v>
      </c>
      <c r="D364" s="306">
        <f>data!CC62</f>
        <v>36</v>
      </c>
      <c r="E364" s="311"/>
      <c r="F364" s="311"/>
      <c r="G364" s="311"/>
      <c r="H364" s="311"/>
      <c r="I364" s="306">
        <f>data!CE62</f>
        <v>3631475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429131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276.95999999999998</v>
      </c>
      <c r="D366" s="306">
        <f>data!CC64</f>
        <v>1185.18</v>
      </c>
      <c r="E366" s="311"/>
      <c r="F366" s="311"/>
      <c r="G366" s="311"/>
      <c r="H366" s="311"/>
      <c r="I366" s="306">
        <f>data!CE64</f>
        <v>1238275.3600000001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493727.92999999988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13775.68</v>
      </c>
      <c r="D368" s="306">
        <f>data!CC66</f>
        <v>0</v>
      </c>
      <c r="E368" s="311"/>
      <c r="F368" s="311"/>
      <c r="G368" s="311"/>
      <c r="H368" s="311"/>
      <c r="I368" s="306">
        <f>data!CE66</f>
        <v>3598532.7900000005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1297064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999061.59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15025.68</v>
      </c>
      <c r="D371" s="306">
        <f>data!CC69</f>
        <v>-209657.56000000006</v>
      </c>
      <c r="E371" s="306">
        <f>data!CD69</f>
        <v>982933.56</v>
      </c>
      <c r="F371" s="311"/>
      <c r="G371" s="311"/>
      <c r="H371" s="311"/>
      <c r="I371" s="306">
        <f>data!CE69</f>
        <v>13402676.410000004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193.54</v>
      </c>
      <c r="E372" s="287">
        <f>-data!CD84</f>
        <v>0</v>
      </c>
      <c r="F372" s="297"/>
      <c r="G372" s="297"/>
      <c r="H372" s="297"/>
      <c r="I372" s="287">
        <f>-data!CE84</f>
        <v>-12095903.850000003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33315.880000000005</v>
      </c>
      <c r="D373" s="306">
        <f>data!CC85</f>
        <v>-207365.13000000003</v>
      </c>
      <c r="E373" s="306">
        <f>data!CD85</f>
        <v>982933.56</v>
      </c>
      <c r="F373" s="311"/>
      <c r="G373" s="311"/>
      <c r="H373" s="311"/>
      <c r="I373" s="287">
        <f>data!CE85</f>
        <v>38483693.170000002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62026322.920000002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27096213.300000001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89122536.219999999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87194.559999999998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19474.202422492879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40.158129807692312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405" transitionEvaluation="1" transitionEntry="1" codeName="Sheet12">
    <tabColor rgb="FF92D050"/>
    <pageSetUpPr autoPageBreaks="0" fitToPage="1"/>
  </sheetPr>
  <dimension ref="A1:CF717"/>
  <sheetViews>
    <sheetView topLeftCell="A405" zoomScale="90" zoomScaleNormal="90" workbookViewId="0">
      <selection activeCell="C419" sqref="C41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4000624.8200000008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0</v>
      </c>
      <c r="F49" s="270">
        <f t="shared" si="0"/>
        <v>0</v>
      </c>
      <c r="G49" s="270">
        <f t="shared" si="0"/>
        <v>2304456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0</v>
      </c>
      <c r="Q49" s="270">
        <f t="shared" si="0"/>
        <v>0</v>
      </c>
      <c r="R49" s="270">
        <f t="shared" si="0"/>
        <v>0</v>
      </c>
      <c r="S49" s="270">
        <f t="shared" si="0"/>
        <v>-481</v>
      </c>
      <c r="T49" s="270">
        <f t="shared" si="0"/>
        <v>0</v>
      </c>
      <c r="U49" s="270">
        <f t="shared" si="0"/>
        <v>0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0</v>
      </c>
      <c r="Z49" s="270">
        <f t="shared" si="0"/>
        <v>0</v>
      </c>
      <c r="AA49" s="270">
        <f t="shared" si="0"/>
        <v>0</v>
      </c>
      <c r="AB49" s="270">
        <f t="shared" si="0"/>
        <v>85652</v>
      </c>
      <c r="AC49" s="270">
        <f t="shared" si="0"/>
        <v>54303</v>
      </c>
      <c r="AD49" s="270">
        <f t="shared" si="0"/>
        <v>0</v>
      </c>
      <c r="AE49" s="270">
        <f t="shared" si="0"/>
        <v>249281</v>
      </c>
      <c r="AF49" s="270">
        <f t="shared" si="0"/>
        <v>0</v>
      </c>
      <c r="AG49" s="270">
        <f t="shared" si="0"/>
        <v>0</v>
      </c>
      <c r="AH49" s="270">
        <f t="shared" si="0"/>
        <v>0</v>
      </c>
      <c r="AI49" s="270">
        <f t="shared" si="0"/>
        <v>0</v>
      </c>
      <c r="AJ49" s="270">
        <f t="shared" si="0"/>
        <v>5214</v>
      </c>
      <c r="AK49" s="270">
        <f t="shared" si="0"/>
        <v>169416</v>
      </c>
      <c r="AL49" s="270">
        <f t="shared" si="0"/>
        <v>62710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17859</v>
      </c>
      <c r="AX49" s="270">
        <f t="shared" si="0"/>
        <v>0</v>
      </c>
      <c r="AY49" s="270">
        <f t="shared" si="0"/>
        <v>107945</v>
      </c>
      <c r="AZ49" s="270">
        <f t="shared" si="0"/>
        <v>0</v>
      </c>
      <c r="BA49" s="270">
        <f t="shared" si="0"/>
        <v>4019</v>
      </c>
      <c r="BB49" s="270">
        <f t="shared" si="0"/>
        <v>77022</v>
      </c>
      <c r="BC49" s="270">
        <f t="shared" si="0"/>
        <v>6688</v>
      </c>
      <c r="BD49" s="270">
        <f t="shared" si="0"/>
        <v>0</v>
      </c>
      <c r="BE49" s="270">
        <f t="shared" si="0"/>
        <v>179460</v>
      </c>
      <c r="BF49" s="270">
        <f t="shared" si="0"/>
        <v>0</v>
      </c>
      <c r="BG49" s="270">
        <f t="shared" si="0"/>
        <v>8146</v>
      </c>
      <c r="BH49" s="270">
        <f t="shared" si="0"/>
        <v>30652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321993</v>
      </c>
      <c r="BO49" s="270">
        <f t="shared" si="0"/>
        <v>30</v>
      </c>
      <c r="BP49" s="270">
        <f t="shared" ref="BP49:CD49" si="1">IF($B$49,(ROUND((($B$49/$CE$62)*BP62),0)))</f>
        <v>-16</v>
      </c>
      <c r="BQ49" s="270">
        <f t="shared" si="1"/>
        <v>0</v>
      </c>
      <c r="BR49" s="270">
        <f t="shared" si="1"/>
        <v>0</v>
      </c>
      <c r="BS49" s="270">
        <f t="shared" si="1"/>
        <v>0</v>
      </c>
      <c r="BT49" s="270">
        <f t="shared" si="1"/>
        <v>11951</v>
      </c>
      <c r="BU49" s="270">
        <f t="shared" si="1"/>
        <v>0</v>
      </c>
      <c r="BV49" s="270">
        <f t="shared" si="1"/>
        <v>23841</v>
      </c>
      <c r="BW49" s="270">
        <f t="shared" si="1"/>
        <v>112</v>
      </c>
      <c r="BX49" s="270">
        <f t="shared" si="1"/>
        <v>0</v>
      </c>
      <c r="BY49" s="270">
        <f t="shared" si="1"/>
        <v>192869</v>
      </c>
      <c r="BZ49" s="270">
        <f t="shared" si="1"/>
        <v>0</v>
      </c>
      <c r="CA49" s="270">
        <f t="shared" si="1"/>
        <v>0</v>
      </c>
      <c r="CB49" s="270">
        <f t="shared" si="1"/>
        <v>87505</v>
      </c>
      <c r="CC49" s="270">
        <f t="shared" si="1"/>
        <v>0</v>
      </c>
      <c r="CD49" s="270">
        <f t="shared" si="1"/>
        <v>0</v>
      </c>
      <c r="CE49" s="32">
        <f>SUM(C49:CD49)</f>
        <v>4000627</v>
      </c>
    </row>
    <row r="50" spans="1:83" x14ac:dyDescent="0.35">
      <c r="A50" s="20" t="s">
        <v>218</v>
      </c>
      <c r="B50" s="270">
        <f>B48+B49</f>
        <v>4000624.8200000008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1273194.6599999999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0</v>
      </c>
      <c r="F53" s="270">
        <f t="shared" si="2"/>
        <v>0</v>
      </c>
      <c r="G53" s="270">
        <f t="shared" si="2"/>
        <v>253726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0</v>
      </c>
      <c r="Q53" s="270">
        <f t="shared" si="2"/>
        <v>0</v>
      </c>
      <c r="R53" s="270">
        <f t="shared" si="2"/>
        <v>0</v>
      </c>
      <c r="S53" s="270">
        <f t="shared" si="2"/>
        <v>0</v>
      </c>
      <c r="T53" s="270">
        <f t="shared" si="2"/>
        <v>0</v>
      </c>
      <c r="U53" s="270">
        <f t="shared" si="2"/>
        <v>0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0</v>
      </c>
      <c r="Z53" s="270">
        <f t="shared" si="2"/>
        <v>0</v>
      </c>
      <c r="AA53" s="270">
        <f t="shared" si="2"/>
        <v>0</v>
      </c>
      <c r="AB53" s="270">
        <f t="shared" si="2"/>
        <v>7435</v>
      </c>
      <c r="AC53" s="270">
        <f t="shared" si="2"/>
        <v>3939</v>
      </c>
      <c r="AD53" s="270">
        <f t="shared" si="2"/>
        <v>0</v>
      </c>
      <c r="AE53" s="270">
        <f t="shared" si="2"/>
        <v>69676</v>
      </c>
      <c r="AF53" s="270">
        <f t="shared" si="2"/>
        <v>0</v>
      </c>
      <c r="AG53" s="270">
        <f t="shared" si="2"/>
        <v>0</v>
      </c>
      <c r="AH53" s="270">
        <f t="shared" si="2"/>
        <v>0</v>
      </c>
      <c r="AI53" s="270">
        <f t="shared" si="2"/>
        <v>0</v>
      </c>
      <c r="AJ53" s="270">
        <f t="shared" si="2"/>
        <v>135821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133486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24874</v>
      </c>
      <c r="AW53" s="270">
        <f t="shared" si="2"/>
        <v>0</v>
      </c>
      <c r="AX53" s="270">
        <f t="shared" si="2"/>
        <v>0</v>
      </c>
      <c r="AY53" s="270">
        <f t="shared" si="2"/>
        <v>32140</v>
      </c>
      <c r="AZ53" s="270">
        <f t="shared" si="2"/>
        <v>12134</v>
      </c>
      <c r="BA53" s="270">
        <f t="shared" si="2"/>
        <v>7295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381085</v>
      </c>
      <c r="BF53" s="270">
        <f t="shared" si="2"/>
        <v>3644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103632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9708</v>
      </c>
      <c r="BW53" s="270">
        <f t="shared" si="3"/>
        <v>65913</v>
      </c>
      <c r="BX53" s="270">
        <f t="shared" si="3"/>
        <v>10517</v>
      </c>
      <c r="BY53" s="270">
        <f t="shared" si="3"/>
        <v>15497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2673</v>
      </c>
      <c r="CD53" s="270">
        <f t="shared" si="3"/>
        <v>0</v>
      </c>
      <c r="CE53" s="32">
        <f>SUM(C53:CD53)</f>
        <v>1273195</v>
      </c>
    </row>
    <row r="54" spans="1:83" x14ac:dyDescent="0.35">
      <c r="A54" s="20" t="s">
        <v>218</v>
      </c>
      <c r="B54" s="270">
        <f>B52+B53</f>
        <v>1273194.6599999999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0</v>
      </c>
      <c r="D60" s="213">
        <v>0</v>
      </c>
      <c r="E60" s="213">
        <v>0</v>
      </c>
      <c r="F60" s="213">
        <v>0</v>
      </c>
      <c r="G60" s="213">
        <v>17314.147027199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>
        <v>180994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0</v>
      </c>
      <c r="E61" s="243">
        <v>0</v>
      </c>
      <c r="F61" s="243">
        <v>0</v>
      </c>
      <c r="G61" s="243">
        <v>262.64000000000004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0</v>
      </c>
      <c r="Q61" s="244">
        <v>0</v>
      </c>
      <c r="R61" s="244">
        <v>0</v>
      </c>
      <c r="S61" s="245">
        <v>0</v>
      </c>
      <c r="T61" s="245">
        <v>0</v>
      </c>
      <c r="U61" s="246">
        <v>0</v>
      </c>
      <c r="V61" s="244">
        <v>0</v>
      </c>
      <c r="W61" s="244">
        <v>0</v>
      </c>
      <c r="X61" s="244">
        <v>0</v>
      </c>
      <c r="Y61" s="244">
        <v>0</v>
      </c>
      <c r="Z61" s="244">
        <v>0</v>
      </c>
      <c r="AA61" s="244">
        <v>0</v>
      </c>
      <c r="AB61" s="245">
        <v>6.9</v>
      </c>
      <c r="AC61" s="244">
        <v>5.7600000000000007</v>
      </c>
      <c r="AD61" s="244">
        <v>0</v>
      </c>
      <c r="AE61" s="244">
        <v>30.169999999999998</v>
      </c>
      <c r="AF61" s="244">
        <v>0</v>
      </c>
      <c r="AG61" s="244">
        <v>0</v>
      </c>
      <c r="AH61" s="244">
        <v>0</v>
      </c>
      <c r="AI61" s="244">
        <v>0</v>
      </c>
      <c r="AJ61" s="244">
        <v>0.37</v>
      </c>
      <c r="AK61" s="244">
        <v>19.420000000000002</v>
      </c>
      <c r="AL61" s="244">
        <v>6.12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</v>
      </c>
      <c r="AW61" s="245">
        <v>1</v>
      </c>
      <c r="AX61" s="245">
        <v>0</v>
      </c>
      <c r="AY61" s="244">
        <v>20.88</v>
      </c>
      <c r="AZ61" s="244">
        <v>0</v>
      </c>
      <c r="BA61" s="245">
        <v>0.89</v>
      </c>
      <c r="BB61" s="245">
        <v>7.03</v>
      </c>
      <c r="BC61" s="245">
        <v>1.5300000000000002</v>
      </c>
      <c r="BD61" s="245">
        <v>0</v>
      </c>
      <c r="BE61" s="244">
        <v>30.879999999999995</v>
      </c>
      <c r="BF61" s="245">
        <v>0</v>
      </c>
      <c r="BG61" s="245">
        <v>1.61</v>
      </c>
      <c r="BH61" s="245">
        <v>3.8099999999999996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37.880000000000003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1.58</v>
      </c>
      <c r="BU61" s="245">
        <v>0</v>
      </c>
      <c r="BV61" s="245">
        <v>3.91</v>
      </c>
      <c r="BW61" s="245">
        <v>0.02</v>
      </c>
      <c r="BX61" s="245">
        <v>0</v>
      </c>
      <c r="BY61" s="245">
        <v>16.969999999999995</v>
      </c>
      <c r="BZ61" s="245">
        <v>0</v>
      </c>
      <c r="CA61" s="245">
        <v>0</v>
      </c>
      <c r="CB61" s="245">
        <v>11.530000000000001</v>
      </c>
      <c r="CC61" s="245">
        <v>-0.63</v>
      </c>
      <c r="CD61" s="247" t="s">
        <v>233</v>
      </c>
      <c r="CE61" s="268">
        <f t="shared" ref="CE61:CE69" si="4">SUM(C61:CD61)</f>
        <v>470.27</v>
      </c>
    </row>
    <row r="62" spans="1:83" x14ac:dyDescent="0.35">
      <c r="A62" s="39" t="s">
        <v>248</v>
      </c>
      <c r="B62" s="20"/>
      <c r="C62" s="213">
        <v>0</v>
      </c>
      <c r="D62" s="213">
        <v>0</v>
      </c>
      <c r="E62" s="213">
        <v>0</v>
      </c>
      <c r="F62" s="213">
        <v>0</v>
      </c>
      <c r="G62" s="213">
        <v>20958916.43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0</v>
      </c>
      <c r="Q62" s="214">
        <v>0</v>
      </c>
      <c r="R62" s="214">
        <v>0</v>
      </c>
      <c r="S62" s="228">
        <v>-4375.12</v>
      </c>
      <c r="T62" s="228">
        <v>0</v>
      </c>
      <c r="U62" s="227">
        <v>0</v>
      </c>
      <c r="V62" s="214">
        <v>0</v>
      </c>
      <c r="W62" s="214">
        <v>0</v>
      </c>
      <c r="X62" s="214">
        <v>0</v>
      </c>
      <c r="Y62" s="214">
        <v>0</v>
      </c>
      <c r="Z62" s="214">
        <v>0</v>
      </c>
      <c r="AA62" s="214">
        <v>0</v>
      </c>
      <c r="AB62" s="240">
        <v>778997</v>
      </c>
      <c r="AC62" s="214">
        <v>493879.18000000005</v>
      </c>
      <c r="AD62" s="214">
        <v>0</v>
      </c>
      <c r="AE62" s="214">
        <v>2267200.2799999998</v>
      </c>
      <c r="AF62" s="214">
        <v>0</v>
      </c>
      <c r="AG62" s="214">
        <v>0</v>
      </c>
      <c r="AH62" s="214">
        <v>0</v>
      </c>
      <c r="AI62" s="214">
        <v>0</v>
      </c>
      <c r="AJ62" s="214">
        <v>47418.11</v>
      </c>
      <c r="AK62" s="214">
        <v>1540828.1099999999</v>
      </c>
      <c r="AL62" s="214">
        <v>570342.48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0</v>
      </c>
      <c r="AW62" s="228">
        <v>162424.75</v>
      </c>
      <c r="AX62" s="228">
        <v>0</v>
      </c>
      <c r="AY62" s="214">
        <v>981758.09999999974</v>
      </c>
      <c r="AZ62" s="214">
        <v>0</v>
      </c>
      <c r="BA62" s="228">
        <v>36550.050000000003</v>
      </c>
      <c r="BB62" s="228">
        <v>700515.53999999992</v>
      </c>
      <c r="BC62" s="228">
        <v>60831.569999999992</v>
      </c>
      <c r="BD62" s="228">
        <v>0</v>
      </c>
      <c r="BE62" s="214">
        <v>1632178.33</v>
      </c>
      <c r="BF62" s="228">
        <v>0</v>
      </c>
      <c r="BG62" s="228">
        <v>74084.38</v>
      </c>
      <c r="BH62" s="228">
        <v>278782.79000000004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2928506.71</v>
      </c>
      <c r="BO62" s="228">
        <v>269.57</v>
      </c>
      <c r="BP62" s="228">
        <v>-148.38999999999999</v>
      </c>
      <c r="BQ62" s="228">
        <v>0</v>
      </c>
      <c r="BR62" s="228">
        <v>0</v>
      </c>
      <c r="BS62" s="228">
        <v>0</v>
      </c>
      <c r="BT62" s="228">
        <v>108697.29999999999</v>
      </c>
      <c r="BU62" s="228">
        <v>0</v>
      </c>
      <c r="BV62" s="228">
        <v>216834.61</v>
      </c>
      <c r="BW62" s="228">
        <v>1015.1200000000001</v>
      </c>
      <c r="BX62" s="228">
        <v>0</v>
      </c>
      <c r="BY62" s="228">
        <v>1754134.9600000002</v>
      </c>
      <c r="BZ62" s="228">
        <v>0</v>
      </c>
      <c r="CA62" s="228">
        <v>0</v>
      </c>
      <c r="CB62" s="228">
        <v>795851.29999999981</v>
      </c>
      <c r="CC62" s="228">
        <v>0</v>
      </c>
      <c r="CD62" s="29" t="s">
        <v>233</v>
      </c>
      <c r="CE62" s="32">
        <f t="shared" si="4"/>
        <v>36385493.159999996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2304456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-481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85652</v>
      </c>
      <c r="AC63" s="269">
        <f t="shared" si="5"/>
        <v>54303</v>
      </c>
      <c r="AD63" s="269">
        <f t="shared" si="5"/>
        <v>0</v>
      </c>
      <c r="AE63" s="269">
        <f t="shared" si="5"/>
        <v>249281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5214</v>
      </c>
      <c r="AK63" s="269">
        <f t="shared" si="5"/>
        <v>169416</v>
      </c>
      <c r="AL63" s="269">
        <f t="shared" si="5"/>
        <v>62710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17859</v>
      </c>
      <c r="AX63" s="269">
        <f t="shared" si="5"/>
        <v>0</v>
      </c>
      <c r="AY63" s="269">
        <f t="shared" si="5"/>
        <v>107945</v>
      </c>
      <c r="AZ63" s="269">
        <f t="shared" si="5"/>
        <v>0</v>
      </c>
      <c r="BA63" s="269">
        <f t="shared" si="5"/>
        <v>4019</v>
      </c>
      <c r="BB63" s="269">
        <f t="shared" si="5"/>
        <v>77022</v>
      </c>
      <c r="BC63" s="269">
        <f t="shared" si="5"/>
        <v>6688</v>
      </c>
      <c r="BD63" s="269">
        <f t="shared" si="5"/>
        <v>0</v>
      </c>
      <c r="BE63" s="269">
        <f t="shared" si="5"/>
        <v>179460</v>
      </c>
      <c r="BF63" s="269">
        <f t="shared" si="5"/>
        <v>0</v>
      </c>
      <c r="BG63" s="269">
        <f t="shared" si="5"/>
        <v>8146</v>
      </c>
      <c r="BH63" s="269">
        <f t="shared" si="5"/>
        <v>30652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321993</v>
      </c>
      <c r="BO63" s="269">
        <f t="shared" si="5"/>
        <v>30</v>
      </c>
      <c r="BP63" s="269">
        <f t="shared" ref="BP63:CC63" si="6">ROUND(BP48+BP49,0)</f>
        <v>-16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11951</v>
      </c>
      <c r="BU63" s="269">
        <f t="shared" si="6"/>
        <v>0</v>
      </c>
      <c r="BV63" s="269">
        <f t="shared" si="6"/>
        <v>23841</v>
      </c>
      <c r="BW63" s="269">
        <f t="shared" si="6"/>
        <v>112</v>
      </c>
      <c r="BX63" s="269">
        <f t="shared" si="6"/>
        <v>0</v>
      </c>
      <c r="BY63" s="269">
        <f t="shared" si="6"/>
        <v>192869</v>
      </c>
      <c r="BZ63" s="269">
        <f t="shared" si="6"/>
        <v>0</v>
      </c>
      <c r="CA63" s="269">
        <f t="shared" si="6"/>
        <v>0</v>
      </c>
      <c r="CB63" s="269">
        <f t="shared" si="6"/>
        <v>87505</v>
      </c>
      <c r="CC63" s="269">
        <f t="shared" si="6"/>
        <v>0</v>
      </c>
      <c r="CD63" s="29" t="s">
        <v>233</v>
      </c>
      <c r="CE63" s="32">
        <f t="shared" si="4"/>
        <v>4000627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0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211655.34999999998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42465.55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254120.89999999997</v>
      </c>
    </row>
    <row r="65" spans="1:83" x14ac:dyDescent="0.35">
      <c r="A65" s="39" t="s">
        <v>250</v>
      </c>
      <c r="B65" s="20"/>
      <c r="C65" s="213">
        <v>0</v>
      </c>
      <c r="D65" s="213">
        <v>0</v>
      </c>
      <c r="E65" s="213">
        <v>0</v>
      </c>
      <c r="F65" s="213">
        <v>0</v>
      </c>
      <c r="G65" s="213">
        <v>472843.85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0</v>
      </c>
      <c r="Q65" s="214">
        <v>0</v>
      </c>
      <c r="R65" s="214">
        <v>0</v>
      </c>
      <c r="S65" s="228">
        <v>33289.17</v>
      </c>
      <c r="T65" s="228">
        <v>0</v>
      </c>
      <c r="U65" s="227">
        <v>23394.01</v>
      </c>
      <c r="V65" s="214">
        <v>0</v>
      </c>
      <c r="W65" s="214">
        <v>0</v>
      </c>
      <c r="X65" s="214">
        <v>0</v>
      </c>
      <c r="Y65" s="214">
        <v>0</v>
      </c>
      <c r="Z65" s="214">
        <v>0</v>
      </c>
      <c r="AA65" s="214">
        <v>0</v>
      </c>
      <c r="AB65" s="240">
        <v>497395.45999999996</v>
      </c>
      <c r="AC65" s="214">
        <v>52803.549999999996</v>
      </c>
      <c r="AD65" s="214">
        <v>0</v>
      </c>
      <c r="AE65" s="214">
        <v>36916.31</v>
      </c>
      <c r="AF65" s="214">
        <v>0</v>
      </c>
      <c r="AG65" s="214">
        <v>0</v>
      </c>
      <c r="AH65" s="214">
        <v>0</v>
      </c>
      <c r="AI65" s="214">
        <v>0</v>
      </c>
      <c r="AJ65" s="214">
        <v>386.14</v>
      </c>
      <c r="AK65" s="214">
        <v>22979.579999999998</v>
      </c>
      <c r="AL65" s="214">
        <v>6036.7599999999993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3989.3900000000003</v>
      </c>
      <c r="AX65" s="228">
        <v>0</v>
      </c>
      <c r="AY65" s="214">
        <v>248985.30000000005</v>
      </c>
      <c r="AZ65" s="214">
        <v>76.25</v>
      </c>
      <c r="BA65" s="228">
        <v>6743.68</v>
      </c>
      <c r="BB65" s="228">
        <v>673</v>
      </c>
      <c r="BC65" s="228">
        <v>1188.8600000000001</v>
      </c>
      <c r="BD65" s="228">
        <v>0</v>
      </c>
      <c r="BE65" s="214">
        <v>82324.220000000016</v>
      </c>
      <c r="BF65" s="228">
        <v>0</v>
      </c>
      <c r="BG65" s="228">
        <v>913.05000000000007</v>
      </c>
      <c r="BH65" s="228">
        <v>94495.319999999992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26713.619999999992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1482.1</v>
      </c>
      <c r="BW65" s="228">
        <v>30.18</v>
      </c>
      <c r="BX65" s="228">
        <v>0</v>
      </c>
      <c r="BY65" s="228">
        <v>40617.799999999996</v>
      </c>
      <c r="BZ65" s="228">
        <v>0</v>
      </c>
      <c r="CA65" s="228">
        <v>0</v>
      </c>
      <c r="CB65" s="228">
        <v>493.46999999999991</v>
      </c>
      <c r="CC65" s="228">
        <v>0</v>
      </c>
      <c r="CD65" s="29" t="s">
        <v>233</v>
      </c>
      <c r="CE65" s="32">
        <f t="shared" si="4"/>
        <v>1654771.0699999998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0</v>
      </c>
      <c r="F66" s="213">
        <v>0</v>
      </c>
      <c r="G66" s="213">
        <v>53579.73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0</v>
      </c>
      <c r="Q66" s="214">
        <v>0</v>
      </c>
      <c r="R66" s="214">
        <v>0</v>
      </c>
      <c r="S66" s="228">
        <v>0</v>
      </c>
      <c r="T66" s="228">
        <v>0</v>
      </c>
      <c r="U66" s="227">
        <v>0</v>
      </c>
      <c r="V66" s="214">
        <v>0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0</v>
      </c>
      <c r="AC66" s="214">
        <v>156.01999999999998</v>
      </c>
      <c r="AD66" s="214">
        <v>0</v>
      </c>
      <c r="AE66" s="214">
        <v>155.66</v>
      </c>
      <c r="AF66" s="214">
        <v>0</v>
      </c>
      <c r="AG66" s="214">
        <v>0</v>
      </c>
      <c r="AH66" s="214">
        <v>0</v>
      </c>
      <c r="AI66" s="214">
        <v>0</v>
      </c>
      <c r="AJ66" s="214">
        <v>0</v>
      </c>
      <c r="AK66" s="214">
        <v>254.19000000000003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250</v>
      </c>
      <c r="BC66" s="228">
        <v>156.01999999999998</v>
      </c>
      <c r="BD66" s="228">
        <v>0</v>
      </c>
      <c r="BE66" s="214">
        <v>455192.97999999992</v>
      </c>
      <c r="BF66" s="228">
        <v>0</v>
      </c>
      <c r="BG66" s="228">
        <v>30928.339999999997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65891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950</v>
      </c>
      <c r="BW66" s="228">
        <v>0</v>
      </c>
      <c r="BX66" s="228">
        <v>0</v>
      </c>
      <c r="BY66" s="228">
        <v>4052.29</v>
      </c>
      <c r="BZ66" s="228">
        <v>0</v>
      </c>
      <c r="CA66" s="228">
        <v>0</v>
      </c>
      <c r="CB66" s="228">
        <v>11490.2</v>
      </c>
      <c r="CC66" s="228">
        <v>0</v>
      </c>
      <c r="CD66" s="29" t="s">
        <v>233</v>
      </c>
      <c r="CE66" s="32">
        <f t="shared" si="4"/>
        <v>623056.42999999993</v>
      </c>
    </row>
    <row r="67" spans="1:83" x14ac:dyDescent="0.35">
      <c r="A67" s="39" t="s">
        <v>252</v>
      </c>
      <c r="B67" s="20"/>
      <c r="C67" s="213">
        <v>0</v>
      </c>
      <c r="D67" s="213">
        <v>0</v>
      </c>
      <c r="E67" s="213">
        <v>0</v>
      </c>
      <c r="F67" s="213">
        <v>0</v>
      </c>
      <c r="G67" s="213">
        <v>283769.75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0</v>
      </c>
      <c r="Q67" s="214">
        <v>0</v>
      </c>
      <c r="R67" s="214">
        <v>0</v>
      </c>
      <c r="S67" s="228">
        <v>9020.5299999999988</v>
      </c>
      <c r="T67" s="228">
        <v>0</v>
      </c>
      <c r="U67" s="227">
        <v>121338.58000000002</v>
      </c>
      <c r="V67" s="214">
        <v>0</v>
      </c>
      <c r="W67" s="214">
        <v>0</v>
      </c>
      <c r="X67" s="214">
        <v>0</v>
      </c>
      <c r="Y67" s="214">
        <v>0</v>
      </c>
      <c r="Z67" s="214">
        <v>0</v>
      </c>
      <c r="AA67" s="214">
        <v>0</v>
      </c>
      <c r="AB67" s="240">
        <v>5936.579999999999</v>
      </c>
      <c r="AC67" s="214">
        <v>56.480000000000004</v>
      </c>
      <c r="AD67" s="214">
        <v>0</v>
      </c>
      <c r="AE67" s="214">
        <v>3079.6099999999997</v>
      </c>
      <c r="AF67" s="214">
        <v>0</v>
      </c>
      <c r="AG67" s="214">
        <v>0</v>
      </c>
      <c r="AH67" s="214">
        <v>0</v>
      </c>
      <c r="AI67" s="214">
        <v>0</v>
      </c>
      <c r="AJ67" s="214">
        <v>0</v>
      </c>
      <c r="AK67" s="214">
        <v>914.63</v>
      </c>
      <c r="AL67" s="214">
        <v>344.58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20.41</v>
      </c>
      <c r="AX67" s="228">
        <v>0</v>
      </c>
      <c r="AY67" s="214">
        <v>214197.12</v>
      </c>
      <c r="AZ67" s="214">
        <v>748.40000000000146</v>
      </c>
      <c r="BA67" s="228">
        <v>89968.2</v>
      </c>
      <c r="BB67" s="228">
        <v>65.13</v>
      </c>
      <c r="BC67" s="228">
        <v>32065.409999999993</v>
      </c>
      <c r="BD67" s="228">
        <v>0</v>
      </c>
      <c r="BE67" s="214">
        <v>449026.18000000005</v>
      </c>
      <c r="BF67" s="228">
        <v>0</v>
      </c>
      <c r="BG67" s="228">
        <v>50482.14</v>
      </c>
      <c r="BH67" s="228">
        <v>71847.990000000005</v>
      </c>
      <c r="BI67" s="228">
        <v>0</v>
      </c>
      <c r="BJ67" s="228">
        <v>476821.87</v>
      </c>
      <c r="BK67" s="228">
        <v>0</v>
      </c>
      <c r="BL67" s="228">
        <v>0</v>
      </c>
      <c r="BM67" s="228">
        <v>0</v>
      </c>
      <c r="BN67" s="228">
        <v>1945664.5299999996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22814.62</v>
      </c>
      <c r="BW67" s="228">
        <v>1024243.4200000002</v>
      </c>
      <c r="BX67" s="228">
        <v>0</v>
      </c>
      <c r="BY67" s="228">
        <v>300552.32000000001</v>
      </c>
      <c r="BZ67" s="228">
        <v>0</v>
      </c>
      <c r="CA67" s="228">
        <v>331135.45</v>
      </c>
      <c r="CB67" s="228">
        <v>17745.930000000004</v>
      </c>
      <c r="CC67" s="228">
        <v>578.54</v>
      </c>
      <c r="CD67" s="29" t="s">
        <v>233</v>
      </c>
      <c r="CE67" s="32">
        <f t="shared" si="4"/>
        <v>5452438.3999999994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253726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7435</v>
      </c>
      <c r="AC68" s="32">
        <f t="shared" si="7"/>
        <v>3939</v>
      </c>
      <c r="AD68" s="32">
        <f t="shared" si="7"/>
        <v>0</v>
      </c>
      <c r="AE68" s="32">
        <f t="shared" si="7"/>
        <v>69676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135821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133486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24874</v>
      </c>
      <c r="AW68" s="32">
        <f t="shared" si="7"/>
        <v>0</v>
      </c>
      <c r="AX68" s="32">
        <f t="shared" si="7"/>
        <v>0</v>
      </c>
      <c r="AY68" s="32">
        <f t="shared" si="7"/>
        <v>32140</v>
      </c>
      <c r="AZ68" s="32">
        <f t="shared" si="7"/>
        <v>12134</v>
      </c>
      <c r="BA68" s="32">
        <f t="shared" si="7"/>
        <v>7295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381085</v>
      </c>
      <c r="BF68" s="32">
        <f t="shared" si="7"/>
        <v>3644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103632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9708</v>
      </c>
      <c r="BW68" s="32">
        <f t="shared" si="8"/>
        <v>65913</v>
      </c>
      <c r="BX68" s="32">
        <f t="shared" si="8"/>
        <v>10517</v>
      </c>
      <c r="BY68" s="32">
        <f t="shared" si="8"/>
        <v>15497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2673</v>
      </c>
      <c r="CD68" s="29" t="s">
        <v>233</v>
      </c>
      <c r="CE68" s="32">
        <f t="shared" si="4"/>
        <v>1273195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0</v>
      </c>
      <c r="F69" s="213">
        <v>0</v>
      </c>
      <c r="G69" s="213">
        <v>354871.76999999996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24128.260000000002</v>
      </c>
      <c r="AC69" s="214">
        <v>11533.98</v>
      </c>
      <c r="AD69" s="214">
        <v>0</v>
      </c>
      <c r="AE69" s="214">
        <v>57.52</v>
      </c>
      <c r="AF69" s="214">
        <v>0</v>
      </c>
      <c r="AG69" s="214">
        <v>0</v>
      </c>
      <c r="AH69" s="214">
        <v>0</v>
      </c>
      <c r="AI69" s="214">
        <v>0</v>
      </c>
      <c r="AJ69" s="214">
        <v>0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1401.25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1125792.6699999997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1517785.4499999997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76624.039999999994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153014.04999999999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15339.050000000001</v>
      </c>
      <c r="Z70" s="32">
        <f t="shared" si="9"/>
        <v>0</v>
      </c>
      <c r="AA70" s="32">
        <f t="shared" si="9"/>
        <v>0</v>
      </c>
      <c r="AB70" s="32">
        <f t="shared" si="9"/>
        <v>550.80999999999995</v>
      </c>
      <c r="AC70" s="32">
        <f t="shared" si="9"/>
        <v>2178.88</v>
      </c>
      <c r="AD70" s="32">
        <f t="shared" si="9"/>
        <v>0</v>
      </c>
      <c r="AE70" s="32">
        <f t="shared" si="9"/>
        <v>16233.560000000003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26181.449999999997</v>
      </c>
      <c r="AL70" s="32">
        <f t="shared" si="9"/>
        <v>2263.15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1308.1799999999998</v>
      </c>
      <c r="AX70" s="32">
        <f t="shared" si="9"/>
        <v>0</v>
      </c>
      <c r="AY70" s="32">
        <f t="shared" si="9"/>
        <v>15817.66</v>
      </c>
      <c r="AZ70" s="32">
        <f t="shared" si="9"/>
        <v>0</v>
      </c>
      <c r="BA70" s="32">
        <f t="shared" si="9"/>
        <v>0</v>
      </c>
      <c r="BB70" s="32">
        <f t="shared" si="9"/>
        <v>1270.22</v>
      </c>
      <c r="BC70" s="32">
        <f t="shared" si="9"/>
        <v>0</v>
      </c>
      <c r="BD70" s="32">
        <f t="shared" si="9"/>
        <v>0</v>
      </c>
      <c r="BE70" s="32">
        <f t="shared" si="9"/>
        <v>13540.480000000001</v>
      </c>
      <c r="BF70" s="32">
        <f t="shared" si="9"/>
        <v>0</v>
      </c>
      <c r="BG70" s="32">
        <f t="shared" si="9"/>
        <v>0</v>
      </c>
      <c r="BH70" s="32">
        <f t="shared" si="9"/>
        <v>8133.69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384832.51000000007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933.84</v>
      </c>
      <c r="BW70" s="32">
        <f t="shared" si="10"/>
        <v>0</v>
      </c>
      <c r="BX70" s="32">
        <f t="shared" si="10"/>
        <v>0</v>
      </c>
      <c r="BY70" s="32">
        <f t="shared" si="10"/>
        <v>20538.97</v>
      </c>
      <c r="BZ70" s="32">
        <f t="shared" si="10"/>
        <v>0</v>
      </c>
      <c r="CA70" s="32">
        <f t="shared" si="10"/>
        <v>0</v>
      </c>
      <c r="CB70" s="32">
        <f t="shared" si="10"/>
        <v>36822.19</v>
      </c>
      <c r="CC70" s="32">
        <f t="shared" si="10"/>
        <v>0</v>
      </c>
      <c r="CD70" s="32">
        <f t="shared" si="10"/>
        <v>1402912.6800000002</v>
      </c>
      <c r="CE70" s="32">
        <f>SUM(CE71:CE85)</f>
        <v>15030263.170000002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0</v>
      </c>
      <c r="F84" s="30">
        <v>0</v>
      </c>
      <c r="G84" s="24">
        <v>76624.039999999994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0</v>
      </c>
      <c r="Q84" s="30">
        <v>0</v>
      </c>
      <c r="R84" s="31">
        <v>0</v>
      </c>
      <c r="S84" s="30">
        <v>153014.04999999999</v>
      </c>
      <c r="T84" s="24">
        <v>0</v>
      </c>
      <c r="U84" s="30">
        <v>0</v>
      </c>
      <c r="V84" s="30">
        <v>0</v>
      </c>
      <c r="W84" s="24">
        <v>0</v>
      </c>
      <c r="X84" s="30">
        <v>0</v>
      </c>
      <c r="Y84" s="30">
        <v>15339.050000000001</v>
      </c>
      <c r="Z84" s="30">
        <v>0</v>
      </c>
      <c r="AA84" s="30">
        <v>0</v>
      </c>
      <c r="AB84" s="30">
        <v>550.80999999999995</v>
      </c>
      <c r="AC84" s="30">
        <v>2178.88</v>
      </c>
      <c r="AD84" s="30">
        <v>0</v>
      </c>
      <c r="AE84" s="30">
        <v>16233.560000000003</v>
      </c>
      <c r="AF84" s="30">
        <v>0</v>
      </c>
      <c r="AG84" s="30">
        <v>0</v>
      </c>
      <c r="AH84" s="30">
        <v>0</v>
      </c>
      <c r="AI84" s="30">
        <v>0</v>
      </c>
      <c r="AJ84" s="30">
        <v>0</v>
      </c>
      <c r="AK84" s="30">
        <v>26181.449999999997</v>
      </c>
      <c r="AL84" s="30">
        <v>2263.15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1308.1799999999998</v>
      </c>
      <c r="AX84" s="30">
        <v>0</v>
      </c>
      <c r="AY84" s="30">
        <v>15817.66</v>
      </c>
      <c r="AZ84" s="30">
        <v>0</v>
      </c>
      <c r="BA84" s="30">
        <v>0</v>
      </c>
      <c r="BB84" s="30">
        <v>1270.22</v>
      </c>
      <c r="BC84" s="30">
        <v>0</v>
      </c>
      <c r="BD84" s="30">
        <v>0</v>
      </c>
      <c r="BE84" s="30">
        <v>13540.480000000001</v>
      </c>
      <c r="BF84" s="30">
        <v>0</v>
      </c>
      <c r="BG84" s="30">
        <v>0</v>
      </c>
      <c r="BH84" s="31">
        <v>8133.69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384832.51000000007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933.84</v>
      </c>
      <c r="BW84" s="30">
        <v>0</v>
      </c>
      <c r="BX84" s="30">
        <v>0</v>
      </c>
      <c r="BY84" s="30">
        <v>20538.97</v>
      </c>
      <c r="BZ84" s="30">
        <v>0</v>
      </c>
      <c r="CA84" s="30">
        <v>0</v>
      </c>
      <c r="CB84" s="30">
        <v>36822.19</v>
      </c>
      <c r="CC84" s="30">
        <v>0</v>
      </c>
      <c r="CD84" s="35">
        <v>1402912.6800000002</v>
      </c>
      <c r="CE84" s="32">
        <f t="shared" si="11"/>
        <v>2178495.41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8653690.4399999995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10252.67</v>
      </c>
      <c r="AD85" s="213">
        <v>0</v>
      </c>
      <c r="AE85" s="213">
        <v>255868.06000000003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785.44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65428.729999999996</v>
      </c>
      <c r="AZ85" s="213">
        <v>95107.94</v>
      </c>
      <c r="BA85" s="213">
        <v>0</v>
      </c>
      <c r="BB85" s="213">
        <v>6683.57</v>
      </c>
      <c r="BC85" s="213">
        <v>0</v>
      </c>
      <c r="BD85" s="213">
        <v>0</v>
      </c>
      <c r="BE85" s="213">
        <v>161269.24</v>
      </c>
      <c r="BF85" s="213">
        <v>0</v>
      </c>
      <c r="BG85" s="213">
        <v>3127.62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577712.54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13941.64</v>
      </c>
      <c r="BW85" s="213">
        <v>0</v>
      </c>
      <c r="BX85" s="213">
        <v>0</v>
      </c>
      <c r="BY85" s="213">
        <v>0</v>
      </c>
      <c r="BZ85" s="213">
        <v>0</v>
      </c>
      <c r="CA85" s="213">
        <v>0</v>
      </c>
      <c r="CB85" s="213">
        <v>1423795.9899999998</v>
      </c>
      <c r="CC85" s="213">
        <v>1584103.88</v>
      </c>
      <c r="CD85" s="35">
        <v>0</v>
      </c>
      <c r="CE85" s="32">
        <f t="shared" si="11"/>
        <v>12851767.760000002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16105097.130000001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190467.63</v>
      </c>
      <c r="T86" s="32">
        <f t="shared" si="12"/>
        <v>0</v>
      </c>
      <c r="U86" s="32">
        <f t="shared" si="12"/>
        <v>144732.59000000003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15339.050000000001</v>
      </c>
      <c r="Z86" s="32">
        <f t="shared" si="12"/>
        <v>0</v>
      </c>
      <c r="AA86" s="32">
        <f t="shared" si="12"/>
        <v>0</v>
      </c>
      <c r="AB86" s="32">
        <f t="shared" si="12"/>
        <v>1400095.11</v>
      </c>
      <c r="AC86" s="32">
        <f t="shared" si="12"/>
        <v>608597.42000000004</v>
      </c>
      <c r="AD86" s="32">
        <f t="shared" si="12"/>
        <v>0</v>
      </c>
      <c r="AE86" s="32">
        <f t="shared" si="12"/>
        <v>2386731.88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188839.25</v>
      </c>
      <c r="AK86" s="32">
        <f t="shared" si="12"/>
        <v>1759788.5199999998</v>
      </c>
      <c r="AL86" s="32">
        <f t="shared" si="12"/>
        <v>641696.97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133486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24874</v>
      </c>
      <c r="AW86" s="32">
        <f t="shared" si="12"/>
        <v>185601.73</v>
      </c>
      <c r="AX86" s="32">
        <f t="shared" si="12"/>
        <v>0</v>
      </c>
      <c r="AY86" s="32">
        <f t="shared" si="12"/>
        <v>1535414.4499999995</v>
      </c>
      <c r="AZ86" s="32">
        <f t="shared" si="12"/>
        <v>-82149.290000000008</v>
      </c>
      <c r="BA86" s="32">
        <f t="shared" si="12"/>
        <v>144575.93</v>
      </c>
      <c r="BB86" s="32">
        <f t="shared" si="12"/>
        <v>773112.31999999995</v>
      </c>
      <c r="BC86" s="32">
        <f t="shared" si="12"/>
        <v>100929.85999999999</v>
      </c>
      <c r="BD86" s="32">
        <f t="shared" si="12"/>
        <v>0</v>
      </c>
      <c r="BE86" s="32">
        <f t="shared" si="12"/>
        <v>3032939.2</v>
      </c>
      <c r="BF86" s="32">
        <f t="shared" si="12"/>
        <v>3644</v>
      </c>
      <c r="BG86" s="32">
        <f t="shared" si="12"/>
        <v>161426.29</v>
      </c>
      <c r="BH86" s="32">
        <f t="shared" si="12"/>
        <v>695567.1399999999</v>
      </c>
      <c r="BI86" s="32">
        <f t="shared" si="12"/>
        <v>0</v>
      </c>
      <c r="BJ86" s="32">
        <f t="shared" si="12"/>
        <v>476821.87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6367779.0499999989</v>
      </c>
      <c r="BO86" s="32">
        <f t="shared" si="12"/>
        <v>299.57</v>
      </c>
      <c r="BP86" s="32">
        <f t="shared" ref="BP86:CD86" si="13">SUM(BP62:BP70)-BP85</f>
        <v>-164.39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120648.29999999999</v>
      </c>
      <c r="BU86" s="32">
        <f t="shared" si="13"/>
        <v>0</v>
      </c>
      <c r="BV86" s="32">
        <f t="shared" si="13"/>
        <v>262622.53000000003</v>
      </c>
      <c r="BW86" s="32">
        <f t="shared" si="13"/>
        <v>1091313.7200000002</v>
      </c>
      <c r="BX86" s="32">
        <f t="shared" si="13"/>
        <v>10517</v>
      </c>
      <c r="BY86" s="32">
        <f t="shared" si="13"/>
        <v>2328262.3400000003</v>
      </c>
      <c r="BZ86" s="32">
        <f t="shared" si="13"/>
        <v>0</v>
      </c>
      <c r="CA86" s="32">
        <f t="shared" si="13"/>
        <v>331135.45</v>
      </c>
      <c r="CB86" s="32">
        <f t="shared" si="13"/>
        <v>-473887.89999999991</v>
      </c>
      <c r="CC86" s="32">
        <f t="shared" si="13"/>
        <v>-1580852.3399999999</v>
      </c>
      <c r="CD86" s="32">
        <f t="shared" si="13"/>
        <v>1402912.6800000002</v>
      </c>
      <c r="CE86" s="32">
        <f t="shared" si="11"/>
        <v>40488215.06000001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0</v>
      </c>
      <c r="D88" s="213">
        <v>0</v>
      </c>
      <c r="E88" s="213">
        <v>0</v>
      </c>
      <c r="F88" s="213">
        <v>0</v>
      </c>
      <c r="G88" s="213">
        <v>33602711.100000001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0</v>
      </c>
      <c r="Q88" s="213">
        <v>0</v>
      </c>
      <c r="R88" s="213">
        <v>0</v>
      </c>
      <c r="S88" s="213">
        <v>234297.74000000002</v>
      </c>
      <c r="T88" s="213">
        <v>0</v>
      </c>
      <c r="U88" s="213">
        <v>4088820.6499999994</v>
      </c>
      <c r="V88" s="213">
        <v>0</v>
      </c>
      <c r="W88" s="213">
        <v>0</v>
      </c>
      <c r="X88" s="213">
        <v>0</v>
      </c>
      <c r="Y88" s="213">
        <v>413889.07</v>
      </c>
      <c r="Z88" s="213">
        <v>0</v>
      </c>
      <c r="AA88" s="213">
        <v>0</v>
      </c>
      <c r="AB88" s="213">
        <v>3824024.2399999998</v>
      </c>
      <c r="AC88" s="213">
        <v>1969048</v>
      </c>
      <c r="AD88" s="213">
        <v>0</v>
      </c>
      <c r="AE88" s="213">
        <v>7729680</v>
      </c>
      <c r="AF88" s="213">
        <v>0</v>
      </c>
      <c r="AG88" s="213">
        <v>0</v>
      </c>
      <c r="AH88" s="213">
        <v>0</v>
      </c>
      <c r="AI88" s="213">
        <v>0</v>
      </c>
      <c r="AJ88" s="213">
        <v>0</v>
      </c>
      <c r="AK88" s="213">
        <v>10133119</v>
      </c>
      <c r="AL88" s="213">
        <v>2338184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64333773.800000004</v>
      </c>
    </row>
    <row r="89" spans="1:84" x14ac:dyDescent="0.35">
      <c r="A89" s="26" t="s">
        <v>273</v>
      </c>
      <c r="B89" s="20"/>
      <c r="C89" s="213">
        <v>0</v>
      </c>
      <c r="D89" s="213">
        <v>0</v>
      </c>
      <c r="E89" s="213">
        <v>0</v>
      </c>
      <c r="F89" s="213">
        <v>0</v>
      </c>
      <c r="G89" s="213">
        <v>24410443.086338099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0</v>
      </c>
      <c r="Q89" s="213">
        <v>0</v>
      </c>
      <c r="R89" s="213">
        <v>0</v>
      </c>
      <c r="S89" s="213">
        <v>0</v>
      </c>
      <c r="T89" s="213">
        <v>0</v>
      </c>
      <c r="U89" s="213">
        <v>511571</v>
      </c>
      <c r="V89" s="213">
        <v>0</v>
      </c>
      <c r="W89" s="213">
        <v>0</v>
      </c>
      <c r="X89" s="213">
        <v>0</v>
      </c>
      <c r="Y89" s="213">
        <v>0</v>
      </c>
      <c r="Z89" s="213">
        <v>0</v>
      </c>
      <c r="AA89" s="213">
        <v>0</v>
      </c>
      <c r="AB89" s="213">
        <v>0</v>
      </c>
      <c r="AC89" s="213">
        <v>0</v>
      </c>
      <c r="AD89" s="213">
        <v>0</v>
      </c>
      <c r="AE89" s="213">
        <v>0</v>
      </c>
      <c r="AF89" s="213">
        <v>0</v>
      </c>
      <c r="AG89" s="213">
        <v>0</v>
      </c>
      <c r="AH89" s="213">
        <v>0</v>
      </c>
      <c r="AI89" s="213">
        <v>0</v>
      </c>
      <c r="AJ89" s="213">
        <v>75288.399999999994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24997302.486338098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58013154.186338097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234297.74000000002</v>
      </c>
      <c r="T90" s="32">
        <f t="shared" si="15"/>
        <v>0</v>
      </c>
      <c r="U90" s="32">
        <f t="shared" si="15"/>
        <v>4600391.6499999994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413889.07</v>
      </c>
      <c r="Z90" s="32">
        <f t="shared" si="15"/>
        <v>0</v>
      </c>
      <c r="AA90" s="32">
        <f t="shared" si="15"/>
        <v>0</v>
      </c>
      <c r="AB90" s="32">
        <f t="shared" si="15"/>
        <v>3824024.2399999998</v>
      </c>
      <c r="AC90" s="32">
        <f t="shared" si="15"/>
        <v>1969048</v>
      </c>
      <c r="AD90" s="32">
        <f t="shared" si="15"/>
        <v>0</v>
      </c>
      <c r="AE90" s="32">
        <f t="shared" si="15"/>
        <v>7729680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75288.399999999994</v>
      </c>
      <c r="AK90" s="32">
        <f t="shared" si="15"/>
        <v>10133119</v>
      </c>
      <c r="AL90" s="32">
        <f t="shared" si="15"/>
        <v>2338184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89331076.286338106</v>
      </c>
    </row>
    <row r="91" spans="1:84" x14ac:dyDescent="0.35">
      <c r="A91" s="39" t="s">
        <v>275</v>
      </c>
      <c r="B91" s="32"/>
      <c r="C91" s="213">
        <v>0</v>
      </c>
      <c r="D91" s="213">
        <v>0</v>
      </c>
      <c r="E91" s="213">
        <v>0</v>
      </c>
      <c r="F91" s="213">
        <v>0</v>
      </c>
      <c r="G91" s="213">
        <v>36069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0</v>
      </c>
      <c r="Q91" s="213">
        <v>0</v>
      </c>
      <c r="R91" s="213">
        <v>0</v>
      </c>
      <c r="S91" s="213">
        <v>0</v>
      </c>
      <c r="T91" s="213">
        <v>0</v>
      </c>
      <c r="U91" s="213">
        <v>0</v>
      </c>
      <c r="V91" s="213">
        <v>0</v>
      </c>
      <c r="W91" s="213">
        <v>0</v>
      </c>
      <c r="X91" s="213">
        <v>0</v>
      </c>
      <c r="Y91" s="213">
        <v>0</v>
      </c>
      <c r="Z91" s="213">
        <v>0</v>
      </c>
      <c r="AA91" s="213">
        <v>0</v>
      </c>
      <c r="AB91" s="213">
        <v>1057</v>
      </c>
      <c r="AC91" s="213">
        <v>560</v>
      </c>
      <c r="AD91" s="213">
        <v>0</v>
      </c>
      <c r="AE91" s="213">
        <v>9905</v>
      </c>
      <c r="AF91" s="213">
        <v>0</v>
      </c>
      <c r="AG91" s="213">
        <v>0</v>
      </c>
      <c r="AH91" s="213">
        <v>0</v>
      </c>
      <c r="AI91" s="213">
        <v>0</v>
      </c>
      <c r="AJ91" s="213">
        <v>19308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18976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3536</v>
      </c>
      <c r="AW91" s="213">
        <v>0</v>
      </c>
      <c r="AX91" s="213">
        <v>0</v>
      </c>
      <c r="AY91" s="213">
        <v>4569</v>
      </c>
      <c r="AZ91" s="213">
        <v>1725</v>
      </c>
      <c r="BA91" s="213">
        <v>1037</v>
      </c>
      <c r="BB91" s="213">
        <v>0</v>
      </c>
      <c r="BC91" s="213">
        <v>0</v>
      </c>
      <c r="BD91" s="213">
        <v>0</v>
      </c>
      <c r="BE91" s="213">
        <v>54174</v>
      </c>
      <c r="BF91" s="213">
        <v>518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14732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1380</v>
      </c>
      <c r="BW91" s="213">
        <v>9370</v>
      </c>
      <c r="BX91" s="213">
        <v>1495</v>
      </c>
      <c r="BY91" s="213">
        <v>2203</v>
      </c>
      <c r="BZ91" s="213">
        <v>0</v>
      </c>
      <c r="CA91" s="213">
        <v>0</v>
      </c>
      <c r="CB91" s="213">
        <v>0</v>
      </c>
      <c r="CC91" s="213">
        <v>380</v>
      </c>
      <c r="CD91" s="233" t="s">
        <v>233</v>
      </c>
      <c r="CE91" s="32">
        <f t="shared" si="14"/>
        <v>180994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0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0</v>
      </c>
      <c r="D93" s="213">
        <v>0</v>
      </c>
      <c r="E93" s="213">
        <v>0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0</v>
      </c>
      <c r="Q93" s="213">
        <v>0</v>
      </c>
      <c r="R93" s="213">
        <v>0</v>
      </c>
      <c r="S93" s="213">
        <v>0</v>
      </c>
      <c r="T93" s="213">
        <v>0</v>
      </c>
      <c r="U93" s="213">
        <v>0</v>
      </c>
      <c r="V93" s="213">
        <v>0</v>
      </c>
      <c r="W93" s="213">
        <v>0</v>
      </c>
      <c r="X93" s="213">
        <v>0</v>
      </c>
      <c r="Y93" s="213">
        <v>0</v>
      </c>
      <c r="Z93" s="213">
        <v>0</v>
      </c>
      <c r="AA93" s="213">
        <v>0</v>
      </c>
      <c r="AB93" s="213">
        <v>0</v>
      </c>
      <c r="AC93" s="213">
        <v>0</v>
      </c>
      <c r="AD93" s="213">
        <v>0</v>
      </c>
      <c r="AE93" s="213">
        <v>0</v>
      </c>
      <c r="AF93" s="213">
        <v>0</v>
      </c>
      <c r="AG93" s="213">
        <v>0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>
        <v>0</v>
      </c>
      <c r="D95" s="243">
        <v>0</v>
      </c>
      <c r="E95" s="243">
        <v>0</v>
      </c>
      <c r="F95" s="243">
        <v>0</v>
      </c>
      <c r="G95" s="243">
        <v>41.87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0</v>
      </c>
      <c r="Q95" s="244">
        <v>0</v>
      </c>
      <c r="R95" s="244">
        <v>0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0</v>
      </c>
      <c r="AH95" s="244">
        <v>0</v>
      </c>
      <c r="AI95" s="244">
        <v>0</v>
      </c>
      <c r="AJ95" s="244">
        <v>0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41.87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99202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1209</v>
      </c>
      <c r="D128" s="220">
        <v>17314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0</v>
      </c>
      <c r="D131" s="220">
        <v>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72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72</v>
      </c>
    </row>
    <row r="145" spans="1:6" x14ac:dyDescent="0.35">
      <c r="A145" s="20" t="s">
        <v>325</v>
      </c>
      <c r="B145" s="46" t="s">
        <v>284</v>
      </c>
      <c r="C145" s="47">
        <v>102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0</v>
      </c>
      <c r="C155" s="50">
        <v>0</v>
      </c>
      <c r="D155" s="50">
        <v>1217</v>
      </c>
      <c r="E155" s="32">
        <f>SUM(B155:D155)</f>
        <v>1217</v>
      </c>
    </row>
    <row r="156" spans="1:6" x14ac:dyDescent="0.35">
      <c r="A156" s="20" t="s">
        <v>227</v>
      </c>
      <c r="B156" s="50">
        <v>4</v>
      </c>
      <c r="C156" s="50">
        <v>0</v>
      </c>
      <c r="D156" s="50">
        <v>17310.010000000009</v>
      </c>
      <c r="E156" s="32">
        <f>SUM(B156:D156)</f>
        <v>17314.010000000009</v>
      </c>
    </row>
    <row r="157" spans="1:6" x14ac:dyDescent="0.35">
      <c r="A157" s="20" t="s">
        <v>332</v>
      </c>
      <c r="B157" s="50">
        <v>8483.1637185027266</v>
      </c>
      <c r="C157" s="50">
        <v>6202.5064023376044</v>
      </c>
      <c r="D157" s="50">
        <v>56060.329879159675</v>
      </c>
      <c r="E157" s="32">
        <f>SUM(B157:D157)</f>
        <v>70746</v>
      </c>
    </row>
    <row r="158" spans="1:6" x14ac:dyDescent="0.35">
      <c r="A158" s="20" t="s">
        <v>272</v>
      </c>
      <c r="B158" s="50">
        <v>13617105.489999998</v>
      </c>
      <c r="C158" s="50">
        <v>4946834.5600000005</v>
      </c>
      <c r="D158" s="50">
        <v>45769833.600000001</v>
      </c>
      <c r="E158" s="32">
        <f>SUM(B158:D158)</f>
        <v>64333773.649999999</v>
      </c>
      <c r="F158" s="18"/>
    </row>
    <row r="159" spans="1:6" x14ac:dyDescent="0.35">
      <c r="A159" s="20" t="s">
        <v>273</v>
      </c>
      <c r="B159" s="50">
        <v>3037972</v>
      </c>
      <c r="C159" s="50">
        <v>2221228</v>
      </c>
      <c r="D159" s="50">
        <v>20076202.48</v>
      </c>
      <c r="E159" s="32">
        <f>SUM(B159:D159)</f>
        <v>25335402.48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2664455.3699999987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759066.41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-56690.039999999994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596272.24000000011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37520.839999999851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4000624.8199999989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1326162.93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191622.52000000002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1517785.45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642135.30999999994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760777.37000000023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1402912.6800000002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622796.66</v>
      </c>
      <c r="C212" s="216"/>
      <c r="D212" s="220"/>
      <c r="E212" s="32">
        <f t="shared" ref="E212:E220" si="16">SUM(B212:C212)-D212</f>
        <v>622796.66</v>
      </c>
    </row>
    <row r="213" spans="1:5" x14ac:dyDescent="0.35">
      <c r="A213" s="20" t="s">
        <v>367</v>
      </c>
      <c r="B213" s="220">
        <v>583676.25</v>
      </c>
      <c r="C213" s="216"/>
      <c r="D213" s="220"/>
      <c r="E213" s="32">
        <f t="shared" si="16"/>
        <v>583676.25</v>
      </c>
    </row>
    <row r="214" spans="1:5" x14ac:dyDescent="0.35">
      <c r="A214" s="20" t="s">
        <v>368</v>
      </c>
      <c r="B214" s="220">
        <v>42135706.609999999</v>
      </c>
      <c r="C214" s="216">
        <v>-3071035.83</v>
      </c>
      <c r="D214" s="220"/>
      <c r="E214" s="32">
        <f t="shared" si="16"/>
        <v>39064670.780000001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961862.1</v>
      </c>
      <c r="C216" s="216">
        <v>-17875</v>
      </c>
      <c r="D216" s="220"/>
      <c r="E216" s="32">
        <f t="shared" si="16"/>
        <v>943987.1</v>
      </c>
    </row>
    <row r="217" spans="1:5" x14ac:dyDescent="0.35">
      <c r="A217" s="20" t="s">
        <v>371</v>
      </c>
      <c r="B217" s="220">
        <v>4480356.1100000003</v>
      </c>
      <c r="C217" s="216">
        <v>97426.38</v>
      </c>
      <c r="D217" s="220">
        <v>-37000</v>
      </c>
      <c r="E217" s="32">
        <f t="shared" si="16"/>
        <v>4614782.49</v>
      </c>
    </row>
    <row r="218" spans="1:5" x14ac:dyDescent="0.35">
      <c r="A218" s="20" t="s">
        <v>372</v>
      </c>
      <c r="B218" s="220">
        <v>128072.27</v>
      </c>
      <c r="C218" s="216"/>
      <c r="D218" s="220"/>
      <c r="E218" s="32">
        <f t="shared" si="16"/>
        <v>128072.27</v>
      </c>
    </row>
    <row r="219" spans="1:5" x14ac:dyDescent="0.35">
      <c r="A219" s="20" t="s">
        <v>373</v>
      </c>
      <c r="B219" s="220">
        <v>3780</v>
      </c>
      <c r="C219" s="216">
        <v>-539026.03</v>
      </c>
      <c r="D219" s="220"/>
      <c r="E219" s="32">
        <f t="shared" si="16"/>
        <v>-535246.03</v>
      </c>
    </row>
    <row r="220" spans="1:5" x14ac:dyDescent="0.35">
      <c r="A220" s="20" t="s">
        <v>374</v>
      </c>
      <c r="B220" s="220">
        <v>1237590.3</v>
      </c>
      <c r="C220" s="216">
        <v>10093.370000000003</v>
      </c>
      <c r="D220" s="220">
        <v>1229481.6200000001</v>
      </c>
      <c r="E220" s="32">
        <f t="shared" si="16"/>
        <v>18202.050000000047</v>
      </c>
    </row>
    <row r="221" spans="1:5" x14ac:dyDescent="0.35">
      <c r="A221" s="20" t="s">
        <v>215</v>
      </c>
      <c r="B221" s="32">
        <f>SUM(B212:B220)</f>
        <v>50153840.299999997</v>
      </c>
      <c r="C221" s="266">
        <f>SUM(C212:C220)</f>
        <v>-3520417.1100000003</v>
      </c>
      <c r="D221" s="32">
        <f>SUM(D212:D220)</f>
        <v>1192481.6200000001</v>
      </c>
      <c r="E221" s="32">
        <f>SUM(E212:E220)</f>
        <v>45440941.57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16458026.710000001</v>
      </c>
      <c r="C227" s="216"/>
      <c r="D227" s="220"/>
      <c r="E227" s="32">
        <f t="shared" si="17"/>
        <v>16458026.710000001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689643.01</v>
      </c>
      <c r="C229" s="216">
        <v>27043.659999999996</v>
      </c>
      <c r="D229" s="220"/>
      <c r="E229" s="32">
        <f t="shared" si="17"/>
        <v>716686.67</v>
      </c>
    </row>
    <row r="230" spans="1:5" x14ac:dyDescent="0.35">
      <c r="A230" s="20" t="s">
        <v>371</v>
      </c>
      <c r="B230" s="220">
        <v>3883114.92</v>
      </c>
      <c r="C230" s="216">
        <v>241342.41</v>
      </c>
      <c r="D230" s="220"/>
      <c r="E230" s="32">
        <f t="shared" si="17"/>
        <v>4124457.33</v>
      </c>
    </row>
    <row r="231" spans="1:5" x14ac:dyDescent="0.35">
      <c r="A231" s="20" t="s">
        <v>372</v>
      </c>
      <c r="B231" s="220">
        <v>128072.27</v>
      </c>
      <c r="C231" s="216"/>
      <c r="D231" s="220"/>
      <c r="E231" s="32">
        <f t="shared" si="17"/>
        <v>128072.27</v>
      </c>
    </row>
    <row r="232" spans="1:5" x14ac:dyDescent="0.35">
      <c r="A232" s="20" t="s">
        <v>373</v>
      </c>
      <c r="B232" s="220">
        <v>2311139.56</v>
      </c>
      <c r="C232" s="216">
        <v>1004808.59</v>
      </c>
      <c r="D232" s="220"/>
      <c r="E232" s="32">
        <f t="shared" si="17"/>
        <v>3315948.15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23469996.469999999</v>
      </c>
      <c r="C234" s="266">
        <f>SUM(C225:C233)</f>
        <v>1273194.6599999999</v>
      </c>
      <c r="D234" s="32">
        <f>SUM(D225:D233)</f>
        <v>0</v>
      </c>
      <c r="E234" s="32">
        <f>SUM(E225:E233)</f>
        <v>24743191.129999999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391991.85</v>
      </c>
      <c r="D238" s="40">
        <f>C238</f>
        <v>391991.85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8217104.3299999991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4290658.67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1381514.4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863699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2684096.4200000004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30480271.430000003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47917344.25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71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321005.39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7151.88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328157.27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48637493.370000005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2512751.09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17399194.449999999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11212144.260000002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2501073.59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194423.78999999998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39828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11435126.659999996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6171213.46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6171213.46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622796.66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583676.25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39064670.780000001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943987.1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4742854.76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-535246.03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18202.05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45440941.569999993</v>
      </c>
      <c r="E292" s="20"/>
    </row>
    <row r="293" spans="1:5" x14ac:dyDescent="0.35">
      <c r="A293" s="20" t="s">
        <v>416</v>
      </c>
      <c r="B293" s="46" t="s">
        <v>284</v>
      </c>
      <c r="C293" s="47">
        <v>24743191.130000003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20697750.43999999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249652.86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249652.86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38553743.419999987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132515.76999999996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2528592.12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2266506.83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4927614.7200000007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3333.33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3333.33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0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0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148000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148000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148000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33474795.36999999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38553743.419999987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38553743.419999987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64333773.650000013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25335402.479999997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89669176.13000001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391991.85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47917344.25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328157.27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48637493.370000005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41031682.760000005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12851767.759999996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12851767.759999996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12851767.759999996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53883450.520000003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36385492.909999989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4000624.8200000008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254120.90000000002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1654770.8599999994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623056.80999999994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5452438.4000000013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1273194.6599999999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1517785.45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1402912.6800000002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0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775582.72999992222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775582.72999992222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53339980.219999909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543470.30000009388</v>
      </c>
      <c r="E418" s="32"/>
    </row>
    <row r="419" spans="1:13" x14ac:dyDescent="0.35">
      <c r="A419" s="32" t="s">
        <v>508</v>
      </c>
      <c r="B419" s="20"/>
      <c r="C419" s="236">
        <v>11485.380000000001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11485.380000000001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554955.68000009388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554955.68000009388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126820</v>
      </c>
      <c r="E613" s="258">
        <f>SUM(C625:D648)+SUM(C669:D714)</f>
        <v>35008511.864871785</v>
      </c>
      <c r="F613" s="258">
        <f>CE65-(AX65+BD65+BE65+BG65+BJ65+BN65+BP65+BQ65+CB65+CC65+CD65)</f>
        <v>1544326.7099999997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368.12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89331076.286338106</v>
      </c>
      <c r="L613" s="262">
        <f>CE95-(AW95+AX95+AY95+AZ95+BA95+BB95+BC95+BD95+BE95+BF95+BG95+BH95+BI95+BJ95+BK95+BL95+BM95+BN95+BO95+BP95+BQ95+BR95+BS95+BT95+BU95+BV95+BW95+BX95+BY95+BZ95+CA95+CB95+CC95+CD95)</f>
        <v>41.87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3032939.2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1402912.6800000002</v>
      </c>
      <c r="D616" s="256">
        <f>SUM(C615:C616)</f>
        <v>4435851.8800000008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476821.87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161426.29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6367779.0499999989</v>
      </c>
      <c r="D620" s="256">
        <f>(D616/D613)*BN91</f>
        <v>515289.14915754623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-1580852.3399999999</v>
      </c>
      <c r="D621" s="256">
        <f>(D616/D613)*CC91</f>
        <v>13291.46597066709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-164.39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-473887.89999999991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5479703.1951282136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1535414.4499999995</v>
      </c>
      <c r="D626" s="256">
        <f>(D616/D613)*AY91</f>
        <v>159812.38952625773</v>
      </c>
      <c r="E626" s="258">
        <f>(E624/E613)*SUM(C626:D626)</f>
        <v>265345.18133403547</v>
      </c>
      <c r="F626" s="258">
        <f>(F625/F613)*AY65</f>
        <v>0</v>
      </c>
      <c r="G626" s="256">
        <f>SUM(C626:F626)</f>
        <v>1960572.0208602927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299.57</v>
      </c>
      <c r="D628" s="256">
        <f>(D616/D613)*BO91</f>
        <v>0</v>
      </c>
      <c r="E628" s="258">
        <f>(E624/E613)*SUM(C628:D628)</f>
        <v>46.890158956220205</v>
      </c>
      <c r="F628" s="258">
        <f>(F625/F613)*BO65</f>
        <v>0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-82149.290000000008</v>
      </c>
      <c r="D629" s="256">
        <f>(D616/D613)*AZ91</f>
        <v>60336.259998422975</v>
      </c>
      <c r="E629" s="258">
        <f>(E624/E613)*SUM(C629:D629)</f>
        <v>-3414.2819510990666</v>
      </c>
      <c r="F629" s="258">
        <f>(F625/F613)*AZ65</f>
        <v>0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3644</v>
      </c>
      <c r="D630" s="256">
        <f>(D616/D613)*BF91</f>
        <v>18118.366770540928</v>
      </c>
      <c r="E630" s="258">
        <f>(E624/E613)*SUM(C630:D630)</f>
        <v>3406.3518948300189</v>
      </c>
      <c r="F630" s="258">
        <f>(F625/F613)*BF65</f>
        <v>0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144575.93</v>
      </c>
      <c r="D631" s="256">
        <f>(D616/D613)*BA91</f>
        <v>36271.711083109927</v>
      </c>
      <c r="E631" s="258">
        <f>(E624/E613)*SUM(C631:D631)</f>
        <v>28307.155714005021</v>
      </c>
      <c r="F631" s="258">
        <f>(F625/F613)*BA65</f>
        <v>0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185601.73</v>
      </c>
      <c r="D632" s="256">
        <f>(D616/D613)*AW91</f>
        <v>0</v>
      </c>
      <c r="E632" s="258">
        <f>(E624/E613)*SUM(C632:D632)</f>
        <v>29051.288921619205</v>
      </c>
      <c r="F632" s="258">
        <f>(F625/F613)*AW65</f>
        <v>0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773112.31999999995</v>
      </c>
      <c r="D633" s="256">
        <f>(D616/D613)*BB91</f>
        <v>0</v>
      </c>
      <c r="E633" s="258">
        <f>(E624/E613)*SUM(C633:D633)</f>
        <v>121011.31480392623</v>
      </c>
      <c r="F633" s="258">
        <f>(F625/F613)*BB65</f>
        <v>0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100929.85999999999</v>
      </c>
      <c r="D634" s="256">
        <f>(D616/D613)*BC91</f>
        <v>0</v>
      </c>
      <c r="E634" s="258">
        <f>(E624/E613)*SUM(C634:D634)</f>
        <v>15798.034445468675</v>
      </c>
      <c r="F634" s="258">
        <f>(F625/F613)*BC65</f>
        <v>0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695567.1399999999</v>
      </c>
      <c r="D637" s="256">
        <f>(D616/D613)*BH91</f>
        <v>0</v>
      </c>
      <c r="E637" s="258">
        <f>(E624/E613)*SUM(C637:D637)</f>
        <v>108873.56464039613</v>
      </c>
      <c r="F637" s="258">
        <f>(F625/F613)*BH65</f>
        <v>0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0</v>
      </c>
      <c r="D638" s="256">
        <f>(D616/D613)*BL91</f>
        <v>0</v>
      </c>
      <c r="E638" s="258">
        <f>(E624/E613)*SUM(C638:D638)</f>
        <v>0</v>
      </c>
      <c r="F638" s="258">
        <f>(F625/F613)*BL65</f>
        <v>0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120648.29999999999</v>
      </c>
      <c r="D641" s="256">
        <f>(D616/D613)*BT91</f>
        <v>0</v>
      </c>
      <c r="E641" s="258">
        <f>(E624/E613)*SUM(C641:D641)</f>
        <v>18884.460943344598</v>
      </c>
      <c r="F641" s="258">
        <f>(F625/F613)*BT65</f>
        <v>0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262622.53000000003</v>
      </c>
      <c r="D643" s="256">
        <f>(D616/D613)*BV91</f>
        <v>48269.00799873838</v>
      </c>
      <c r="E643" s="258">
        <f>(E624/E613)*SUM(C643:D643)</f>
        <v>48662.261357627991</v>
      </c>
      <c r="F643" s="258">
        <f>(F625/F613)*BV65</f>
        <v>0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1091313.7200000002</v>
      </c>
      <c r="D644" s="256">
        <f>(D616/D613)*BW91</f>
        <v>327739.56880302797</v>
      </c>
      <c r="E644" s="258">
        <f>(E624/E613)*SUM(C644:D644)</f>
        <v>222117.14884441384</v>
      </c>
      <c r="F644" s="258">
        <f>(F625/F613)*BW65</f>
        <v>0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10517</v>
      </c>
      <c r="D645" s="256">
        <f>(D616/D613)*BX91</f>
        <v>52291.42533196658</v>
      </c>
      <c r="E645" s="258">
        <f>(E624/E613)*SUM(C645:D645)</f>
        <v>9831.0813753239672</v>
      </c>
      <c r="F645" s="258">
        <f>(F625/F613)*BX65</f>
        <v>0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2328262.3400000003</v>
      </c>
      <c r="D646" s="256">
        <f>(D616/D613)*BY91</f>
        <v>77055.525087841059</v>
      </c>
      <c r="E646" s="258">
        <f>(E624/E613)*SUM(C646:D646)</f>
        <v>376492.09545082983</v>
      </c>
      <c r="F646" s="258">
        <f>(F625/F613)*BY65</f>
        <v>0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331135.45</v>
      </c>
      <c r="D648" s="256">
        <f>(D616/D613)*CA91</f>
        <v>0</v>
      </c>
      <c r="E648" s="258">
        <f>(E624/E613)*SUM(C648:D648)</f>
        <v>51830.937298593009</v>
      </c>
      <c r="F648" s="258">
        <f>(F625/F613)*CA65</f>
        <v>0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16888469.510000002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>
        <f>(D616/D613)*E91</f>
        <v>0</v>
      </c>
      <c r="E671" s="258">
        <f>(E624/E613)*SUM(C671:D671)</f>
        <v>0</v>
      </c>
      <c r="F671" s="258">
        <f>(F625/F613)*E65</f>
        <v>0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16105097.130000001</v>
      </c>
      <c r="D673" s="256">
        <f>(D616/D613)*G91</f>
        <v>1261604.9634105035</v>
      </c>
      <c r="E673" s="258">
        <f>(E624/E613)*SUM(C673:D673)</f>
        <v>2718320.9991165362</v>
      </c>
      <c r="F673" s="258">
        <f>(F625/F613)*G65</f>
        <v>0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>
        <f>(D616/D613)*P91</f>
        <v>0</v>
      </c>
      <c r="E682" s="258">
        <f>(E624/E613)*SUM(C682:D682)</f>
        <v>0</v>
      </c>
      <c r="F682" s="258">
        <f>(F625/F613)*P65</f>
        <v>0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190467.63</v>
      </c>
      <c r="D685" s="256">
        <f>(D616/D613)*S91</f>
        <v>0</v>
      </c>
      <c r="E685" s="258">
        <f>(E624/E613)*SUM(C685:D685)</f>
        <v>29812.923345844167</v>
      </c>
      <c r="F685" s="258">
        <f>(F625/F613)*S65</f>
        <v>0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144732.59000000003</v>
      </c>
      <c r="D687" s="256">
        <f>(D616/D613)*U91</f>
        <v>0</v>
      </c>
      <c r="E687" s="258">
        <f>(E624/E613)*SUM(C687:D687)</f>
        <v>22654.251598108782</v>
      </c>
      <c r="F687" s="258">
        <f>(F625/F613)*U65</f>
        <v>0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15339.050000000001</v>
      </c>
      <c r="D691" s="256">
        <f>(D616/D613)*Y91</f>
        <v>0</v>
      </c>
      <c r="E691" s="258">
        <f>(E624/E613)*SUM(C691:D691)</f>
        <v>2400.9429940828841</v>
      </c>
      <c r="F691" s="258">
        <f>(F625/F613)*Y65</f>
        <v>0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1400095.11</v>
      </c>
      <c r="D694" s="256">
        <f>(D616/D613)*AB91</f>
        <v>36971.261923671351</v>
      </c>
      <c r="E694" s="258">
        <f>(E624/E613)*SUM(C694:D694)</f>
        <v>224936.64455766472</v>
      </c>
      <c r="F694" s="258">
        <f>(F625/F613)*AB65</f>
        <v>0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608597.42000000004</v>
      </c>
      <c r="D695" s="256">
        <f>(D616/D613)*AC91</f>
        <v>19587.423535719921</v>
      </c>
      <c r="E695" s="258">
        <f>(E624/E613)*SUM(C695:D695)</f>
        <v>98326.558624956524</v>
      </c>
      <c r="F695" s="258">
        <f>(F625/F613)*AC65</f>
        <v>0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2386731.88</v>
      </c>
      <c r="D697" s="256">
        <f>(D616/D613)*AE91</f>
        <v>346452.55378804612</v>
      </c>
      <c r="E697" s="258">
        <f>(E624/E613)*SUM(C697:D697)</f>
        <v>427811.37148909504</v>
      </c>
      <c r="F697" s="258">
        <f>(F625/F613)*AE65</f>
        <v>0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0</v>
      </c>
      <c r="D699" s="256">
        <f>(D616/D613)*AG91</f>
        <v>0</v>
      </c>
      <c r="E699" s="258">
        <f>(E624/E613)*SUM(C699:D699)</f>
        <v>0</v>
      </c>
      <c r="F699" s="258">
        <f>(F625/F613)*AG65</f>
        <v>0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188839.25</v>
      </c>
      <c r="D702" s="256">
        <f>(D616/D613)*AJ91</f>
        <v>675346.38147800043</v>
      </c>
      <c r="E702" s="258">
        <f>(E624/E613)*SUM(C702:D702)</f>
        <v>135266.55415323621</v>
      </c>
      <c r="F702" s="258">
        <f>(F625/F613)*AJ65</f>
        <v>0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1759788.5199999998</v>
      </c>
      <c r="D703" s="256">
        <f>(D616/D613)*AK91</f>
        <v>0</v>
      </c>
      <c r="E703" s="258">
        <f>(E624/E613)*SUM(C703:D703)</f>
        <v>275450.69076386653</v>
      </c>
      <c r="F703" s="258">
        <f>(F625/F613)*AK65</f>
        <v>0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641696.97</v>
      </c>
      <c r="D704" s="256">
        <f>(D616/D613)*AL91</f>
        <v>0</v>
      </c>
      <c r="E704" s="258">
        <f>(E624/E613)*SUM(C704:D704)</f>
        <v>100441.54262784947</v>
      </c>
      <c r="F704" s="258">
        <f>(F625/F613)*AL65</f>
        <v>0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133486</v>
      </c>
      <c r="D708" s="256">
        <f>(D616/D613)*AP91</f>
        <v>663733.83752468077</v>
      </c>
      <c r="E708" s="258">
        <f>(E624/E613)*SUM(C708:D708)</f>
        <v>124784.74114425453</v>
      </c>
      <c r="F708" s="258">
        <f>(F625/F613)*AP65</f>
        <v>0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24874</v>
      </c>
      <c r="D714" s="256">
        <f>(D616/D613)*AV91</f>
        <v>123680.58861126009</v>
      </c>
      <c r="E714" s="258">
        <f>(E624/E613)*SUM(C714:D714)</f>
        <v>23252.489480448261</v>
      </c>
      <c r="F714" s="258">
        <f>(F625/F613)*AV65</f>
        <v>0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40488215.060000002</v>
      </c>
      <c r="D716" s="231">
        <f>SUM(D617:D648)+SUM(D669:D714)</f>
        <v>4435851.8800000008</v>
      </c>
      <c r="E716" s="231">
        <f>SUM(E625:E648)+SUM(E669:E714)</f>
        <v>5479703.1951282145</v>
      </c>
      <c r="F716" s="231">
        <f>SUM(F626:F649)+SUM(F669:F714)</f>
        <v>0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40488215.06000001</v>
      </c>
      <c r="D717" s="231">
        <f>D616</f>
        <v>4435851.8800000008</v>
      </c>
      <c r="E717" s="231">
        <f>E624</f>
        <v>5479703.1951282136</v>
      </c>
      <c r="F717" s="231">
        <f>F625</f>
        <v>0</v>
      </c>
      <c r="G717" s="231">
        <f>G626</f>
        <v>1960572.0208602927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16888469.510000002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157</v>
      </c>
      <c r="C2" s="12" t="str">
        <f>SUBSTITUTE(LEFT(data!C98,49),",","")</f>
        <v>St. Luke's Rehabilitation Institute</v>
      </c>
      <c r="D2" s="12" t="str">
        <f>LEFT(data!C99,49)</f>
        <v>711 S Cowley Street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99202</v>
      </c>
      <c r="H2" s="12" t="str">
        <f>RIGHT(data!C103,100)</f>
        <v>Spokane</v>
      </c>
      <c r="I2" s="12" t="str">
        <f>LEFT(data!C104,49)</f>
        <v>Joel Gilbertson</v>
      </c>
      <c r="J2" s="12" t="str">
        <f>LEFT(data!C105,49)</f>
        <v>Helen Andrus</v>
      </c>
      <c r="K2" s="12" t="str">
        <f>LEFT(data!C107,49)</f>
        <v>509-473-6000</v>
      </c>
      <c r="L2" s="12" t="str">
        <f>LEFT(data!C107,49)</f>
        <v>509-473-6000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157</v>
      </c>
      <c r="B2" s="224" t="str">
        <f>RIGHT(data!C96,4)</f>
        <v>2022</v>
      </c>
      <c r="C2" s="16" t="s">
        <v>1123</v>
      </c>
      <c r="D2" s="223">
        <f>ROUND(data!C181,0)</f>
        <v>2507458</v>
      </c>
      <c r="E2" s="223">
        <f>ROUND(data!C182,0)</f>
        <v>0</v>
      </c>
      <c r="F2" s="223">
        <f>ROUND(data!C183,0)</f>
        <v>-34296</v>
      </c>
      <c r="G2" s="223">
        <f>ROUND(data!C184,0)</f>
        <v>2751</v>
      </c>
      <c r="H2" s="223">
        <f>ROUND(data!C185,0)</f>
        <v>0</v>
      </c>
      <c r="I2" s="223">
        <f>ROUND(data!C186,0)</f>
        <v>596541</v>
      </c>
      <c r="J2" s="223">
        <f>ROUND(data!C187+data!C188,0)</f>
        <v>559020</v>
      </c>
      <c r="K2" s="223">
        <f>ROUND(data!C191,0)</f>
        <v>946877</v>
      </c>
      <c r="L2" s="223">
        <f>ROUND(data!C192,0)</f>
        <v>52185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209657</v>
      </c>
      <c r="Q2" s="223">
        <f>ROUND(data!C201,0)</f>
        <v>773276</v>
      </c>
      <c r="R2" s="223">
        <f>ROUND(data!C204,0)</f>
        <v>0</v>
      </c>
      <c r="S2" s="223">
        <f>ROUND(data!C205,0)</f>
        <v>0</v>
      </c>
      <c r="T2" s="223">
        <f>ROUND(data!B211,0)</f>
        <v>622797</v>
      </c>
      <c r="U2" s="223">
        <f>ROUND(data!C211,0)</f>
        <v>0</v>
      </c>
      <c r="V2" s="223">
        <f>ROUND(data!D211,0)</f>
        <v>0</v>
      </c>
      <c r="W2" s="223">
        <f>ROUND(data!B212,0)</f>
        <v>48430</v>
      </c>
      <c r="X2" s="223">
        <f>ROUND(data!C212,0)</f>
        <v>0</v>
      </c>
      <c r="Y2" s="223">
        <f>ROUND(data!D212,0)</f>
        <v>0</v>
      </c>
      <c r="Z2" s="223">
        <f>ROUND(data!B213,0)</f>
        <v>39064671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943987</v>
      </c>
      <c r="AG2" s="223">
        <f>ROUND(data!C215,0)</f>
        <v>0</v>
      </c>
      <c r="AH2" s="223">
        <f>ROUND(data!D215,0)</f>
        <v>0</v>
      </c>
      <c r="AI2" s="223">
        <f>ROUND(data!B216,0)</f>
        <v>4614782</v>
      </c>
      <c r="AJ2" s="223">
        <f>ROUND(data!C216,0)</f>
        <v>-77074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18202</v>
      </c>
      <c r="AS2" s="223">
        <f>ROUND(data!C219,0)</f>
        <v>271146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394024</v>
      </c>
      <c r="AY2" s="223">
        <f>ROUND(data!C225,0)</f>
        <v>107874</v>
      </c>
      <c r="AZ2" s="223">
        <f>ROUND(data!D225,0)</f>
        <v>0</v>
      </c>
      <c r="BA2" s="223">
        <f>ROUND(data!B226,0)</f>
        <v>19379951</v>
      </c>
      <c r="BB2" s="223">
        <f>ROUND(data!C226,0)</f>
        <v>865544</v>
      </c>
      <c r="BC2" s="223">
        <f>ROUND(data!D226,0)</f>
        <v>-128072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716687</v>
      </c>
      <c r="BH2" s="223">
        <f>ROUND(data!C228,0)</f>
        <v>26984</v>
      </c>
      <c r="BI2" s="223">
        <f>ROUND(data!D228,0)</f>
        <v>0</v>
      </c>
      <c r="BJ2" s="223">
        <f>ROUND(data!B229,0)</f>
        <v>4124457</v>
      </c>
      <c r="BK2" s="223">
        <f>ROUND(data!C229,0)</f>
        <v>296662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19054276</v>
      </c>
      <c r="BW2" s="223">
        <f>ROUND(data!C240,0)</f>
        <v>14806428</v>
      </c>
      <c r="BX2" s="223">
        <f>ROUND(data!C241,0)</f>
        <v>4171618</v>
      </c>
      <c r="BY2" s="223">
        <f>ROUND(data!C242,0)</f>
        <v>3376450</v>
      </c>
      <c r="BZ2" s="223">
        <f>ROUND(data!C243,0)</f>
        <v>7485235</v>
      </c>
      <c r="CA2" s="223">
        <f>ROUND(data!C244,0)</f>
        <v>-5896</v>
      </c>
      <c r="CB2" s="223">
        <f>ROUND(data!C247,0)</f>
        <v>188</v>
      </c>
      <c r="CC2" s="223">
        <f>ROUND(data!C249,0)</f>
        <v>868943</v>
      </c>
      <c r="CD2" s="223">
        <f>ROUND(data!C250,0)</f>
        <v>80117</v>
      </c>
      <c r="CE2" s="223">
        <f>ROUND(data!C254+data!C255,0)</f>
        <v>0</v>
      </c>
      <c r="CF2" s="223">
        <f>data!D237</f>
        <v>1287313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157</v>
      </c>
      <c r="B2" s="16" t="str">
        <f>RIGHT(data!C96,4)</f>
        <v>2022</v>
      </c>
      <c r="C2" s="16" t="s">
        <v>1123</v>
      </c>
      <c r="D2" s="222">
        <f>ROUND(data!C127,0)</f>
        <v>1093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15784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72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102</v>
      </c>
      <c r="X2" s="222">
        <f>ROUND(data!C145,0)</f>
        <v>0</v>
      </c>
      <c r="Y2" s="222">
        <f>ROUND(data!B154,0)</f>
        <v>463</v>
      </c>
      <c r="Z2" s="222">
        <f>ROUND(data!B155,0)</f>
        <v>6688</v>
      </c>
      <c r="AA2" s="222">
        <f>ROUND(data!B156,0)</f>
        <v>27170</v>
      </c>
      <c r="AB2" s="222">
        <f>ROUND(data!B157,0)</f>
        <v>29348164</v>
      </c>
      <c r="AC2" s="222">
        <f>ROUND(data!B158,0)</f>
        <v>8413182</v>
      </c>
      <c r="AD2" s="222">
        <f>ROUND(data!C154,0)</f>
        <v>272</v>
      </c>
      <c r="AE2" s="222">
        <f>ROUND(data!C155,0)</f>
        <v>3932</v>
      </c>
      <c r="AF2" s="222">
        <f>ROUND(data!C156,0)</f>
        <v>15974</v>
      </c>
      <c r="AG2" s="222">
        <f>ROUND(data!C157,0)</f>
        <v>15521222</v>
      </c>
      <c r="AH2" s="222">
        <f>ROUND(data!C158,0)</f>
        <v>6679844</v>
      </c>
      <c r="AI2" s="222">
        <f>ROUND(data!D154,0)</f>
        <v>358</v>
      </c>
      <c r="AJ2" s="222">
        <f>ROUND(data!D155,0)</f>
        <v>5164</v>
      </c>
      <c r="AK2" s="222">
        <f>ROUND(data!D156,0)</f>
        <v>20981</v>
      </c>
      <c r="AL2" s="222">
        <f>ROUND(data!D157,0)</f>
        <v>17156936</v>
      </c>
      <c r="AM2" s="222">
        <f>ROUND(data!D158,0)</f>
        <v>12003187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157</v>
      </c>
      <c r="B2" s="224" t="str">
        <f>RIGHT(data!C96,4)</f>
        <v>2022</v>
      </c>
      <c r="C2" s="16" t="s">
        <v>1123</v>
      </c>
      <c r="D2" s="222">
        <f>ROUND(data!C266,0)</f>
        <v>2545198</v>
      </c>
      <c r="E2" s="222">
        <f>ROUND(data!C267,0)</f>
        <v>0</v>
      </c>
      <c r="F2" s="222">
        <f>ROUND(data!C268,0)</f>
        <v>15247494</v>
      </c>
      <c r="G2" s="222">
        <f>ROUND(data!C269,0)</f>
        <v>10707844</v>
      </c>
      <c r="H2" s="222">
        <f>ROUND(data!C270,0)</f>
        <v>0</v>
      </c>
      <c r="I2" s="222">
        <f>ROUND(data!C271,0)</f>
        <v>4312774</v>
      </c>
      <c r="J2" s="222">
        <f>ROUND(data!C272,0)</f>
        <v>0</v>
      </c>
      <c r="K2" s="222">
        <f>ROUND(data!C273,0)</f>
        <v>226760</v>
      </c>
      <c r="L2" s="222">
        <f>ROUND(data!C274,0)</f>
        <v>-8106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6171213</v>
      </c>
      <c r="Q2" s="222">
        <f>ROUND(data!C283,0)</f>
        <v>622797</v>
      </c>
      <c r="R2" s="222">
        <f>ROUND(data!C284,0)</f>
        <v>48430</v>
      </c>
      <c r="S2" s="222">
        <f>ROUND(data!C285,0)</f>
        <v>39064671</v>
      </c>
      <c r="T2" s="222">
        <f>ROUND(data!C286,0)</f>
        <v>128072</v>
      </c>
      <c r="U2" s="222">
        <f>ROUND(data!C287,0)</f>
        <v>943987</v>
      </c>
      <c r="V2" s="222">
        <f>ROUND(data!C288,0)</f>
        <v>4537709</v>
      </c>
      <c r="W2" s="222">
        <f>ROUND(data!C289,0)</f>
        <v>0</v>
      </c>
      <c r="X2" s="222">
        <f>ROUND(data!C290,0)</f>
        <v>161276</v>
      </c>
      <c r="Y2" s="222">
        <f>ROUND(data!C291,0)</f>
        <v>0</v>
      </c>
      <c r="Z2" s="222">
        <f>ROUND(data!C292,0)</f>
        <v>26040255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288964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450345</v>
      </c>
      <c r="AK2" s="222">
        <f>ROUND(data!C316,0)</f>
        <v>4729678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283835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3333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148000</v>
      </c>
      <c r="BD2" s="222">
        <f>ROUND(data!C339,0)</f>
        <v>0</v>
      </c>
      <c r="BE2" s="222">
        <f>ROUND(data!C343,0)</f>
        <v>31927950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450.87</v>
      </c>
      <c r="BL2" s="222">
        <f>ROUND(data!C358,0)</f>
        <v>62026322</v>
      </c>
      <c r="BM2" s="222">
        <f>ROUND(data!C359,0)</f>
        <v>27096213</v>
      </c>
      <c r="BN2" s="222">
        <f>ROUND(data!C363,0)</f>
        <v>48888111</v>
      </c>
      <c r="BO2" s="222">
        <f>ROUND(data!C364,0)</f>
        <v>949060</v>
      </c>
      <c r="BP2" s="222">
        <f>ROUND(data!C365,0)</f>
        <v>0</v>
      </c>
      <c r="BQ2" s="222">
        <f>ROUND(data!D381,0)</f>
        <v>12095904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12095904</v>
      </c>
      <c r="CC2" s="222">
        <f>ROUND(data!C382,0)</f>
        <v>0</v>
      </c>
      <c r="CD2" s="222">
        <f>ROUND(data!C389,0)</f>
        <v>37585557</v>
      </c>
      <c r="CE2" s="222">
        <f>ROUND(data!C390,0)</f>
        <v>3631474</v>
      </c>
      <c r="CF2" s="222">
        <f>ROUND(data!C391,0)</f>
        <v>429131</v>
      </c>
      <c r="CG2" s="222">
        <f>ROUND(data!C392,0)</f>
        <v>1238275</v>
      </c>
      <c r="CH2" s="222">
        <f>ROUND(data!C393,0)</f>
        <v>493728</v>
      </c>
      <c r="CI2" s="222">
        <f>ROUND(data!C394,0)</f>
        <v>3598533</v>
      </c>
      <c r="CJ2" s="222">
        <f>ROUND(data!C395,0)</f>
        <v>1297064</v>
      </c>
      <c r="CK2" s="222">
        <f>ROUND(data!C396,0)</f>
        <v>999062</v>
      </c>
      <c r="CL2" s="222">
        <f>ROUND(data!C397,0)</f>
        <v>0</v>
      </c>
      <c r="CM2" s="222">
        <f>ROUND(data!C398,0)</f>
        <v>982933</v>
      </c>
      <c r="CN2" s="222">
        <f>ROUND(data!C399,0)</f>
        <v>0</v>
      </c>
      <c r="CO2" s="222">
        <f>ROUND(data!C362,0)</f>
        <v>1287313</v>
      </c>
      <c r="CP2" s="222">
        <f>ROUND(data!D415,0)</f>
        <v>323839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323839</v>
      </c>
      <c r="DE2" s="65">
        <f>ROUND(data!C419,0)</f>
        <v>0</v>
      </c>
      <c r="DF2" s="222">
        <f>ROUND(data!D420,0)</f>
        <v>-2948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157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157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157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6.33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157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157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15784</v>
      </c>
      <c r="F6" s="212">
        <f>ROUND(data!G60,2)</f>
        <v>111.32</v>
      </c>
      <c r="G6" s="222">
        <f>ROUND(data!G61,0)</f>
        <v>9697820</v>
      </c>
      <c r="H6" s="222">
        <f>ROUND(data!G62,0)</f>
        <v>605338</v>
      </c>
      <c r="I6" s="222">
        <f>ROUND(data!G63,0)</f>
        <v>0</v>
      </c>
      <c r="J6" s="222">
        <f>ROUND(data!G64,0)</f>
        <v>408659</v>
      </c>
      <c r="K6" s="222">
        <f>ROUND(data!G65,0)</f>
        <v>731</v>
      </c>
      <c r="L6" s="222">
        <f>ROUND(data!G66,0)</f>
        <v>90678</v>
      </c>
      <c r="M6" s="66">
        <f>ROUND(data!G67,0)</f>
        <v>92017</v>
      </c>
      <c r="N6" s="222">
        <f>ROUND(data!G68,0)</f>
        <v>52824</v>
      </c>
      <c r="O6" s="222">
        <f>ROUND(data!G69,0)</f>
        <v>30341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30341</v>
      </c>
      <c r="AD6" s="222">
        <f>ROUND(data!G84,0)</f>
        <v>154980</v>
      </c>
      <c r="AE6" s="222">
        <f>ROUND(data!G89,0)</f>
        <v>32483317</v>
      </c>
      <c r="AF6" s="222">
        <f>ROUND(data!G87,0)</f>
        <v>32483317</v>
      </c>
      <c r="AG6" s="222">
        <f>IF(data!G90&gt;0,ROUND(data!G90,0),0)</f>
        <v>30452</v>
      </c>
      <c r="AH6" s="222">
        <f>IF(data!G91&gt;0,ROUND(data!G91,0),0)</f>
        <v>0</v>
      </c>
      <c r="AI6" s="222">
        <f>IF(data!G92&gt;0,ROUND(data!G92,0),0)</f>
        <v>10236</v>
      </c>
      <c r="AJ6" s="222">
        <f>IF(data!G93&gt;0,ROUND(data!G93,0),0)</f>
        <v>0</v>
      </c>
      <c r="AK6" s="212">
        <f>IF(data!G94&gt;0,ROUND(data!G94,2),0)</f>
        <v>33.82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157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157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157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157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157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157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157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157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157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157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157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157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-76347</v>
      </c>
      <c r="K18" s="222">
        <f>ROUND(data!S65,0)</f>
        <v>367</v>
      </c>
      <c r="L18" s="222">
        <f>ROUND(data!S66,0)</f>
        <v>853</v>
      </c>
      <c r="M18" s="66">
        <f>ROUND(data!S67,0)</f>
        <v>0</v>
      </c>
      <c r="N18" s="222">
        <f>ROUND(data!S68,0)</f>
        <v>0</v>
      </c>
      <c r="O18" s="222">
        <f>ROUND(data!S69,0)</f>
        <v>51901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51901</v>
      </c>
      <c r="AD18" s="222">
        <f>ROUND(data!S84,0)</f>
        <v>0</v>
      </c>
      <c r="AE18" s="222">
        <f>ROUND(data!S89,0)</f>
        <v>5542</v>
      </c>
      <c r="AF18" s="222">
        <f>ROUND(data!S87,0)</f>
        <v>5542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157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157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154821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4468443</v>
      </c>
      <c r="AF20" s="222">
        <f>ROUND(data!U87,0)</f>
        <v>4467990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157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-0.17</v>
      </c>
      <c r="G21" s="222">
        <f>ROUND(data!V61,0)</f>
        <v>313293</v>
      </c>
      <c r="H21" s="222">
        <f>ROUND(data!V62,0)</f>
        <v>25682</v>
      </c>
      <c r="I21" s="222">
        <f>ROUND(data!V63,0)</f>
        <v>0</v>
      </c>
      <c r="J21" s="222">
        <f>ROUND(data!V64,0)</f>
        <v>9073</v>
      </c>
      <c r="K21" s="222">
        <f>ROUND(data!V65,0)</f>
        <v>0</v>
      </c>
      <c r="L21" s="222">
        <f>ROUND(data!V66,0)</f>
        <v>3603</v>
      </c>
      <c r="M21" s="66">
        <f>ROUND(data!V67,0)</f>
        <v>7814</v>
      </c>
      <c r="N21" s="222">
        <f>ROUND(data!V68,0)</f>
        <v>0</v>
      </c>
      <c r="O21" s="222">
        <f>ROUND(data!V69,0)</f>
        <v>1122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1122</v>
      </c>
      <c r="AD21" s="222">
        <f>ROUND(data!V84,0)</f>
        <v>0</v>
      </c>
      <c r="AE21" s="222">
        <f>ROUND(data!V89,0)</f>
        <v>3611134</v>
      </c>
      <c r="AF21" s="222">
        <f>ROUND(data!V87,0)</f>
        <v>0</v>
      </c>
      <c r="AG21" s="222">
        <f>IF(data!V90&gt;0,ROUND(data!V90,0),0)</f>
        <v>1987</v>
      </c>
      <c r="AH21" s="222">
        <f>IF(data!V91&gt;0,ROUND(data!V91,0),0)</f>
        <v>0</v>
      </c>
      <c r="AI21" s="222">
        <f>IF(data!V92&gt;0,ROUND(data!V92,0),0)</f>
        <v>668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157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157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157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170</v>
      </c>
      <c r="J24" s="222">
        <f>ROUND(data!Y64,0)</f>
        <v>0</v>
      </c>
      <c r="K24" s="222">
        <f>ROUND(data!Y65,0)</f>
        <v>0</v>
      </c>
      <c r="L24" s="222">
        <f>ROUND(data!Y66,0)</f>
        <v>1351</v>
      </c>
      <c r="M24" s="66">
        <f>ROUND(data!Y67,0)</f>
        <v>0</v>
      </c>
      <c r="N24" s="222">
        <f>ROUND(data!Y68,0)</f>
        <v>0</v>
      </c>
      <c r="O24" s="222">
        <f>ROUND(data!Y69,0)</f>
        <v>19064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19064</v>
      </c>
      <c r="AD24" s="222">
        <f>ROUND(data!Y84,0)</f>
        <v>0</v>
      </c>
      <c r="AE24" s="222">
        <f>ROUND(data!Y89,0)</f>
        <v>512162</v>
      </c>
      <c r="AF24" s="222">
        <f>ROUND(data!Y87,0)</f>
        <v>512162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157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157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157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7.16</v>
      </c>
      <c r="G27" s="222">
        <f>ROUND(data!AB61,0)</f>
        <v>819602</v>
      </c>
      <c r="H27" s="222">
        <f>ROUND(data!AB62,0)</f>
        <v>63127</v>
      </c>
      <c r="I27" s="222">
        <f>ROUND(data!AB63,0)</f>
        <v>0</v>
      </c>
      <c r="J27" s="222">
        <f>ROUND(data!AB64,0)</f>
        <v>454988</v>
      </c>
      <c r="K27" s="222">
        <f>ROUND(data!AB65,0)</f>
        <v>0</v>
      </c>
      <c r="L27" s="222">
        <f>ROUND(data!AB66,0)</f>
        <v>8833</v>
      </c>
      <c r="M27" s="66">
        <f>ROUND(data!AB67,0)</f>
        <v>0</v>
      </c>
      <c r="N27" s="222">
        <f>ROUND(data!AB68,0)</f>
        <v>8617</v>
      </c>
      <c r="O27" s="222">
        <f>ROUND(data!AB69,0)</f>
        <v>396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396</v>
      </c>
      <c r="AD27" s="222">
        <f>ROUND(data!AB84,0)</f>
        <v>0</v>
      </c>
      <c r="AE27" s="222">
        <f>ROUND(data!AB89,0)</f>
        <v>4051491</v>
      </c>
      <c r="AF27" s="222">
        <f>ROUND(data!AB87,0)</f>
        <v>4051411</v>
      </c>
      <c r="AG27" s="222">
        <f>IF(data!AB90&gt;0,ROUND(data!AB90,0),0)</f>
        <v>1057</v>
      </c>
      <c r="AH27" s="222">
        <f>IF(data!AB91&gt;0,ROUND(data!AB91,0),0)</f>
        <v>0</v>
      </c>
      <c r="AI27" s="222">
        <f>IF(data!AB92&gt;0,ROUND(data!AB92,0),0)</f>
        <v>355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157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5.99</v>
      </c>
      <c r="G28" s="222">
        <f>ROUND(data!AC61,0)</f>
        <v>578038</v>
      </c>
      <c r="H28" s="222">
        <f>ROUND(data!AC62,0)</f>
        <v>47530</v>
      </c>
      <c r="I28" s="222">
        <f>ROUND(data!AC63,0)</f>
        <v>0</v>
      </c>
      <c r="J28" s="222">
        <f>ROUND(data!AC64,0)</f>
        <v>30658</v>
      </c>
      <c r="K28" s="222">
        <f>ROUND(data!AC65,0)</f>
        <v>339</v>
      </c>
      <c r="L28" s="222">
        <f>ROUND(data!AC66,0)</f>
        <v>282</v>
      </c>
      <c r="M28" s="66">
        <f>ROUND(data!AC67,0)</f>
        <v>1277</v>
      </c>
      <c r="N28" s="222">
        <f>ROUND(data!AC68,0)</f>
        <v>11054</v>
      </c>
      <c r="O28" s="222">
        <f>ROUND(data!AC69,0)</f>
        <v>996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996</v>
      </c>
      <c r="AD28" s="222">
        <f>ROUND(data!AC84,0)</f>
        <v>12456</v>
      </c>
      <c r="AE28" s="222">
        <f>ROUND(data!AC89,0)</f>
        <v>2476447</v>
      </c>
      <c r="AF28" s="222">
        <f>ROUND(data!AC87,0)</f>
        <v>2476447</v>
      </c>
      <c r="AG28" s="222">
        <f>IF(data!AC90&gt;0,ROUND(data!AC90,0),0)</f>
        <v>362</v>
      </c>
      <c r="AH28" s="222">
        <f>IF(data!AC91&gt;0,ROUND(data!AC91,0),0)</f>
        <v>0</v>
      </c>
      <c r="AI28" s="222">
        <f>IF(data!AC92&gt;0,ROUND(data!AC92,0),0)</f>
        <v>122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157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157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121.17</v>
      </c>
      <c r="G30" s="222">
        <f>ROUND(data!AE61,0)</f>
        <v>9728480</v>
      </c>
      <c r="H30" s="222">
        <f>ROUND(data!AE62,0)</f>
        <v>869779</v>
      </c>
      <c r="I30" s="222">
        <f>ROUND(data!AE63,0)</f>
        <v>0</v>
      </c>
      <c r="J30" s="222">
        <f>ROUND(data!AE64,0)</f>
        <v>148269</v>
      </c>
      <c r="K30" s="222">
        <f>ROUND(data!AE65,0)</f>
        <v>-6474</v>
      </c>
      <c r="L30" s="222">
        <f>ROUND(data!AE66,0)</f>
        <v>83140</v>
      </c>
      <c r="M30" s="66">
        <f>ROUND(data!AE67,0)</f>
        <v>39671</v>
      </c>
      <c r="N30" s="222">
        <f>ROUND(data!AE68,0)</f>
        <v>656973</v>
      </c>
      <c r="O30" s="222">
        <f>ROUND(data!AE69,0)</f>
        <v>91563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91563</v>
      </c>
      <c r="AD30" s="222">
        <f>ROUND(data!AE84,0)</f>
        <v>4670147</v>
      </c>
      <c r="AE30" s="222">
        <f>ROUND(data!AE89,0)</f>
        <v>27742272</v>
      </c>
      <c r="AF30" s="222">
        <f>ROUND(data!AE87,0)</f>
        <v>6839746</v>
      </c>
      <c r="AG30" s="222">
        <f>IF(data!AE90&gt;0,ROUND(data!AE90,0),0)</f>
        <v>18842</v>
      </c>
      <c r="AH30" s="222">
        <f>IF(data!AE91&gt;0,ROUND(data!AE91,0),0)</f>
        <v>0</v>
      </c>
      <c r="AI30" s="222">
        <f>IF(data!AE92&gt;0,ROUND(data!AE92,0),0)</f>
        <v>6334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157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157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157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157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157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5.49</v>
      </c>
      <c r="G35" s="222">
        <f>ROUND(data!AJ61,0)</f>
        <v>633000</v>
      </c>
      <c r="H35" s="222">
        <f>ROUND(data!AJ62,0)</f>
        <v>51435</v>
      </c>
      <c r="I35" s="222">
        <f>ROUND(data!AJ63,0)</f>
        <v>0</v>
      </c>
      <c r="J35" s="222">
        <f>ROUND(data!AJ64,0)</f>
        <v>1533</v>
      </c>
      <c r="K35" s="222">
        <f>ROUND(data!AJ65,0)</f>
        <v>666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8318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8318</v>
      </c>
      <c r="AD35" s="222">
        <f>ROUND(data!AJ84,0)</f>
        <v>323674</v>
      </c>
      <c r="AE35" s="222">
        <f>ROUND(data!AJ89,0)</f>
        <v>963245</v>
      </c>
      <c r="AF35" s="222">
        <f>ROUND(data!AJ87,0)</f>
        <v>0</v>
      </c>
      <c r="AG35" s="222">
        <f>IF(data!AJ90&gt;0,ROUND(data!AJ90,0),0)</f>
        <v>254</v>
      </c>
      <c r="AH35" s="222">
        <f>IF(data!AJ91&gt;0,ROUND(data!AJ91,0),0)</f>
        <v>0</v>
      </c>
      <c r="AI35" s="222">
        <f>IF(data!AJ92&gt;0,ROUND(data!AJ92,0),0)</f>
        <v>85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157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66.8</v>
      </c>
      <c r="G36" s="222">
        <f>ROUND(data!AK61,0)</f>
        <v>5806351</v>
      </c>
      <c r="H36" s="222">
        <f>ROUND(data!AK62,0)</f>
        <v>505644</v>
      </c>
      <c r="I36" s="222">
        <f>ROUND(data!AK63,0)</f>
        <v>0</v>
      </c>
      <c r="J36" s="222">
        <f>ROUND(data!AK64,0)</f>
        <v>38529</v>
      </c>
      <c r="K36" s="222">
        <f>ROUND(data!AK65,0)</f>
        <v>16945</v>
      </c>
      <c r="L36" s="222">
        <f>ROUND(data!AK66,0)</f>
        <v>21188</v>
      </c>
      <c r="M36" s="66">
        <f>ROUND(data!AK67,0)</f>
        <v>10270</v>
      </c>
      <c r="N36" s="222">
        <f>ROUND(data!AK68,0)</f>
        <v>77160</v>
      </c>
      <c r="O36" s="222">
        <f>ROUND(data!AK69,0)</f>
        <v>32666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32666</v>
      </c>
      <c r="AD36" s="222">
        <f>ROUND(data!AK84,0)</f>
        <v>5280310</v>
      </c>
      <c r="AE36" s="222">
        <f>ROUND(data!AK89,0)</f>
        <v>9018332</v>
      </c>
      <c r="AF36" s="222">
        <f>ROUND(data!AK87,0)</f>
        <v>7400397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157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13.73</v>
      </c>
      <c r="G37" s="222">
        <f>ROUND(data!AL61,0)</f>
        <v>1355943</v>
      </c>
      <c r="H37" s="222">
        <f>ROUND(data!AL62,0)</f>
        <v>114929</v>
      </c>
      <c r="I37" s="222">
        <f>ROUND(data!AL63,0)</f>
        <v>0</v>
      </c>
      <c r="J37" s="222">
        <f>ROUND(data!AL64,0)</f>
        <v>7783</v>
      </c>
      <c r="K37" s="222">
        <f>ROUND(data!AL65,0)</f>
        <v>0</v>
      </c>
      <c r="L37" s="222">
        <f>ROUND(data!AL66,0)</f>
        <v>803</v>
      </c>
      <c r="M37" s="66">
        <f>ROUND(data!AL67,0)</f>
        <v>3126</v>
      </c>
      <c r="N37" s="222">
        <f>ROUND(data!AL68,0)</f>
        <v>0</v>
      </c>
      <c r="O37" s="222">
        <f>ROUND(data!AL69,0)</f>
        <v>8608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8608</v>
      </c>
      <c r="AD37" s="222">
        <f>ROUND(data!AL84,0)</f>
        <v>963624</v>
      </c>
      <c r="AE37" s="222">
        <f>ROUND(data!AL89,0)</f>
        <v>2595459</v>
      </c>
      <c r="AF37" s="222">
        <f>ROUND(data!AL87,0)</f>
        <v>2594619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157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4.5999999999999996</v>
      </c>
      <c r="G38" s="222">
        <f>ROUND(data!AM61,0)</f>
        <v>304616</v>
      </c>
      <c r="H38" s="222">
        <f>ROUND(data!AM62,0)</f>
        <v>27735</v>
      </c>
      <c r="I38" s="222">
        <f>ROUND(data!AM63,0)</f>
        <v>0</v>
      </c>
      <c r="J38" s="222">
        <f>ROUND(data!AM64,0)</f>
        <v>2378</v>
      </c>
      <c r="K38" s="222">
        <f>ROUND(data!AM65,0)</f>
        <v>0</v>
      </c>
      <c r="L38" s="222">
        <f>ROUND(data!AM66,0)</f>
        <v>1239</v>
      </c>
      <c r="M38" s="66">
        <f>ROUND(data!AM67,0)</f>
        <v>0</v>
      </c>
      <c r="N38" s="222">
        <f>ROUND(data!AM68,0)</f>
        <v>0</v>
      </c>
      <c r="O38" s="222">
        <f>ROUND(data!AM69,0)</f>
        <v>14945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14945</v>
      </c>
      <c r="AD38" s="222">
        <f>ROUND(data!AM84,0)</f>
        <v>97567</v>
      </c>
      <c r="AE38" s="222">
        <f>ROUND(data!AM89,0)</f>
        <v>1194692</v>
      </c>
      <c r="AF38" s="222">
        <f>ROUND(data!AM87,0)</f>
        <v>1194692</v>
      </c>
      <c r="AG38" s="222">
        <f>IF(data!AM90&gt;0,ROUND(data!AM90,0),0)</f>
        <v>135</v>
      </c>
      <c r="AH38" s="222">
        <f>IF(data!AM91&gt;0,ROUND(data!AM91,0),0)</f>
        <v>0</v>
      </c>
      <c r="AI38" s="222">
        <f>IF(data!AM92&gt;0,ROUND(data!AM92,0),0)</f>
        <v>45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157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157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157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157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157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157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157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157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157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157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0.66</v>
      </c>
      <c r="G48" s="222">
        <f>ROUND(data!AW61,0)</f>
        <v>119609</v>
      </c>
      <c r="H48" s="222">
        <f>ROUND(data!AW62,0)</f>
        <v>11354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1022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157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157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18.670000000000002</v>
      </c>
      <c r="G50" s="222">
        <f>ROUND(data!AY61,0)</f>
        <v>876006</v>
      </c>
      <c r="H50" s="222">
        <f>ROUND(data!AY62,0)</f>
        <v>91367</v>
      </c>
      <c r="I50" s="222">
        <f>ROUND(data!AY63,0)</f>
        <v>2335</v>
      </c>
      <c r="J50" s="222">
        <f>ROUND(data!AY64,0)</f>
        <v>44371</v>
      </c>
      <c r="K50" s="222">
        <f>ROUND(data!AY65,0)</f>
        <v>0</v>
      </c>
      <c r="L50" s="222">
        <f>ROUND(data!AY66,0)</f>
        <v>497699</v>
      </c>
      <c r="M50" s="66">
        <f>ROUND(data!AY67,0)</f>
        <v>19459</v>
      </c>
      <c r="N50" s="222">
        <f>ROUND(data!AY68,0)</f>
        <v>0</v>
      </c>
      <c r="O50" s="222">
        <f>ROUND(data!AY69,0)</f>
        <v>2732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2732</v>
      </c>
      <c r="AD50" s="222">
        <f>ROUND(data!AY84,0)</f>
        <v>149013</v>
      </c>
      <c r="AE50" s="222"/>
      <c r="AF50" s="222"/>
      <c r="AG50" s="222">
        <f>IF(data!AY90&gt;0,ROUND(data!AY90,0),0)</f>
        <v>7152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157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157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0.73</v>
      </c>
      <c r="G52" s="222">
        <f>ROUND(data!BA61,0)</f>
        <v>30483</v>
      </c>
      <c r="H52" s="222">
        <f>ROUND(data!BA62,0)</f>
        <v>2139</v>
      </c>
      <c r="I52" s="222">
        <f>ROUND(data!BA63,0)</f>
        <v>0</v>
      </c>
      <c r="J52" s="222">
        <f>ROUND(data!BA64,0)</f>
        <v>1511</v>
      </c>
      <c r="K52" s="222">
        <f>ROUND(data!BA65,0)</f>
        <v>0</v>
      </c>
      <c r="L52" s="222">
        <f>ROUND(data!BA66,0)</f>
        <v>147290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645</v>
      </c>
      <c r="AH52" s="222">
        <f>IFERROR(IF(data!BA$91&gt;0,ROUND(data!BA$91,0),0),0)</f>
        <v>0</v>
      </c>
      <c r="AI52" s="222">
        <f>IFERROR(IF(data!BA$92&gt;0,ROUND(data!BA$92,0),0),0)</f>
        <v>217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157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17.53</v>
      </c>
      <c r="G53" s="222">
        <f>ROUND(data!BB61,0)</f>
        <v>1536448</v>
      </c>
      <c r="H53" s="222">
        <f>ROUND(data!BB62,0)</f>
        <v>132610</v>
      </c>
      <c r="I53" s="222">
        <f>ROUND(data!BB63,0)</f>
        <v>0</v>
      </c>
      <c r="J53" s="222">
        <f>ROUND(data!BB64,0)</f>
        <v>3298</v>
      </c>
      <c r="K53" s="222">
        <f>ROUND(data!BB65,0)</f>
        <v>7251</v>
      </c>
      <c r="L53" s="222">
        <f>ROUND(data!BB66,0)</f>
        <v>7572</v>
      </c>
      <c r="M53" s="66">
        <f>ROUND(data!BB67,0)</f>
        <v>0</v>
      </c>
      <c r="N53" s="222">
        <f>ROUND(data!BB68,0)</f>
        <v>0</v>
      </c>
      <c r="O53" s="222">
        <f>ROUND(data!BB69,0)</f>
        <v>1479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1479</v>
      </c>
      <c r="AD53" s="222">
        <f>ROUND(data!BB84,0)</f>
        <v>0</v>
      </c>
      <c r="AE53" s="222"/>
      <c r="AF53" s="222"/>
      <c r="AG53" s="222">
        <f>IF(data!BB90&gt;0,ROUND(data!BB90,0),0)</f>
        <v>1049</v>
      </c>
      <c r="AH53" s="222">
        <f>IFERROR(IF(data!BB$91&gt;0,ROUND(data!BB$91,0),0),0)</f>
        <v>0</v>
      </c>
      <c r="AI53" s="222">
        <f>IFERROR(IF(data!BB$92&gt;0,ROUND(data!BB$92,0),0),0)</f>
        <v>353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157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1.64</v>
      </c>
      <c r="G54" s="222">
        <f>ROUND(data!BC61,0)</f>
        <v>68011</v>
      </c>
      <c r="H54" s="222">
        <f>ROUND(data!BC62,0)</f>
        <v>5459</v>
      </c>
      <c r="I54" s="222">
        <f>ROUND(data!BC63,0)</f>
        <v>0</v>
      </c>
      <c r="J54" s="222">
        <f>ROUND(data!BC64,0)</f>
        <v>1639</v>
      </c>
      <c r="K54" s="222">
        <f>ROUND(data!BC65,0)</f>
        <v>512</v>
      </c>
      <c r="L54" s="222">
        <f>ROUND(data!BC66,0)</f>
        <v>42114</v>
      </c>
      <c r="M54" s="66">
        <f>ROUND(data!BC67,0)</f>
        <v>0</v>
      </c>
      <c r="N54" s="222">
        <f>ROUND(data!BC68,0)</f>
        <v>0</v>
      </c>
      <c r="O54" s="222">
        <f>ROUND(data!BC69,0)</f>
        <v>321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321</v>
      </c>
      <c r="AD54" s="222">
        <f>ROUND(data!BC84,0)</f>
        <v>0</v>
      </c>
      <c r="AE54" s="222"/>
      <c r="AF54" s="222"/>
      <c r="AG54" s="222">
        <f>IF(data!BC90&gt;0,ROUND(data!BC90,0),0)</f>
        <v>77</v>
      </c>
      <c r="AH54" s="222">
        <f>IFERROR(IF(data!BC$91&gt;0,ROUND(data!BC$91,0),0),0)</f>
        <v>0</v>
      </c>
      <c r="AI54" s="222">
        <f>IFERROR(IF(data!BC$92&gt;0,ROUND(data!BC$92,0),0),0)</f>
        <v>26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157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18040</v>
      </c>
      <c r="K55" s="222">
        <f>ROUND(data!BD65,0)</f>
        <v>0</v>
      </c>
      <c r="L55" s="222">
        <f>ROUND(data!BD66,0)</f>
        <v>8081</v>
      </c>
      <c r="M55" s="66">
        <f>ROUND(data!BD67,0)</f>
        <v>0</v>
      </c>
      <c r="N55" s="222">
        <f>ROUND(data!BD68,0)</f>
        <v>0</v>
      </c>
      <c r="O55" s="222">
        <f>ROUND(data!BD69,0)</f>
        <v>242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242</v>
      </c>
      <c r="AD55" s="222">
        <f>ROUND(data!BD84,0)</f>
        <v>0</v>
      </c>
      <c r="AE55" s="222"/>
      <c r="AF55" s="222"/>
      <c r="AG55" s="222">
        <f>IF(data!BD90&gt;0,ROUND(data!BD90,0),0)</f>
        <v>1274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157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87195</v>
      </c>
      <c r="F56" s="212">
        <f>ROUND(data!BE60,2)</f>
        <v>31.01</v>
      </c>
      <c r="G56" s="222">
        <f>ROUND(data!BE61,0)</f>
        <v>1762251</v>
      </c>
      <c r="H56" s="222">
        <f>ROUND(data!BE62,0)</f>
        <v>155200</v>
      </c>
      <c r="I56" s="222">
        <f>ROUND(data!BE63,0)</f>
        <v>0</v>
      </c>
      <c r="J56" s="222">
        <f>ROUND(data!BE64,0)</f>
        <v>94140</v>
      </c>
      <c r="K56" s="222">
        <f>ROUND(data!BE65,0)</f>
        <v>409417</v>
      </c>
      <c r="L56" s="222">
        <f>ROUND(data!BE66,0)</f>
        <v>452592</v>
      </c>
      <c r="M56" s="66">
        <f>ROUND(data!BE67,0)</f>
        <v>747588</v>
      </c>
      <c r="N56" s="222">
        <f>ROUND(data!BE68,0)</f>
        <v>7719</v>
      </c>
      <c r="O56" s="222">
        <f>ROUND(data!BE69,0)</f>
        <v>34415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34415</v>
      </c>
      <c r="AD56" s="222">
        <f>ROUND(data!BE84,0)</f>
        <v>104515</v>
      </c>
      <c r="AE56" s="222"/>
      <c r="AF56" s="222"/>
      <c r="AG56" s="222">
        <f>IF(data!BE90&gt;0,ROUND(data!BE90,0),0)</f>
        <v>15808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157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157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1.54</v>
      </c>
      <c r="G58" s="222">
        <f>ROUND(data!BG61,0)</f>
        <v>76813</v>
      </c>
      <c r="H58" s="222">
        <f>ROUND(data!BG62,0)</f>
        <v>6670</v>
      </c>
      <c r="I58" s="222">
        <f>ROUND(data!BG63,0)</f>
        <v>0</v>
      </c>
      <c r="J58" s="222">
        <f>ROUND(data!BG64,0)</f>
        <v>7692</v>
      </c>
      <c r="K58" s="222">
        <f>ROUND(data!BG65,0)</f>
        <v>25396</v>
      </c>
      <c r="L58" s="222">
        <f>ROUND(data!BG66,0)</f>
        <v>11121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58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157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0.05</v>
      </c>
      <c r="G59" s="222">
        <f>ROUND(data!BH61,0)</f>
        <v>4901</v>
      </c>
      <c r="H59" s="222">
        <f>ROUND(data!BH62,0)</f>
        <v>367</v>
      </c>
      <c r="I59" s="222">
        <f>ROUND(data!BH63,0)</f>
        <v>-1218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157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157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157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157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15.5</v>
      </c>
      <c r="G63" s="222">
        <f>ROUND(data!BL61,0)</f>
        <v>651439</v>
      </c>
      <c r="H63" s="222">
        <f>ROUND(data!BL62,0)</f>
        <v>54213</v>
      </c>
      <c r="I63" s="222">
        <f>ROUND(data!BL63,0)</f>
        <v>0</v>
      </c>
      <c r="J63" s="222">
        <f>ROUND(data!BL64,0)</f>
        <v>2557</v>
      </c>
      <c r="K63" s="222">
        <f>ROUND(data!BL65,0)</f>
        <v>652</v>
      </c>
      <c r="L63" s="222">
        <f>ROUND(data!BL66,0)</f>
        <v>5176</v>
      </c>
      <c r="M63" s="66">
        <f>ROUND(data!BL67,0)</f>
        <v>0</v>
      </c>
      <c r="N63" s="222">
        <f>ROUND(data!BL68,0)</f>
        <v>7431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157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157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15.13</v>
      </c>
      <c r="G65" s="222">
        <f>ROUND(data!BN61,0)</f>
        <v>2156556</v>
      </c>
      <c r="H65" s="222">
        <f>ROUND(data!BN62,0)</f>
        <v>155776</v>
      </c>
      <c r="I65" s="222">
        <f>ROUND(data!BN63,0)</f>
        <v>19061</v>
      </c>
      <c r="J65" s="222">
        <f>ROUND(data!BN64,0)</f>
        <v>32744</v>
      </c>
      <c r="K65" s="222">
        <f>ROUND(data!BN65,0)</f>
        <v>34809</v>
      </c>
      <c r="L65" s="222">
        <f>ROUND(data!BN66,0)</f>
        <v>741116</v>
      </c>
      <c r="M65" s="66">
        <f>ROUND(data!BN67,0)</f>
        <v>374820</v>
      </c>
      <c r="N65" s="222">
        <f>ROUND(data!BN68,0)</f>
        <v>177284</v>
      </c>
      <c r="O65" s="222">
        <f>ROUND(data!BN69,0)</f>
        <v>207214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207214</v>
      </c>
      <c r="AD65" s="222">
        <f>ROUND(data!BN84,0)</f>
        <v>339813</v>
      </c>
      <c r="AE65" s="222"/>
      <c r="AF65" s="222"/>
      <c r="AG65" s="222">
        <f>IF(data!BN90&gt;0,ROUND(data!BN90,0),0)</f>
        <v>4969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157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611806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690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157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306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157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157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157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157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1.2</v>
      </c>
      <c r="G71" s="222">
        <f>ROUND(data!BT61,0)</f>
        <v>93135</v>
      </c>
      <c r="H71" s="222">
        <f>ROUND(data!BT62,0)</f>
        <v>6590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1165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1165</v>
      </c>
      <c r="AD71" s="222">
        <f>ROUND(data!BT84,0)</f>
        <v>0</v>
      </c>
      <c r="AE71" s="222"/>
      <c r="AF71" s="222"/>
      <c r="AG71" s="222">
        <f>IF(data!BT90&gt;0,ROUND(data!BT90,0),0)</f>
        <v>488</v>
      </c>
      <c r="AH71" s="222">
        <f>IFERROR(IF(data!BT$91&gt;0,ROUND(data!BT$91,0),0),0)</f>
        <v>0</v>
      </c>
      <c r="AI71" s="222">
        <f>IFERROR(IF(data!BT$92&gt;0,ROUND(data!BT$92,0),0),0)</f>
        <v>164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157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157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174</v>
      </c>
      <c r="K73" s="222">
        <f>ROUND(data!BV65,0)</f>
        <v>650</v>
      </c>
      <c r="L73" s="222">
        <f>ROUND(data!BV66,0)</f>
        <v>-574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157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0.03</v>
      </c>
      <c r="G74" s="222">
        <f>ROUND(data!BW61,0)</f>
        <v>1690</v>
      </c>
      <c r="H74" s="222">
        <f>ROUND(data!BW62,0)</f>
        <v>0</v>
      </c>
      <c r="I74" s="222">
        <f>ROUND(data!BW63,0)</f>
        <v>408783</v>
      </c>
      <c r="J74" s="222">
        <f>ROUND(data!BW64,0)</f>
        <v>0</v>
      </c>
      <c r="K74" s="222">
        <f>ROUND(data!BW65,0)</f>
        <v>0</v>
      </c>
      <c r="L74" s="222">
        <f>ROUND(data!BW66,0)</f>
        <v>514297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106</v>
      </c>
      <c r="AH74" s="222">
        <f>IF(data!BW91&gt;0,ROUND(data!BW91,0),0)</f>
        <v>0</v>
      </c>
      <c r="AI74" s="222">
        <f>IF(data!BW92&gt;0,ROUND(data!BW92,0),0)</f>
        <v>36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157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157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11.06</v>
      </c>
      <c r="G76" s="222">
        <f>ROUND(data!BY61,0)</f>
        <v>966250</v>
      </c>
      <c r="H76" s="222">
        <f>ROUND(data!BY62,0)</f>
        <v>86395</v>
      </c>
      <c r="I76" s="222">
        <f>ROUND(data!BY63,0)</f>
        <v>0</v>
      </c>
      <c r="J76" s="222">
        <f>ROUND(data!BY64,0)</f>
        <v>4764</v>
      </c>
      <c r="K76" s="222">
        <f>ROUND(data!BY65,0)</f>
        <v>2469</v>
      </c>
      <c r="L76" s="222">
        <f>ROUND(data!BY66,0)</f>
        <v>138271</v>
      </c>
      <c r="M76" s="66">
        <f>ROUND(data!BY67,0)</f>
        <v>0</v>
      </c>
      <c r="N76" s="222">
        <f>ROUND(data!BY68,0)</f>
        <v>0</v>
      </c>
      <c r="O76" s="222">
        <f>ROUND(data!BY69,0)</f>
        <v>10984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10984</v>
      </c>
      <c r="AD76" s="222">
        <f>ROUND(data!BY84,0)</f>
        <v>0</v>
      </c>
      <c r="AE76" s="222"/>
      <c r="AF76" s="222"/>
      <c r="AG76" s="222">
        <f>IF(data!BY90&gt;0,ROUND(data!BY90,0),0)</f>
        <v>1969</v>
      </c>
      <c r="AH76" s="222">
        <f>IF(data!BY91&gt;0,ROUND(data!BY91,0),0)</f>
        <v>0</v>
      </c>
      <c r="AI76" s="222">
        <f>IF(data!BY92&gt;0,ROUND(data!BY92,0),0)</f>
        <v>662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157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157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56</v>
      </c>
      <c r="K78" s="222">
        <f>ROUND(data!CA65,0)</f>
        <v>0</v>
      </c>
      <c r="L78" s="222">
        <f>ROUND(data!CA66,0)</f>
        <v>652521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510</v>
      </c>
      <c r="AH78" s="222">
        <f>IF(data!CA91&gt;0,ROUND(data!CA91,0),0)</f>
        <v>0</v>
      </c>
      <c r="AI78" s="222">
        <f>IF(data!CA92&gt;0,ROUND(data!CA92,0),0)</f>
        <v>171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157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0.04</v>
      </c>
      <c r="G79" s="222">
        <f>ROUND(data!CB61,0)</f>
        <v>3944</v>
      </c>
      <c r="H79" s="222">
        <f>ROUND(data!CB62,0)</f>
        <v>294</v>
      </c>
      <c r="I79" s="222">
        <f>ROUND(data!CB63,0)</f>
        <v>0</v>
      </c>
      <c r="J79" s="222">
        <f>ROUND(data!CB64,0)</f>
        <v>277</v>
      </c>
      <c r="K79" s="222">
        <f>ROUND(data!CB65,0)</f>
        <v>0</v>
      </c>
      <c r="L79" s="222">
        <f>ROUND(data!CB66,0)</f>
        <v>13776</v>
      </c>
      <c r="M79" s="66">
        <f>ROUND(data!CB67,0)</f>
        <v>0</v>
      </c>
      <c r="N79" s="222">
        <f>ROUND(data!CB68,0)</f>
        <v>0</v>
      </c>
      <c r="O79" s="222">
        <f>ROUND(data!CB69,0)</f>
        <v>15026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15026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157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0.01</v>
      </c>
      <c r="G80" s="222">
        <f>ROUND(data!CC61,0)</f>
        <v>878</v>
      </c>
      <c r="H80" s="222">
        <f>ROUND(data!CC62,0)</f>
        <v>36</v>
      </c>
      <c r="I80" s="222">
        <f>ROUND(data!CC63,0)</f>
        <v>0</v>
      </c>
      <c r="J80" s="222">
        <f>ROUND(data!CC64,0)</f>
        <v>1185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-209658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-209658</v>
      </c>
      <c r="AD80" s="222">
        <f>ROUND(data!CC84,0)</f>
        <v>-194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St. Luke's Rehabilitation Institute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H-157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711 S Cowley Street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69" sqref="I6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157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16105097.130000001</v>
      </c>
      <c r="C19" s="275">
        <f>data!G85</f>
        <v>10823427.430000002</v>
      </c>
      <c r="D19" s="275">
        <f>'Prior Year'!G60</f>
        <v>17314.147027199</v>
      </c>
      <c r="E19" s="1">
        <f>data!G59</f>
        <v>15784</v>
      </c>
      <c r="F19" s="238">
        <f t="shared" si="0"/>
        <v>930.16982613699145</v>
      </c>
      <c r="G19" s="238">
        <f t="shared" si="1"/>
        <v>685.72145400405486</v>
      </c>
      <c r="H19" s="6">
        <f t="shared" si="2"/>
        <v>-0.26279972244222771</v>
      </c>
      <c r="I19" s="275" t="s">
        <v>1377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/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190467.63</v>
      </c>
      <c r="C31" s="275">
        <f>data!S85</f>
        <v>-23226.5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144732.59000000003</v>
      </c>
      <c r="C33" s="275">
        <f>data!U85</f>
        <v>154820.78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360585.65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15339.050000000001</v>
      </c>
      <c r="C37" s="275">
        <f>data!Y85</f>
        <v>20584.41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1400095.11</v>
      </c>
      <c r="C40" s="275">
        <f>data!AB85</f>
        <v>1355562.4999999998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608597.42000000004</v>
      </c>
      <c r="C41" s="275">
        <f>data!AC85</f>
        <v>657717.90999999992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2386731.88</v>
      </c>
      <c r="C43" s="275">
        <f>data!AE85</f>
        <v>6941254.6400000006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0</v>
      </c>
      <c r="C45" s="275">
        <f>data!AG85</f>
        <v>0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188839.25</v>
      </c>
      <c r="C48" s="275">
        <f>data!AJ85</f>
        <v>371277.19000000012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1759788.5199999998</v>
      </c>
      <c r="C49" s="275">
        <f>data!AK85</f>
        <v>1228442.4900000012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641696.97</v>
      </c>
      <c r="C50" s="275">
        <f>data!AL85</f>
        <v>527568.50000000023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253346.37999999995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133486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24874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185601.73</v>
      </c>
      <c r="C61" s="275">
        <f>data!AW85</f>
        <v>131985.22999999998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1535414.4499999995</v>
      </c>
      <c r="C63" s="275">
        <f>data!AY85</f>
        <v>1384955.65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-82149.290000000008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144575.93</v>
      </c>
      <c r="C65" s="275">
        <f>data!BA85</f>
        <v>181423.06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773112.31999999995</v>
      </c>
      <c r="C66" s="275">
        <f>data!BB85</f>
        <v>1688658.79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100929.85999999999</v>
      </c>
      <c r="C67" s="275">
        <f>data!BC85</f>
        <v>118055.61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26362.639999999999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3032939.2</v>
      </c>
      <c r="C69" s="275">
        <f>data!BE85</f>
        <v>3558806.8299999996</v>
      </c>
      <c r="D69" s="275">
        <f>'Prior Year'!BE60</f>
        <v>180994</v>
      </c>
      <c r="E69" s="1">
        <f>data!BE59</f>
        <v>87194.559999999998</v>
      </c>
      <c r="F69" s="238">
        <f>IF(B69=0,"",IF(D69=0,"",B69/D69))</f>
        <v>16.757125650574054</v>
      </c>
      <c r="G69" s="238">
        <f t="shared" si="4"/>
        <v>40.814551160072369</v>
      </c>
      <c r="H69" s="6">
        <f>IF(B69=0,"",IF(C69=0,"",IF(D69=0,"",IF(E69=0,"",IF(G69/F69-1&lt;-0.25,G69/F69-1,IF(G69/F69-1&gt;0.25,G69/F69-1,""))))))</f>
        <v>1.4356534653467956</v>
      </c>
      <c r="I69" s="275" t="s">
        <v>1377</v>
      </c>
      <c r="M69" s="7"/>
    </row>
    <row r="70" spans="1:13" x14ac:dyDescent="0.35">
      <c r="A70" s="1" t="s">
        <v>764</v>
      </c>
      <c r="B70" s="275">
        <f>'Prior Year'!BF86</f>
        <v>3644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161426.29</v>
      </c>
      <c r="C71" s="275">
        <f>data!BG85</f>
        <v>127691.48000000001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695567.1399999999</v>
      </c>
      <c r="C72" s="275">
        <f>data!BH85</f>
        <v>4049.9900000000007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476821.87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0</v>
      </c>
      <c r="C76" s="275">
        <f>data!BL85</f>
        <v>721467.22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6367779.0499999989</v>
      </c>
      <c r="C78" s="275">
        <f>data!BN85</f>
        <v>3559568.1900000004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299.57</v>
      </c>
      <c r="C79" s="275">
        <f>data!BO85</f>
        <v>612496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-164.39</v>
      </c>
      <c r="C80" s="275">
        <f>data!BP85</f>
        <v>306.10000000000002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120648.29999999999</v>
      </c>
      <c r="C84" s="275">
        <f>data!BT85</f>
        <v>100890.4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262622.53000000003</v>
      </c>
      <c r="C86" s="275">
        <f>data!BV85</f>
        <v>250.24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1091313.7200000002</v>
      </c>
      <c r="C87" s="275">
        <f>data!BW85</f>
        <v>924770.29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10517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2328262.3400000003</v>
      </c>
      <c r="C89" s="275">
        <f>data!BY85</f>
        <v>1209132.0600000003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331135.45</v>
      </c>
      <c r="C91" s="275">
        <f>data!CA85</f>
        <v>652577.69999999995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-473887.89999999991</v>
      </c>
      <c r="C92" s="275">
        <f>data!CB85</f>
        <v>33315.880000000005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-1580852.3399999999</v>
      </c>
      <c r="C93" s="275">
        <f>data!CC85</f>
        <v>-207365.13000000003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1402912.6800000002</v>
      </c>
      <c r="C94" s="275">
        <f>data!CD85</f>
        <v>982933.56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12095904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323839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H-157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St. Luke's Rehabilitation Institute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99202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Spokane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Joel Gilbertson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509-473-6000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509-392-5688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1093</v>
      </c>
      <c r="G23" s="81">
        <f>data!D127</f>
        <v>15784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72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72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102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St. Luke's Rehabilitation Institute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463</v>
      </c>
      <c r="C7" s="141">
        <f>data!B155</f>
        <v>6688</v>
      </c>
      <c r="D7" s="141">
        <f>data!B156</f>
        <v>27170</v>
      </c>
      <c r="E7" s="141">
        <f>data!B157</f>
        <v>29348164</v>
      </c>
      <c r="F7" s="141">
        <f>data!B158</f>
        <v>8413182</v>
      </c>
      <c r="G7" s="141">
        <f>data!B157+data!B158</f>
        <v>37761346</v>
      </c>
    </row>
    <row r="8" spans="1:7" ht="20.149999999999999" customHeight="1" x14ac:dyDescent="0.35">
      <c r="A8" s="77" t="s">
        <v>331</v>
      </c>
      <c r="B8" s="141">
        <f>data!C154</f>
        <v>272</v>
      </c>
      <c r="C8" s="141">
        <f>data!C155</f>
        <v>3932</v>
      </c>
      <c r="D8" s="141">
        <f>data!C156</f>
        <v>15974</v>
      </c>
      <c r="E8" s="141">
        <f>data!C157</f>
        <v>15521222</v>
      </c>
      <c r="F8" s="141">
        <f>data!C158</f>
        <v>6679844</v>
      </c>
      <c r="G8" s="141">
        <f>data!C157+data!C158</f>
        <v>22201066</v>
      </c>
    </row>
    <row r="9" spans="1:7" ht="20.149999999999999" customHeight="1" x14ac:dyDescent="0.35">
      <c r="A9" s="77" t="s">
        <v>829</v>
      </c>
      <c r="B9" s="141">
        <f>data!D154</f>
        <v>358</v>
      </c>
      <c r="C9" s="141">
        <f>data!D155</f>
        <v>5164</v>
      </c>
      <c r="D9" s="141">
        <f>data!D156</f>
        <v>20981</v>
      </c>
      <c r="E9" s="141">
        <f>data!D157</f>
        <v>17156936</v>
      </c>
      <c r="F9" s="141">
        <f>data!D158</f>
        <v>12003187</v>
      </c>
      <c r="G9" s="141">
        <f>data!D157+data!D158</f>
        <v>29160123</v>
      </c>
    </row>
    <row r="10" spans="1:7" ht="20.149999999999999" customHeight="1" x14ac:dyDescent="0.35">
      <c r="A10" s="92" t="s">
        <v>215</v>
      </c>
      <c r="B10" s="141">
        <f>data!E154</f>
        <v>1093</v>
      </c>
      <c r="C10" s="141">
        <f>data!E155</f>
        <v>15784</v>
      </c>
      <c r="D10" s="141">
        <f>data!E156</f>
        <v>64125</v>
      </c>
      <c r="E10" s="141">
        <f>data!E157</f>
        <v>62026322</v>
      </c>
      <c r="F10" s="141">
        <f>data!E158</f>
        <v>27096213</v>
      </c>
      <c r="G10" s="141">
        <f>E10+F10</f>
        <v>89122535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St. Luke's Rehabilitation Institute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2507458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-34296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2751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596541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559020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3631474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946877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52185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999062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209657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773276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982933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C12" sqref="C1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St. Luke's Rehabilitation Institute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622796.66</v>
      </c>
      <c r="D7" s="81">
        <f>data!C211</f>
        <v>0</v>
      </c>
      <c r="E7" s="81">
        <f>data!D211</f>
        <v>0</v>
      </c>
      <c r="F7" s="81">
        <f>data!E211</f>
        <v>622796.66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48430.219999999972</v>
      </c>
      <c r="D8" s="81">
        <f>data!C212</f>
        <v>0</v>
      </c>
      <c r="E8" s="81">
        <f>data!D212</f>
        <v>0</v>
      </c>
      <c r="F8" s="81">
        <f>data!E212</f>
        <v>48430.219999999972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39064670.780000001</v>
      </c>
      <c r="D9" s="81">
        <f>data!C213</f>
        <v>7.4505805969238281E-9</v>
      </c>
      <c r="E9" s="81">
        <f>data!D213</f>
        <v>0</v>
      </c>
      <c r="F9" s="81">
        <f>data!E213</f>
        <v>39064670.780000009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943987.1</v>
      </c>
      <c r="D11" s="81">
        <f>data!C215</f>
        <v>0</v>
      </c>
      <c r="E11" s="81">
        <f>data!D215</f>
        <v>0</v>
      </c>
      <c r="F11" s="81">
        <f>data!E215</f>
        <v>943987.1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4614782.49</v>
      </c>
      <c r="D12" s="81">
        <f>data!C216</f>
        <v>-77073.849999999627</v>
      </c>
      <c r="E12" s="81">
        <f>data!D216</f>
        <v>0</v>
      </c>
      <c r="F12" s="81">
        <f>data!E216</f>
        <v>4537708.6400000006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18202.05</v>
      </c>
      <c r="D15" s="81">
        <f>data!C219</f>
        <v>271145.94999999908</v>
      </c>
      <c r="E15" s="81">
        <f>data!D219</f>
        <v>0</v>
      </c>
      <c r="F15" s="81">
        <f>data!E219</f>
        <v>289347.99999999907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45312869.300000004</v>
      </c>
      <c r="D16" s="81">
        <f>data!C220</f>
        <v>194072.1000000069</v>
      </c>
      <c r="E16" s="81">
        <f>data!D220</f>
        <v>0</v>
      </c>
      <c r="F16" s="81">
        <f>data!E220</f>
        <v>45506941.400000013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394024.33999999997</v>
      </c>
      <c r="D24" s="81">
        <f>data!C225</f>
        <v>107873.85000000003</v>
      </c>
      <c r="E24" s="81">
        <f>data!D225</f>
        <v>0</v>
      </c>
      <c r="F24" s="81">
        <f>data!E225</f>
        <v>501898.19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19379950.52</v>
      </c>
      <c r="D25" s="81">
        <f>data!C226</f>
        <v>865543.76000000094</v>
      </c>
      <c r="E25" s="81">
        <f>data!D226</f>
        <v>-128071.88</v>
      </c>
      <c r="F25" s="81">
        <f>data!E226</f>
        <v>20373566.16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716686.67</v>
      </c>
      <c r="D27" s="81">
        <f>data!C228</f>
        <v>26983.959999999963</v>
      </c>
      <c r="E27" s="81">
        <f>data!D228</f>
        <v>0</v>
      </c>
      <c r="F27" s="81">
        <f>data!E228</f>
        <v>743670.63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4124457.33</v>
      </c>
      <c r="D28" s="81">
        <f>data!C229</f>
        <v>296662.4299999997</v>
      </c>
      <c r="E28" s="81">
        <f>data!D229</f>
        <v>0</v>
      </c>
      <c r="F28" s="81">
        <f>data!E229</f>
        <v>4421119.76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18202.05</v>
      </c>
      <c r="D32" s="81">
        <f>data!C233</f>
        <v>271145.94999999908</v>
      </c>
      <c r="E32" s="81">
        <f>data!D233</f>
        <v>0</v>
      </c>
      <c r="F32" s="81">
        <f>data!E233</f>
        <v>26040254.740000002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St. Luke's Rehabilitation Institute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1287313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19054276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14806428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4171618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3376450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7485235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-5896.4499999997352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48888110.549999997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188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868943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80117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949060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