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7CD315A3-7747-480E-8F9B-E045527C36B6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D53" i="25"/>
  <c r="BD68" i="25" s="1"/>
  <c r="BD86" i="25" s="1"/>
  <c r="AF53" i="25"/>
  <c r="AF68" i="25" s="1"/>
  <c r="AF86" i="25" s="1"/>
  <c r="C698" i="25" s="1"/>
  <c r="BC53" i="25"/>
  <c r="BC68" i="25" s="1"/>
  <c r="BC86" i="25" s="1"/>
  <c r="AE53" i="25"/>
  <c r="AE68" i="25" s="1"/>
  <c r="AE86" i="25" s="1"/>
  <c r="G53" i="25"/>
  <c r="G68" i="25" s="1"/>
  <c r="G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C695" i="25" s="1"/>
  <c r="U53" i="25"/>
  <c r="U68" i="25" s="1"/>
  <c r="U86" i="25" s="1"/>
  <c r="M53" i="25"/>
  <c r="M68" i="25" s="1"/>
  <c r="M86" i="25" s="1"/>
  <c r="E53" i="25"/>
  <c r="E68" i="25" s="1"/>
  <c r="E86" i="25" s="1"/>
  <c r="AV53" i="25"/>
  <c r="AV68" i="25" s="1"/>
  <c r="AV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C710" i="25" s="1"/>
  <c r="AJ53" i="25"/>
  <c r="AJ68" i="25" s="1"/>
  <c r="AJ86" i="25" s="1"/>
  <c r="C702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C670" i="25" s="1"/>
  <c r="CB53" i="25"/>
  <c r="CB68" i="25" s="1"/>
  <c r="CB86" i="25" s="1"/>
  <c r="X53" i="25"/>
  <c r="X68" i="25" s="1"/>
  <c r="X86" i="25" s="1"/>
  <c r="BK53" i="25"/>
  <c r="BK68" i="25" s="1"/>
  <c r="BK86" i="25" s="1"/>
  <c r="W53" i="25"/>
  <c r="W68" i="25" s="1"/>
  <c r="W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L53" i="25"/>
  <c r="BL68" i="25" s="1"/>
  <c r="BL86" i="25" s="1"/>
  <c r="P53" i="25"/>
  <c r="P68" i="25" s="1"/>
  <c r="P86" i="25" s="1"/>
  <c r="BS53" i="25"/>
  <c r="BS68" i="25" s="1"/>
  <c r="BS86" i="25" s="1"/>
  <c r="AM53" i="25"/>
  <c r="AM68" i="25" s="1"/>
  <c r="AM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BT53" i="25"/>
  <c r="BT68" i="25" s="1"/>
  <c r="BT86" i="25" s="1"/>
  <c r="AN53" i="25"/>
  <c r="AN68" i="25" s="1"/>
  <c r="AN86" i="25" s="1"/>
  <c r="H53" i="25"/>
  <c r="H68" i="25" s="1"/>
  <c r="H86" i="25" s="1"/>
  <c r="B20" i="15" s="1"/>
  <c r="CA53" i="25"/>
  <c r="CA68" i="25" s="1"/>
  <c r="CA86" i="25" s="1"/>
  <c r="AU53" i="25"/>
  <c r="AU68" i="25" s="1"/>
  <c r="AU86" i="25" s="1"/>
  <c r="O53" i="25"/>
  <c r="O68" i="25" s="1"/>
  <c r="O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B72" i="15" l="1"/>
  <c r="C637" i="25"/>
  <c r="B26" i="15"/>
  <c r="C680" i="25"/>
  <c r="B89" i="15"/>
  <c r="C646" i="25"/>
  <c r="C673" i="25"/>
  <c r="B19" i="15"/>
  <c r="B47" i="15"/>
  <c r="C701" i="25"/>
  <c r="B50" i="15"/>
  <c r="C704" i="25"/>
  <c r="C674" i="25"/>
  <c r="B16" i="15"/>
  <c r="H16" i="15" s="1"/>
  <c r="B54" i="15"/>
  <c r="F54" i="15" s="1"/>
  <c r="C692" i="25"/>
  <c r="B38" i="15"/>
  <c r="C672" i="25"/>
  <c r="B18" i="15"/>
  <c r="H18" i="15" s="1"/>
  <c r="C627" i="25"/>
  <c r="B82" i="15"/>
  <c r="F82" i="15" s="1"/>
  <c r="C619" i="25"/>
  <c r="B71" i="15"/>
  <c r="F71" i="15" s="1"/>
  <c r="C631" i="25"/>
  <c r="B65" i="15"/>
  <c r="B21" i="15"/>
  <c r="H21" i="15" s="1"/>
  <c r="C675" i="25"/>
  <c r="C635" i="25"/>
  <c r="B73" i="15"/>
  <c r="C683" i="25"/>
  <c r="B29" i="15"/>
  <c r="F29" i="15" s="1"/>
  <c r="C644" i="25"/>
  <c r="B87" i="15"/>
  <c r="C671" i="25"/>
  <c r="B17" i="15"/>
  <c r="F17" i="15" s="1"/>
  <c r="B27" i="15"/>
  <c r="C681" i="25"/>
  <c r="B37" i="15"/>
  <c r="F37" i="15" s="1"/>
  <c r="C691" i="25"/>
  <c r="B51" i="15"/>
  <c r="H51" i="15" s="1"/>
  <c r="C705" i="25"/>
  <c r="B31" i="15"/>
  <c r="C685" i="25"/>
  <c r="C689" i="25"/>
  <c r="B35" i="15"/>
  <c r="F35" i="15" s="1"/>
  <c r="C679" i="25"/>
  <c r="B25" i="15"/>
  <c r="F25" i="15" s="1"/>
  <c r="B34" i="15"/>
  <c r="F34" i="15" s="1"/>
  <c r="C688" i="25"/>
  <c r="C639" i="25"/>
  <c r="B77" i="15"/>
  <c r="F77" i="15" s="1"/>
  <c r="C645" i="25"/>
  <c r="B88" i="15"/>
  <c r="F88" i="15" s="1"/>
  <c r="C628" i="25"/>
  <c r="B79" i="15"/>
  <c r="C677" i="25"/>
  <c r="B23" i="15"/>
  <c r="C647" i="25"/>
  <c r="B90" i="15"/>
  <c r="C699" i="25"/>
  <c r="B45" i="15"/>
  <c r="F45" i="15" s="1"/>
  <c r="C640" i="25"/>
  <c r="B83" i="15"/>
  <c r="B62" i="15"/>
  <c r="C617" i="25"/>
  <c r="C693" i="25"/>
  <c r="B39" i="15"/>
  <c r="F39" i="15" s="1"/>
  <c r="C636" i="25"/>
  <c r="B75" i="15"/>
  <c r="F75" i="15" s="1"/>
  <c r="C687" i="25"/>
  <c r="B33" i="15"/>
  <c r="F33" i="15" s="1"/>
  <c r="C696" i="25"/>
  <c r="B42" i="15"/>
  <c r="B84" i="15"/>
  <c r="H84" i="15" s="1"/>
  <c r="C641" i="25"/>
  <c r="C678" i="25"/>
  <c r="B24" i="15"/>
  <c r="F24" i="15" s="1"/>
  <c r="C618" i="25"/>
  <c r="B74" i="15"/>
  <c r="H74" i="15" s="1"/>
  <c r="C714" i="25"/>
  <c r="B60" i="15"/>
  <c r="C621" i="25"/>
  <c r="B93" i="15"/>
  <c r="F93" i="15" s="1"/>
  <c r="C694" i="25"/>
  <c r="B40" i="15"/>
  <c r="F40" i="15" s="1"/>
  <c r="B91" i="15"/>
  <c r="F91" i="15" s="1"/>
  <c r="C648" i="25"/>
  <c r="B53" i="15"/>
  <c r="F53" i="15" s="1"/>
  <c r="C707" i="25"/>
  <c r="C682" i="25"/>
  <c r="B28" i="15"/>
  <c r="F28" i="15" s="1"/>
  <c r="C630" i="25"/>
  <c r="B70" i="15"/>
  <c r="F70" i="15" s="1"/>
  <c r="B36" i="15"/>
  <c r="F36" i="15" s="1"/>
  <c r="C690" i="25"/>
  <c r="C629" i="25"/>
  <c r="B64" i="15"/>
  <c r="C697" i="25"/>
  <c r="B43" i="15"/>
  <c r="F43" i="15" s="1"/>
  <c r="B61" i="15"/>
  <c r="C632" i="25"/>
  <c r="C638" i="25"/>
  <c r="B76" i="15"/>
  <c r="F76" i="15" s="1"/>
  <c r="B78" i="15"/>
  <c r="F78" i="15" s="1"/>
  <c r="C620" i="25"/>
  <c r="C709" i="25"/>
  <c r="B55" i="15"/>
  <c r="F55" i="15" s="1"/>
  <c r="C623" i="25"/>
  <c r="B92" i="15"/>
  <c r="F92" i="15" s="1"/>
  <c r="B49" i="15"/>
  <c r="F49" i="15" s="1"/>
  <c r="C703" i="25"/>
  <c r="C634" i="25"/>
  <c r="B67" i="15"/>
  <c r="B58" i="15"/>
  <c r="C712" i="25"/>
  <c r="B30" i="15"/>
  <c r="C684" i="25"/>
  <c r="C625" i="25"/>
  <c r="B68" i="15"/>
  <c r="C642" i="25"/>
  <c r="B85" i="15"/>
  <c r="B32" i="15"/>
  <c r="F32" i="15" s="1"/>
  <c r="C686" i="25"/>
  <c r="C700" i="25"/>
  <c r="B46" i="15"/>
  <c r="F46" i="15" s="1"/>
  <c r="C624" i="25"/>
  <c r="B81" i="15"/>
  <c r="H81" i="15" s="1"/>
  <c r="C713" i="25"/>
  <c r="B59" i="15"/>
  <c r="B52" i="15"/>
  <c r="H52" i="15" s="1"/>
  <c r="C706" i="25"/>
  <c r="C615" i="25"/>
  <c r="D616" i="25" s="1"/>
  <c r="B69" i="15"/>
  <c r="F69" i="15" s="1"/>
  <c r="C676" i="25"/>
  <c r="B22" i="15"/>
  <c r="F22" i="15" s="1"/>
  <c r="B86" i="15"/>
  <c r="F86" i="15" s="1"/>
  <c r="C643" i="25"/>
  <c r="C626" i="25"/>
  <c r="B63" i="15"/>
  <c r="F63" i="15" s="1"/>
  <c r="C622" i="25"/>
  <c r="B80" i="15"/>
  <c r="C711" i="25"/>
  <c r="B57" i="15"/>
  <c r="H57" i="15" s="1"/>
  <c r="C68" i="25"/>
  <c r="CE68" i="25" s="1"/>
  <c r="CE53" i="25"/>
  <c r="B44" i="15"/>
  <c r="H44" i="15" s="1"/>
  <c r="B41" i="15"/>
  <c r="F41" i="15" s="1"/>
  <c r="B48" i="15"/>
  <c r="F48" i="15" s="1"/>
  <c r="B66" i="15"/>
  <c r="B56" i="15"/>
  <c r="F56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M6" i="31"/>
  <c r="G17" i="32"/>
  <c r="F38" i="15"/>
  <c r="M54" i="31"/>
  <c r="F241" i="32"/>
  <c r="M80" i="31"/>
  <c r="D369" i="32"/>
  <c r="E53" i="32"/>
  <c r="C24" i="15"/>
  <c r="G24" i="15" s="1"/>
  <c r="C677" i="24"/>
  <c r="M21" i="31"/>
  <c r="H81" i="32"/>
  <c r="F50" i="15"/>
  <c r="M28" i="31"/>
  <c r="H113" i="32"/>
  <c r="M69" i="31"/>
  <c r="G305" i="32"/>
  <c r="M35" i="31"/>
  <c r="H145" i="32"/>
  <c r="M16" i="31"/>
  <c r="C81" i="32"/>
  <c r="H23" i="15"/>
  <c r="F23" i="15"/>
  <c r="M59" i="31"/>
  <c r="D273" i="32"/>
  <c r="M60" i="31"/>
  <c r="E273" i="32"/>
  <c r="M32" i="31"/>
  <c r="E145" i="32"/>
  <c r="M68" i="31"/>
  <c r="F305" i="32"/>
  <c r="F87" i="15"/>
  <c r="H87" i="15"/>
  <c r="H26" i="15"/>
  <c r="F26" i="15"/>
  <c r="M76" i="31"/>
  <c r="G337" i="32"/>
  <c r="M31" i="31"/>
  <c r="D145" i="32"/>
  <c r="M45" i="31"/>
  <c r="D209" i="32"/>
  <c r="M19" i="31"/>
  <c r="F81" i="32"/>
  <c r="F42" i="15"/>
  <c r="M17" i="31"/>
  <c r="D81" i="32"/>
  <c r="M5" i="31"/>
  <c r="F17" i="32"/>
  <c r="F47" i="15"/>
  <c r="H47" i="15"/>
  <c r="M12" i="31"/>
  <c r="F49" i="32"/>
  <c r="C138" i="8"/>
  <c r="D417" i="24"/>
  <c r="M38" i="31"/>
  <c r="D177" i="32"/>
  <c r="M43" i="31"/>
  <c r="I177" i="32"/>
  <c r="F65" i="15"/>
  <c r="M65" i="31"/>
  <c r="C305" i="32"/>
  <c r="M30" i="31"/>
  <c r="C145" i="32"/>
  <c r="M3" i="31"/>
  <c r="D17" i="32"/>
  <c r="M66" i="31"/>
  <c r="D305" i="32"/>
  <c r="F59" i="15"/>
  <c r="H59" i="15"/>
  <c r="M53" i="31"/>
  <c r="E241" i="32"/>
  <c r="F31" i="15"/>
  <c r="E85" i="32"/>
  <c r="C31" i="15"/>
  <c r="G31" i="15" s="1"/>
  <c r="C684" i="24"/>
  <c r="M62" i="31"/>
  <c r="G273" i="32"/>
  <c r="H55" i="15"/>
  <c r="F85" i="15"/>
  <c r="H85" i="15"/>
  <c r="F20" i="15"/>
  <c r="M50" i="31"/>
  <c r="I209" i="32"/>
  <c r="G94" i="15"/>
  <c r="H94" i="15" s="1"/>
  <c r="M15" i="31"/>
  <c r="I49" i="32"/>
  <c r="M49" i="31"/>
  <c r="H209" i="32"/>
  <c r="M52" i="31"/>
  <c r="D241" i="32"/>
  <c r="M57" i="31"/>
  <c r="I241" i="32"/>
  <c r="M24" i="31"/>
  <c r="D113" i="32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F64" i="15"/>
  <c r="M72" i="31"/>
  <c r="C337" i="32"/>
  <c r="F72" i="15"/>
  <c r="F89" i="15"/>
  <c r="F90" i="15"/>
  <c r="M51" i="31"/>
  <c r="C241" i="32"/>
  <c r="M58" i="31"/>
  <c r="C273" i="32"/>
  <c r="E21" i="32"/>
  <c r="C17" i="15"/>
  <c r="G17" i="15" s="1"/>
  <c r="C670" i="24"/>
  <c r="M42" i="31"/>
  <c r="H177" i="32"/>
  <c r="F73" i="15"/>
  <c r="F58" i="15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F44" i="15"/>
  <c r="CE63" i="25"/>
  <c r="M9" i="31"/>
  <c r="C49" i="32"/>
  <c r="M36" i="31"/>
  <c r="I145" i="32"/>
  <c r="M34" i="31"/>
  <c r="G145" i="32"/>
  <c r="M44" i="31"/>
  <c r="C209" i="32"/>
  <c r="M8" i="31"/>
  <c r="I17" i="32"/>
  <c r="C92" i="15"/>
  <c r="G92" i="15" s="1"/>
  <c r="C373" i="32"/>
  <c r="C622" i="24"/>
  <c r="H277" i="32" l="1"/>
  <c r="H36" i="15"/>
  <c r="H27" i="15"/>
  <c r="F51" i="15"/>
  <c r="F16" i="15"/>
  <c r="H53" i="15"/>
  <c r="F19" i="15"/>
  <c r="H25" i="15"/>
  <c r="C86" i="25"/>
  <c r="B15" i="15" s="1"/>
  <c r="F57" i="15"/>
  <c r="F52" i="15"/>
  <c r="F81" i="15"/>
  <c r="H54" i="15"/>
  <c r="F21" i="15"/>
  <c r="H77" i="15"/>
  <c r="F84" i="15"/>
  <c r="F18" i="15"/>
  <c r="H24" i="15"/>
  <c r="F30" i="15"/>
  <c r="C649" i="25"/>
  <c r="M717" i="25" s="1"/>
  <c r="F79" i="15"/>
  <c r="F27" i="15"/>
  <c r="F83" i="15"/>
  <c r="H46" i="15"/>
  <c r="F74" i="15"/>
  <c r="F80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76" i="15" l="1"/>
  <c r="H69" i="15"/>
  <c r="H40" i="15"/>
  <c r="H80" i="15"/>
  <c r="H22" i="15"/>
  <c r="H30" i="15"/>
  <c r="G20" i="15"/>
  <c r="H20" i="15" s="1"/>
  <c r="H91" i="15"/>
  <c r="H71" i="15"/>
  <c r="H19" i="15"/>
  <c r="G72" i="15"/>
  <c r="H72" i="15" s="1"/>
  <c r="H79" i="15"/>
  <c r="H83" i="15"/>
  <c r="C669" i="25"/>
  <c r="C716" i="25" s="1"/>
  <c r="CE86" i="25"/>
  <c r="C717" i="25" s="1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714" i="25" l="1"/>
  <c r="M679" i="25"/>
  <c r="M684" i="25"/>
  <c r="M686" i="25"/>
  <c r="M706" i="25"/>
  <c r="M708" i="25"/>
  <c r="M697" i="25"/>
  <c r="M672" i="25"/>
  <c r="M689" i="25"/>
  <c r="M693" i="25"/>
  <c r="M674" i="25"/>
  <c r="M696" i="25"/>
  <c r="M681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<sst xmlns="http://schemas.openxmlformats.org/spreadsheetml/2006/main" count="5784" uniqueCount="1382">
  <si>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</si>
  <si>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</si>
  <si>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</si>
  <si>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</si>
  <si>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</si>
  <si>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</si>
  <si>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</si>
  <si>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</si>
  <si>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</si>
  <si>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</si>
  <si>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</si>
  <si>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</si>
  <si>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</si>
  <si>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</si>
  <si>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</si>
  <si>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</si>
  <si>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</si>
  <si>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</si>
  <si>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</si>
  <si>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</si>
  <si>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</si>
  <si>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</si>
  <si>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</si>
  <si>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</si>
  <si>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</si>
  <si>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</si>
  <si>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</si>
  <si>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</si>
  <si>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</si>
  <si>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</si>
  <si>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</si>
  <si>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</si>
  <si>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</si>
  <si>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</si>
  <si>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</si>
  <si>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</si>
  <si>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</si>
  <si>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</si>
  <si>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</si>
  <si>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</si>
  <si>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</si>
  <si>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</si>
  <si>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</si>
  <si>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</si>
  <si>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</si>
  <si>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</si>
  <si>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</si>
  <si>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</si>
  <si>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</si>
  <si>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</si>
  <si>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</si>
  <si>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</si>
  <si>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</si>
  <si>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</si>
  <si>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</si>
  <si>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</si>
  <si>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</si>
  <si>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</si>
  <si>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</si>
  <si>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</si>
  <si>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</si>
  <si>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</si>
  <si>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</si>
  <si>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</si>
  <si>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</si>
  <si>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</si>
  <si>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</si>
  <si>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</si>
  <si>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</si>
  <si>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</si>
  <si>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</si>
  <si>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</si>
  <si>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</si>
  <si>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</si>
  <si>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</si>
  <si>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</si>
  <si>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</si>
  <si>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</si>
  <si>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</si>
  <si>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</si>
  <si>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</si>
  <si>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</si>
  <si>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</si>
  <si>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</si>
  <si>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</si>
  <si>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</si>
  <si>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</si>
  <si>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</si>
  <si>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</si>
  <si>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</si>
  <si>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</si>
  <si>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</si>
  <si>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</si>
  <si>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</si>
  <si>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</si>
  <si>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</si>
  <si>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</si>
  <si>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</si>
  <si>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</si>
  <si>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</si>
  <si>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</si>
  <si>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</si>
  <si>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</si>
  <si>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</si>
  <si>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</si>
  <si>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</si>
  <si>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</si>
  <si>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</si>
  <si>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</si>
  <si>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</si>
  <si>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</si>
  <si>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</si>
  <si>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</si>
  <si>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</si>
  <si>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</si>
  <si>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</si>
  <si>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</si>
  <si>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</si>
  <si>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</si>
  <si>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</si>
  <si>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</si>
  <si>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</si>
  <si>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</si>
  <si>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</si>
  <si>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</si>
  <si>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</si>
  <si>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</si>
  <si>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</si>
  <si>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</si>
  <si>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</si>
  <si>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</si>
  <si>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</si>
  <si>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</si>
  <si>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</si>
  <si>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</si>
  <si>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</si>
  <si>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</si>
  <si>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</si>
  <si>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</si>
  <si>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</si>
  <si>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</si>
  <si>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</si>
  <si>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</si>
  <si>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</si>
  <si>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</si>
  <si>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</si>
  <si>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</si>
  <si>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</si>
  <si>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</si>
  <si>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</si>
  <si>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</si>
  <si>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</si>
  <si>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</si>
  <si>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</si>
  <si>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</si>
  <si>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</si>
  <si>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</si>
  <si>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</si>
  <si>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</si>
  <si>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</si>
  <si>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</si>
  <si>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</si>
  <si>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</si>
  <si>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</si>
  <si>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</si>
  <si>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</si>
  <si>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</si>
  <si>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</si>
  <si>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</si>
  <si>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</si>
  <si>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</si>
  <si>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</si>
  <si>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</si>
  <si>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</si>
  <si>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</si>
  <si>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</si>
  <si>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</si>
  <si>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</si>
  <si>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</si>
  <si>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</si>
  <si>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</si>
  <si>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</si>
  <si>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</si>
  <si>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</si>
  <si>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</si>
  <si>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</si>
  <si>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</si>
  <si>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</si>
  <si>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</si>
  <si>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</si>
  <si>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</si>
  <si>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</si>
  <si>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</si>
  <si>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</si>
  <si>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</si>
  <si>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</si>
  <si>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</si>
  <si>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</si>
  <si>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</si>
  <si>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</si>
  <si>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</si>
  <si>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</si>
  <si>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</si>
  <si>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</si>
  <si>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</si>
  <si>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</si>
  <si>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</si>
  <si>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</si>
  <si>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</si>
  <si>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</si>
  <si>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</si>
  <si>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</si>
  <si>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</si>
  <si>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</si>
  <si>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</si>
  <si>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</si>
  <si>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</si>
  <si>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</si>
  <si>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</si>
  <si>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</si>
  <si>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</si>
  <si>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</si>
  <si>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</si>
  <si>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</si>
  <si>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</si>
  <si>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</si>
  <si>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</si>
  <si>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</si>
  <si>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</si>
  <si>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</si>
  <si>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</si>
  <si>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</si>
  <si>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</si>
  <si>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</si>
  <si>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</si>
  <si>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</si>
  <si>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</si>
  <si>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</si>
  <si>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</si>
  <si>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</si>
  <si>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</si>
  <si>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</si>
  <si>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</si>
  <si>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</si>
  <si>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</si>
  <si>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</si>
  <si>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</si>
  <si>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</si>
  <si>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</si>
  <si>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</si>
  <si>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</si>
  <si>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</si>
  <si>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</si>
  <si>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</si>
  <si>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</si>
  <si>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</si>
  <si>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</si>
  <si>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</si>
  <si>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</si>
  <si>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</si>
  <si>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</si>
  <si>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</si>
  <si>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</si>
  <si>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</si>
  <si>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</si>
  <si>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</si>
  <si>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</si>
  <si>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</si>
  <si>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</si>
  <si>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</si>
  <si>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</si>
  <si>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</si>
  <si>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</si>
  <si>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</si>
  <si>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</si>
  <si>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</si>
  <si>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</si>
  <si>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</si>
  <si>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</si>
  <si>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</si>
  <si>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</si>
  <si>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</si>
  <si>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</si>
  <si>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</si>
  <si>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</si>
  <si>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</si>
  <si>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</si>
  <si>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</si>
  <si>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</si>
  <si>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</si>
  <si>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</si>
  <si>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</si>
  <si>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</si>
  <si>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</si>
  <si>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</si>
  <si>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</si>
  <si>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</si>
  <si>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</si>
  <si>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</si>
  <si>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</si>
  <si>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</si>
  <si>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</si>
  <si>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</si>
  <si>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</si>
  <si>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</si>
  <si>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</si>
  <si>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</si>
  <si>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</si>
  <si>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</si>
  <si>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</si>
  <si>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</si>
  <si>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</si>
  <si>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</si>
  <si>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</si>
  <si>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</si>
  <si>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</si>
  <si>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</si>
  <si>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</si>
  <si>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</si>
  <si>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</si>
  <si>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</si>
  <si>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</si>
  <si>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</si>
  <si>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</si>
  <si>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</si>
  <si>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</si>
  <si>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</si>
  <si>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</si>
  <si>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</si>
  <si>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</si>
  <si>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</si>
  <si>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</si>
  <si>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</si>
  <si>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</si>
  <si>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</si>
  <si>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</si>
  <si>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</si>
  <si>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</si>
  <si>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</si>
  <si>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</si>
  <si>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</si>
  <si>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</si>
  <si>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</si>
  <si>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</si>
  <si>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</si>
  <si>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</si>
  <si>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</si>
  <si>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</si>
  <si>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</si>
  <si>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</si>
  <si>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</si>
  <si>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</si>
  <si>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</si>
  <si>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</si>
  <si>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</si>
  <si>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</si>
  <si>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</si>
  <si>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</si>
  <si>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</si>
  <si>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</si>
  <si>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</si>
  <si>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</si>
  <si>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</si>
  <si>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</si>
  <si>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</si>
  <si>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</si>
  <si>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</si>
  <si>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</si>
  <si>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</si>
  <si>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</si>
  <si>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</si>
  <si>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</si>
  <si>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</si>
  <si>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</si>
  <si>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</si>
  <si>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</si>
  <si>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</si>
  <si>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</si>
  <si>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</si>
  <si>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</si>
  <si>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</si>
  <si>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</si>
  <si>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</si>
  <si>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</si>
  <si>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</si>
  <si>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</si>
  <si>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</si>
  <si>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</si>
  <si>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</si>
  <si>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</si>
  <si>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</si>
  <si>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</si>
  <si>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</si>
  <si>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</si>
  <si>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</si>
  <si>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</si>
  <si>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</si>
  <si>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</si>
  <si>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</si>
  <si>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</si>
  <si>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</si>
  <si>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</si>
  <si>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</si>
  <si>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</si>
  <si>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</si>
  <si>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</si>
  <si>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</si>
  <si>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</si>
  <si>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</si>
  <si>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</si>
  <si>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</si>
  <si>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</si>
  <si>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</si>
  <si>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</si>
  <si>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</si>
  <si>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</si>
  <si>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</si>
  <si>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</si>
  <si>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</si>
  <si>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</si>
  <si>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</si>
  <si>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</si>
  <si>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</si>
  <si>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</si>
  <si>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</si>
  <si>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</si>
  <si>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</si>
  <si>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</si>
  <si>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</si>
  <si>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</si>
  <si>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</si>
  <si>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</si>
  <si>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</si>
  <si>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</si>
  <si>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</si>
  <si>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</si>
  <si>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</si>
  <si>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</si>
  <si>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</si>
  <si>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</si>
  <si>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</si>
  <si>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</si>
  <si>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</si>
  <si>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</si>
  <si>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</si>
  <si>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</si>
  <si>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</si>
  <si>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</si>
  <si>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</si>
  <si>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</si>
  <si>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</si>
  <si>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</si>
  <si>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</si>
  <si>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</si>
  <si>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</si>
  <si>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</si>
  <si>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</si>
  <si>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</si>
  <si>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</si>
  <si>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</si>
  <si>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</si>
  <si>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</si>
  <si>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</si>
  <si>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</si>
  <si>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</si>
  <si>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</si>
  <si>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</si>
  <si>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</si>
  <si>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</si>
  <si>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</si>
  <si>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</si>
  <si>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</si>
  <si>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</si>
  <si>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</si>
  <si>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</si>
  <si>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</si>
  <si>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</si>
  <si>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</si>
  <si>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</si>
  <si>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</si>
  <si>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</si>
  <si>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</si>
  <si>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</si>
  <si>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</si>
  <si>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</si>
  <si>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</si>
  <si>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</si>
  <si>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</si>
  <si>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</si>
  <si>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</si>
  <si>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</si>
  <si>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</si>
  <si>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</si>
  <si>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</si>
  <si>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</si>
  <si>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</si>
  <si>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</si>
  <si>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</si>
  <si>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</si>
  <si>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</si>
  <si>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</si>
  <si>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</si>
  <si>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</si>
  <si>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</si>
  <si>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</si>
  <si>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</si>
  <si>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</si>
  <si>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</si>
  <si>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</si>
  <si>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</si>
  <si>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</si>
  <si>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</si>
  <si>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</si>
  <si>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</si>
  <si>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</si>
  <si>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</si>
  <si>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</si>
  <si>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</si>
  <si>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</si>
  <si>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</si>
  <si>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</si>
  <si>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</si>
  <si>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</si>
  <si>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</si>
  <si>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</si>
  <si>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</si>
  <si>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</si>
  <si>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</si>
  <si>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</si>
  <si>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</si>
  <si>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</si>
  <si>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</si>
  <si>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</si>
  <si>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</si>
  <si>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</si>
  <si>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</si>
  <si>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</si>
  <si>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</si>
  <si>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</si>
  <si>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</si>
  <si>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</si>
  <si>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</si>
  <si>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</si>
  <si>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</si>
  <si>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</si>
  <si>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</si>
  <si>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</si>
  <si>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</si>
  <si>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</si>
  <si>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</si>
  <si>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</si>
  <si>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</si>
  <si>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</si>
  <si>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</si>
  <si>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</si>
  <si>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</si>
  <si>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</si>
  <si>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</si>
  <si>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</si>
  <si>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</si>
  <si>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</si>
  <si>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</si>
  <si>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</si>
  <si>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</si>
  <si>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</si>
  <si>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</si>
  <si>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</si>
  <si>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</si>
  <si>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</si>
  <si>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</si>
  <si>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</si>
  <si>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</si>
  <si>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</si>
  <si>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</si>
  <si>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</si>
  <si>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</si>
  <si>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</si>
  <si>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</si>
  <si>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</si>
  <si>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</si>
  <si>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</si>
  <si>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</si>
  <si>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</si>
  <si>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</si>
  <si>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</si>
  <si>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</si>
  <si>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</si>
  <si>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</si>
  <si>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</si>
  <si>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</si>
  <si>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</si>
  <si>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</si>
  <si>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</si>
  <si>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</si>
  <si>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</si>
  <si>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</si>
  <si>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</si>
  <si>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</si>
  <si>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</si>
  <si>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</si>
  <si>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</si>
  <si>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</si>
  <si>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</si>
  <si>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</si>
  <si>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</si>
  <si>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</si>
  <si>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</si>
  <si>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</si>
  <si>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</si>
  <si>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</si>
  <si>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</si>
  <si>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</si>
  <si>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</si>
  <si>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</si>
  <si>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</si>
  <si>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</si>
  <si>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</si>
  <si>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</si>
  <si>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</si>
  <si>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</si>
  <si>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</si>
  <si>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</si>
  <si>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</si>
  <si>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</si>
  <si>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</si>
  <si>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</si>
  <si>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</si>
  <si>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</si>
  <si>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</si>
  <si>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</si>
  <si>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</si>
  <si>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</si>
  <si>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</si>
  <si>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</si>
  <si>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</si>
  <si>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</si>
  <si>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</si>
  <si>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</si>
  <si>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</si>
  <si>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</si>
  <si>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</si>
  <si>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</si>
  <si>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</si>
  <si>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</si>
  <si>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</si>
  <si>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</si>
  <si>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</si>
  <si>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</si>
  <si>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</si>
  <si>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</si>
  <si>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</si>
  <si>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</si>
  <si>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</si>
  <si>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</si>
  <si>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</si>
  <si>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</si>
  <si>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</si>
  <si>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</si>
  <si>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</si>
  <si>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</si>
  <si>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</si>
  <si>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</si>
  <si>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</si>
  <si>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</si>
  <si>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</si>
  <si>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</si>
  <si>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</si>
  <si>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</si>
  <si>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</si>
  <si>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</si>
  <si>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</si>
  <si>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</si>
  <si>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</si>
  <si>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</si>
  <si>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</si>
  <si>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</si>
  <si>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</si>
  <si>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</si>
  <si>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</si>
  <si>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</si>
  <si>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</si>
  <si>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</si>
  <si>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</si>
  <si>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</si>
  <si>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</si>
  <si>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</si>
  <si>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</si>
  <si>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</si>
  <si>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</si>
  <si>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</si>
  <si>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</si>
  <si>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</si>
  <si>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</si>
  <si>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</si>
  <si>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</si>
  <si>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</si>
  <si>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</si>
  <si>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</si>
  <si>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</si>
  <si>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</si>
  <si>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</si>
  <si>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</si>
  <si>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</si>
  <si>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</si>
  <si>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</si>
  <si>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</si>
  <si>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</si>
  <si>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</si>
  <si>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</si>
  <si>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</si>
  <si>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</si>
  <si>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</si>
  <si>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</si>
  <si>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</si>
  <si>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</si>
  <si>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</si>
  <si>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</si>
  <si>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</si>
  <si>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</si>
  <si>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</si>
  <si>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</si>
  <si>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</si>
  <si>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</si>
  <si>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</si>
  <si>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</si>
  <si>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</si>
  <si>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</si>
  <si>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</si>
  <si>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</si>
  <si>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</si>
  <si>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</si>
  <si>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</si>
  <si>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</si>
  <si>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</si>
  <si>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</si>
  <si>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</si>
  <si>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</si>
  <si>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</si>
  <si>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</si>
  <si>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</si>
  <si>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</si>
  <si>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</si>
  <si>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</si>
  <si>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</si>
  <si>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</si>
  <si>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</si>
  <si>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</si>
  <si>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</si>
  <si>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</si>
  <si>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</si>
  <si>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</si>
  <si>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</si>
  <si>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</si>
  <si>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</si>
  <si>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</si>
  <si>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</si>
  <si>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</si>
  <si>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</si>
  <si>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</si>
  <si>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</si>
  <si>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</si>
  <si>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</si>
  <si>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</si>
  <si>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</si>
  <si>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</si>
  <si>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</si>
  <si>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</si>
  <si>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</si>
  <si>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</si>
  <si>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</si>
  <si>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</si>
  <si>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</si>
  <si>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</si>
  <si>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</si>
  <si>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</si>
  <si>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</si>
  <si>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</si>
  <si>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</si>
  <si>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</si>
  <si>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</si>
  <si>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</si>
  <si>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</si>
  <si>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</si>
  <si>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</si>
  <si>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</si>
  <si>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</si>
  <si>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</si>
  <si>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</si>
  <si>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</si>
  <si>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</si>
  <si>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</si>
  <si>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</si>
  <si>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</si>
  <si>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</si>
  <si>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</si>
  <si>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</si>
  <si>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</si>
  <si>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</si>
  <si>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</si>
  <si>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</si>
  <si>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</si>
  <si>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</si>
  <si>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</si>
  <si>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</si>
  <si>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</si>
  <si>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</si>
  <si>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</si>
  <si>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</si>
  <si>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</si>
  <si>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</si>
  <si>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</si>
  <si>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</si>
  <si>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</si>
  <si>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</si>
  <si>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</si>
  <si>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</si>
  <si>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</si>
  <si>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</si>
  <si>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</si>
  <si>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</si>
  <si>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</si>
  <si>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</si>
  <si>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</si>
  <si>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</si>
  <si>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</si>
  <si>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</si>
  <si>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</si>
  <si>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</si>
  <si>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</si>
  <si>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</si>
  <si>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</si>
  <si>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</si>
  <si>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</si>
  <si>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</si>
  <si>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</si>
  <si>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</si>
  <si>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</si>
  <si>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</si>
  <si>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</si>
  <si>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</si>
  <si>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</si>
  <si>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</si>
  <si>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</si>
  <si>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</si>
  <si>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</si>
  <si>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</si>
  <si>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</si>
  <si>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</si>
  <si>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</si>
  <si>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</si>
  <si>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</si>
  <si>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</si>
  <si>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</si>
  <si>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</si>
  <si>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</si>
  <si>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</si>
  <si>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</si>
  <si>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</si>
  <si>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</si>
  <si>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</si>
  <si>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</si>
  <si>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</si>
  <si>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</si>
  <si>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</si>
  <si>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</si>
  <si>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</si>
  <si>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</si>
  <si>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</si>
  <si>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</si>
  <si>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</si>
  <si>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</si>
  <si>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</si>
  <si>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</si>
  <si>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</si>
  <si>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</si>
  <si>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</si>
  <si>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</si>
  <si>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</si>
  <si>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</si>
  <si>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</si>
  <si>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</si>
  <si>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</si>
  <si>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</si>
  <si>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</si>
  <si>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</si>
  <si>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</si>
  <si>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</si>
  <si>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</si>
  <si>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</si>
  <si>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</si>
  <si>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</si>
  <si>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</si>
  <si>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</si>
  <si>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</si>
  <si>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</si>
  <si>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</si>
  <si>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</si>
  <si>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</si>
  <si>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</si>
  <si>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</si>
  <si>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</si>
  <si>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</si>
  <si>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</si>
  <si>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</si>
  <si>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</si>
  <si>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</si>
  <si>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</si>
  <si>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</si>
  <si>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</si>
  <si>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</si>
  <si>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</si>
  <si>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</si>
  <si>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</si>
  <si>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</si>
  <si>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</si>
  <si>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</si>
  <si>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</si>
  <si>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</si>
  <si>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</si>
  <si>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</si>
  <si>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</si>
  <si>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</si>
  <si>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</si>
  <si>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</si>
  <si>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</si>
  <si>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</si>
  <si>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</si>
  <si>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</si>
  <si>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</si>
  <si>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</si>
  <si>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</si>
  <si>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</si>
  <si>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</si>
  <si>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</si>
  <si>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</si>
  <si>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</si>
  <si>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</si>
  <si>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</si>
  <si>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</si>
  <si>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</si>
  <si>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</si>
  <si>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</si>
  <si>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</si>
  <si>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</si>
  <si>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</si>
  <si>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</si>
  <si>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</si>
  <si>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</si>
  <si>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</si>
  <si>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</si>
  <si>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</si>
  <si>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</si>
  <si>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</si>
  <si>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</si>
  <si>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</si>
  <si>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</si>
  <si>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</si>
  <si>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</si>
  <si>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</si>
  <si>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</si>
  <si>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</si>
  <si>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</si>
  <si>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</si>
  <si>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</si>
  <si>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</si>
  <si>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</si>
  <si>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</si>
  <si>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</si>
  <si>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</si>
  <si>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</si>
  <si>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</si>
  <si>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</si>
  <si>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</si>
  <si>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</si>
  <si>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</si>
  <si>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</si>
  <si>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</si>
  <si>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</si>
  <si>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</si>
  <si>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</si>
  <si>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</si>
  <si>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</si>
  <si>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</si>
  <si>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</si>
  <si>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</si>
  <si>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</si>
  <si>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</si>
  <si>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</si>
  <si>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</si>
  <si>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</si>
  <si>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</si>
  <si>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</si>
  <si>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</si>
  <si>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</si>
  <si>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</si>
  <si>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</si>
  <si>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</si>
  <si>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</si>
  <si>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</si>
  <si>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</si>
  <si>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</si>
  <si>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</si>
  <si>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</si>
  <si>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</si>
  <si>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</si>
  <si>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</si>
  <si>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</si>
  <si>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</si>
  <si>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</si>
  <si>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</si>
  <si>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</si>
  <si>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</si>
  <si>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</si>
  <si>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</si>
  <si>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</si>
  <si>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</si>
  <si>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</si>
  <si>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</si>
  <si>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</si>
  <si>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</si>
  <si>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</si>
  <si>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</si>
  <si>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</si>
  <si>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</si>
  <si>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</si>
  <si>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</si>
  <si>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</si>
  <si>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</si>
  <si>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</si>
  <si>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</si>
  <si>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</si>
  <si>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</si>
  <si>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</si>
  <si>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</si>
  <si>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</si>
  <si>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</si>
  <si>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</si>
  <si>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</si>
  <si>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</si>
  <si>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</si>
  <si>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</si>
  <si>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</si>
  <si>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</si>
  <si>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</si>
  <si>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</si>
  <si>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</si>
  <si>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</si>
  <si>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</si>
  <si>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</si>
  <si>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</si>
  <si>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</si>
  <si>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</si>
  <si>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</si>
  <si>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</si>
  <si>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</si>
  <si>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</si>
  <si>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</si>
  <si>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</si>
  <si>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</si>
  <si>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</si>
  <si>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</si>
  <si>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</si>
  <si>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</si>
  <si>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</si>
  <si>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</si>
  <si>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</si>
  <si>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</si>
  <si>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</si>
  <si>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</si>
  <si>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</si>
  <si>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</si>
  <si>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</si>
  <si>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</si>
  <si>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</si>
  <si>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</si>
  <si>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</si>
  <si>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</si>
  <si>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</si>
  <si>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</si>
  <si>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</si>
  <si>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</si>
  <si>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</si>
  <si>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</si>
  <si>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</si>
  <si>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</si>
  <si>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</si>
  <si>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</si>
  <si>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</si>
  <si>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</si>
  <si>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</si>
  <si>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</si>
  <si>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</si>
  <si>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</si>
  <si>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</si>
  <si>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</si>
  <si>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</si>
  <si>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</si>
  <si>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</si>
  <si>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</si>
  <si>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</si>
  <si>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</si>
  <si>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</si>
  <si>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</si>
  <si>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</si>
  <si>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</si>
  <si>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</si>
  <si>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</si>
  <si>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</si>
  <si>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</si>
  <si>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</si>
  <si>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</si>
  <si>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</si>
  <si>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</si>
  <si>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</si>
  <si>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</si>
  <si>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</si>
  <si>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</si>
  <si>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</si>
  <si>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</si>
  <si>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</si>
  <si>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</si>
  <si>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</si>
  <si>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</si>
  <si>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</si>
  <si>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</si>
  <si>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</si>
  <si>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</si>
  <si>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</si>
  <si>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</si>
  <si>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</si>
  <si>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</si>
  <si>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</si>
  <si>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</si>
  <si>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</si>
  <si>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</si>
  <si>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</si>
  <si>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</si>
  <si>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</si>
  <si>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</si>
  <si>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</si>
  <si>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</si>
  <si>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</si>
  <si>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</si>
  <si>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</si>
  <si>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</si>
  <si>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</si>
  <si>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</si>
  <si>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</si>
  <si>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</si>
  <si>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</si>
  <si>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</si>
  <si>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</si>
  <si>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</si>
  <si>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</si>
  <si>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</si>
  <si>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</si>
  <si>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</si>
  <si>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</si>
  <si>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</si>
  <si>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</si>
  <si>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</si>
  <si>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</si>
  <si>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</si>
  <si>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</si>
  <si>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</si>
  <si>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</si>
  <si>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</si>
  <si>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</si>
  <si>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</si>
  <si>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</si>
  <si>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</si>
  <si>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</si>
  <si>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</si>
  <si>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</si>
  <si>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</si>
  <si>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</si>
  <si>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</si>
  <si>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</si>
  <si>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</si>
  <si>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</si>
  <si>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</si>
  <si>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</si>
  <si>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</si>
  <si>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</si>
  <si>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</si>
  <si>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</si>
  <si>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</si>
  <si>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</si>
  <si>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</si>
  <si>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</si>
  <si>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</si>
  <si>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</si>
  <si>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</si>
  <si>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</si>
  <si>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</si>
  <si>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</si>
  <si>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</si>
  <si>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</si>
  <si>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</si>
  <si>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</si>
  <si>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</si>
  <si>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</si>
  <si>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</si>
  <si>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</si>
  <si>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</si>
  <si>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</si>
  <si>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</si>
  <si>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</si>
  <si>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</si>
  <si>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</si>
  <si>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</si>
  <si>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</si>
  <si>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</si>
  <si>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</si>
  <si>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</si>
  <si>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</si>
  <si>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</si>
  <si>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</si>
  <si>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</si>
  <si>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</si>
  <si>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</si>
  <si>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</si>
  <si>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</si>
  <si>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</si>
  <si>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</si>
  <si>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</si>
  <si>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</si>
  <si>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</si>
  <si>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</si>
  <si>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</si>
  <si>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</si>
  <si>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</si>
  <si>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</si>
  <si>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</si>
  <si>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</si>
  <si>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</si>
  <si>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</si>
  <si>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</si>
  <si>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</si>
  <si>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</si>
  <si>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</si>
  <si>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</si>
  <si>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</si>
  <si>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</si>
  <si>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</si>
  <si>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</si>
  <si>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</si>
  <si>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</si>
  <si>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</si>
  <si>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</si>
  <si>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</si>
  <si>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</si>
  <si>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</si>
  <si>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</si>
  <si>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</si>
  <si>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</si>
  <si>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</si>
  <si>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</si>
  <si>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</si>
  <si>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</si>
  <si>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</si>
  <si>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</si>
  <si>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</si>
  <si>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</si>
  <si>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</si>
  <si>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</si>
  <si>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</si>
  <si>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</si>
  <si>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</si>
  <si>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</si>
  <si>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</si>
  <si>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</si>
  <si>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</si>
  <si>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</si>
  <si>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</si>
  <si>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</si>
  <si>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</si>
  <si>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</si>
  <si>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</si>
  <si>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</si>
  <si>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</si>
  <si>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</si>
  <si>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</si>
  <si>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</si>
  <si>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</si>
  <si>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</si>
  <si>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</si>
  <si>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</si>
  <si>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</si>
  <si>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</si>
  <si>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</si>
  <si>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</si>
  <si>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</si>
  <si>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</si>
  <si>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</si>
  <si>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</si>
  <si>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</si>
  <si>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</si>
  <si>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</si>
  <si>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</si>
  <si>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</si>
  <si>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</si>
  <si>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</si>
  <si>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</si>
  <si>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</si>
  <si>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</si>
  <si>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</si>
  <si>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</si>
  <si>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</si>
  <si>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</si>
  <si>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</si>
  <si>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</si>
  <si>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</si>
  <si>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</si>
  <si>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</si>
  <si>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</si>
  <si>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</si>
  <si>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</si>
  <si>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</si>
  <si>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</si>
  <si>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</si>
  <si>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</si>
  <si>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</si>
  <si>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</si>
  <si>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</si>
  <si>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</si>
  <si>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</si>
  <si>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</si>
  <si>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</si>
  <si>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</si>
  <si>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</si>
  <si>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</si>
  <si>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</si>
  <si>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</si>
  <si>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</si>
  <si>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</si>
  <si>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</si>
  <si>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</si>
  <si>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</si>
  <si>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</si>
  <si>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</si>
  <si>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</si>
  <si>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</si>
  <si>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</si>
  <si>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</si>
  <si>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</si>
  <si>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</si>
  <si>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</si>
  <si>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</si>
  <si>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</si>
  <si>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</si>
  <si>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</si>
  <si>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</si>
  <si>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</si>
  <si>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</si>
  <si>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</si>
  <si>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</si>
  <si>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</si>
  <si>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</si>
  <si>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</si>
  <si>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</si>
  <si>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</si>
  <si>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</si>
  <si>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</si>
  <si>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159</t>
  </si>
  <si>
    <t>Providence St. Peter Hospital</t>
  </si>
  <si>
    <t>413 Lilly Rd NE</t>
  </si>
  <si>
    <t>Olympia, WA 98506</t>
  </si>
  <si>
    <t>Thurston</t>
  </si>
  <si>
    <t>Medrice Coluccio</t>
  </si>
  <si>
    <t>Helan Andrus</t>
  </si>
  <si>
    <t>Daidre West</t>
  </si>
  <si>
    <t>360-491-9480</t>
  </si>
  <si>
    <t>360-493-4277</t>
  </si>
  <si>
    <t>WA</t>
  </si>
  <si>
    <t>Olympia</t>
  </si>
  <si>
    <t>12/31/2022</t>
  </si>
  <si>
    <t>HFM Check</t>
  </si>
  <si>
    <t>OK if less than 10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</si>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</sst>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1" transitionEvaluation="1" transitionEntry="1" codeName="Sheet1">
    <tabColor rgb="FF92D050"/>
    <pageSetUpPr autoPageBreaks="0" fitToPage="1"/>
  </sheetPr>
  <dimension ref="A1:CG716"/>
  <sheetViews>
    <sheetView tabSelected="1" topLeftCell="A201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21312089</v>
      </c>
      <c r="C47" s="24">
        <v>1204143.67</v>
      </c>
      <c r="D47" s="24">
        <v>0</v>
      </c>
      <c r="E47" s="24">
        <v>4314624.5699999994</v>
      </c>
      <c r="F47" s="24">
        <v>0</v>
      </c>
      <c r="G47" s="24">
        <v>0</v>
      </c>
      <c r="H47" s="24">
        <v>216970.24000000002</v>
      </c>
      <c r="I47" s="24">
        <v>0</v>
      </c>
      <c r="J47" s="24">
        <v>207714.36999999997</v>
      </c>
      <c r="K47" s="24">
        <v>0</v>
      </c>
      <c r="L47" s="24">
        <v>0</v>
      </c>
      <c r="M47" s="24">
        <v>0</v>
      </c>
      <c r="N47" s="24">
        <v>0</v>
      </c>
      <c r="O47" s="24">
        <v>359638.72</v>
      </c>
      <c r="P47" s="24">
        <v>1222680.7500000002</v>
      </c>
      <c r="Q47" s="24">
        <v>1278458.3900000001</v>
      </c>
      <c r="R47" s="24">
        <v>48560.999999999993</v>
      </c>
      <c r="S47" s="24">
        <v>15155.89</v>
      </c>
      <c r="T47" s="24">
        <v>268349.02</v>
      </c>
      <c r="U47" s="24">
        <v>537657.0199999999</v>
      </c>
      <c r="V47" s="24">
        <v>527002.13000000012</v>
      </c>
      <c r="W47" s="24">
        <v>97681.66</v>
      </c>
      <c r="X47" s="24">
        <v>112918.03</v>
      </c>
      <c r="Y47" s="24">
        <v>631433.93000000005</v>
      </c>
      <c r="Z47" s="24">
        <v>9248.9399999999987</v>
      </c>
      <c r="AA47" s="24">
        <v>61207.33</v>
      </c>
      <c r="AB47" s="24">
        <v>632584.13</v>
      </c>
      <c r="AC47" s="24">
        <v>399850.09</v>
      </c>
      <c r="AD47" s="24">
        <v>0</v>
      </c>
      <c r="AE47" s="24">
        <v>633089.56999999995</v>
      </c>
      <c r="AF47" s="24">
        <v>0</v>
      </c>
      <c r="AG47" s="24">
        <v>1076287.02</v>
      </c>
      <c r="AH47" s="24">
        <v>0</v>
      </c>
      <c r="AI47" s="24">
        <v>0</v>
      </c>
      <c r="AJ47" s="24">
        <v>186004.63999999996</v>
      </c>
      <c r="AK47" s="24">
        <v>2397.11</v>
      </c>
      <c r="AL47" s="24">
        <v>0</v>
      </c>
      <c r="AM47" s="24">
        <v>0</v>
      </c>
      <c r="AN47" s="24">
        <v>0</v>
      </c>
      <c r="AO47" s="24">
        <v>369330.19</v>
      </c>
      <c r="AP47" s="24">
        <v>0</v>
      </c>
      <c r="AQ47" s="24">
        <v>0</v>
      </c>
      <c r="AR47" s="24">
        <v>-2618.7499999999995</v>
      </c>
      <c r="AS47" s="24">
        <v>0</v>
      </c>
      <c r="AT47" s="24">
        <v>0</v>
      </c>
      <c r="AU47" s="24">
        <v>103181.43000000001</v>
      </c>
      <c r="AV47" s="24">
        <v>0</v>
      </c>
      <c r="AW47" s="24">
        <v>0</v>
      </c>
      <c r="AX47" s="24">
        <v>0</v>
      </c>
      <c r="AY47" s="24">
        <v>417148.86</v>
      </c>
      <c r="AZ47" s="24">
        <v>0</v>
      </c>
      <c r="BA47" s="24">
        <v>20022.460000000003</v>
      </c>
      <c r="BB47" s="24">
        <v>0</v>
      </c>
      <c r="BC47" s="24">
        <v>176535.06</v>
      </c>
      <c r="BD47" s="24">
        <v>0</v>
      </c>
      <c r="BE47" s="24">
        <v>703585.57</v>
      </c>
      <c r="BF47" s="24">
        <v>0</v>
      </c>
      <c r="BG47" s="24">
        <v>38697.15</v>
      </c>
      <c r="BH47" s="24">
        <v>0</v>
      </c>
      <c r="BI47" s="24">
        <v>34799.040000000001</v>
      </c>
      <c r="BJ47" s="24">
        <v>0</v>
      </c>
      <c r="BK47" s="24">
        <v>0</v>
      </c>
      <c r="BL47" s="24">
        <v>-5.63</v>
      </c>
      <c r="BM47" s="24">
        <v>17733.920000000002</v>
      </c>
      <c r="BN47" s="24">
        <v>250981.21</v>
      </c>
      <c r="BO47" s="24">
        <v>3080564.7199999997</v>
      </c>
      <c r="BP47" s="24">
        <v>0</v>
      </c>
      <c r="BQ47" s="24">
        <v>31320.97</v>
      </c>
      <c r="BR47" s="24">
        <v>11704.88</v>
      </c>
      <c r="BS47" s="24">
        <v>69567.710000000006</v>
      </c>
      <c r="BT47" s="24">
        <v>62793.57</v>
      </c>
      <c r="BU47" s="24">
        <v>0</v>
      </c>
      <c r="BV47" s="24">
        <v>0</v>
      </c>
      <c r="BW47" s="24">
        <v>0</v>
      </c>
      <c r="BX47" s="24">
        <v>0</v>
      </c>
      <c r="BY47" s="24">
        <v>781345.55</v>
      </c>
      <c r="BZ47" s="24">
        <v>262563.01</v>
      </c>
      <c r="CA47" s="24">
        <v>325692.28999999998</v>
      </c>
      <c r="CB47" s="24">
        <v>249887.84</v>
      </c>
      <c r="CC47" s="24">
        <v>263599.7</v>
      </c>
      <c r="CD47" s="20"/>
      <c r="CE47" s="32">
        <v>21312088.969999999</v>
      </c>
    </row>
    <row r="48" spans="1:83" x14ac:dyDescent="0.35">
      <c r="A48" s="32" t="s">
        <v>217</v>
      </c>
      <c r="B48" s="312">
        <v>3.0000001192092896E-2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5" x14ac:dyDescent="0.35">
      <c r="A49" s="20" t="s">
        <v>218</v>
      </c>
      <c r="B49" s="32">
        <v>21312089.030000001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>
        <v>11209090</v>
      </c>
      <c r="C51" s="24">
        <v>82934.23</v>
      </c>
      <c r="D51" s="24">
        <v>0</v>
      </c>
      <c r="E51" s="24">
        <v>109145.34999999999</v>
      </c>
      <c r="F51" s="24">
        <v>0</v>
      </c>
      <c r="G51" s="24">
        <v>0</v>
      </c>
      <c r="H51" s="24">
        <v>22340.23</v>
      </c>
      <c r="I51" s="24">
        <v>0</v>
      </c>
      <c r="J51" s="24">
        <v>11208.98</v>
      </c>
      <c r="K51" s="24">
        <v>0</v>
      </c>
      <c r="L51" s="24">
        <v>0</v>
      </c>
      <c r="M51" s="24">
        <v>0</v>
      </c>
      <c r="N51" s="24">
        <v>0</v>
      </c>
      <c r="O51" s="24">
        <v>98059.53</v>
      </c>
      <c r="P51" s="24">
        <v>1631866.25</v>
      </c>
      <c r="Q51" s="24">
        <v>9397.7999999999993</v>
      </c>
      <c r="R51" s="24">
        <v>87971.33</v>
      </c>
      <c r="S51" s="24">
        <v>428.55</v>
      </c>
      <c r="T51" s="24">
        <v>0</v>
      </c>
      <c r="U51" s="24">
        <v>75669.899999999994</v>
      </c>
      <c r="V51" s="24">
        <v>394224.35000000003</v>
      </c>
      <c r="W51" s="24">
        <v>10694.4</v>
      </c>
      <c r="X51" s="24">
        <v>59378.070000000007</v>
      </c>
      <c r="Y51" s="24">
        <v>376330.73</v>
      </c>
      <c r="Z51" s="24">
        <v>7141.68</v>
      </c>
      <c r="AA51" s="24">
        <v>0</v>
      </c>
      <c r="AB51" s="24">
        <v>51897.229999999996</v>
      </c>
      <c r="AC51" s="24">
        <v>59855.58</v>
      </c>
      <c r="AD51" s="24">
        <v>0</v>
      </c>
      <c r="AE51" s="24">
        <v>26825.55</v>
      </c>
      <c r="AF51" s="24">
        <v>0</v>
      </c>
      <c r="AG51" s="24">
        <v>54625.19</v>
      </c>
      <c r="AH51" s="24">
        <v>0</v>
      </c>
      <c r="AI51" s="24">
        <v>0</v>
      </c>
      <c r="AJ51" s="24">
        <v>2705.35</v>
      </c>
      <c r="AK51" s="24">
        <v>0</v>
      </c>
      <c r="AL51" s="24">
        <v>0</v>
      </c>
      <c r="AM51" s="24">
        <v>0</v>
      </c>
      <c r="AN51" s="24">
        <v>0</v>
      </c>
      <c r="AO51" s="24">
        <v>41794.230000000003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531.71</v>
      </c>
      <c r="AV51" s="24">
        <v>0</v>
      </c>
      <c r="AW51" s="24">
        <v>0</v>
      </c>
      <c r="AX51" s="24">
        <v>0</v>
      </c>
      <c r="AY51" s="24">
        <v>31823.47</v>
      </c>
      <c r="AZ51" s="24">
        <v>1066.49</v>
      </c>
      <c r="BA51" s="24">
        <v>0</v>
      </c>
      <c r="BB51" s="24">
        <v>0</v>
      </c>
      <c r="BC51" s="24">
        <v>481622.89</v>
      </c>
      <c r="BD51" s="24">
        <v>0</v>
      </c>
      <c r="BE51" s="24">
        <v>980849.62999999989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6312049.2000000002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11894.13</v>
      </c>
      <c r="BZ51" s="24">
        <v>0</v>
      </c>
      <c r="CA51" s="24">
        <v>14721.71</v>
      </c>
      <c r="CB51" s="24">
        <v>151866.6</v>
      </c>
      <c r="CC51" s="24">
        <v>8169.8</v>
      </c>
      <c r="CD51" s="20"/>
      <c r="CE51" s="32">
        <v>11209090.140000004</v>
      </c>
    </row>
    <row r="52" spans="1:85" x14ac:dyDescent="0.35">
      <c r="A52" s="39" t="s">
        <v>220</v>
      </c>
      <c r="B52" s="313">
        <v>-0.14000000432133675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5" x14ac:dyDescent="0.35">
      <c r="A53" s="20" t="s">
        <v>218</v>
      </c>
      <c r="B53" s="32">
        <v>11209089.859999996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>
        <v>11986</v>
      </c>
      <c r="D59" s="24">
        <v>0</v>
      </c>
      <c r="E59" s="24">
        <v>97338</v>
      </c>
      <c r="F59" s="24">
        <v>0</v>
      </c>
      <c r="G59" s="24">
        <v>0</v>
      </c>
      <c r="H59" s="24">
        <v>4438</v>
      </c>
      <c r="I59" s="24">
        <v>0</v>
      </c>
      <c r="J59" s="24">
        <v>4119</v>
      </c>
      <c r="K59" s="24">
        <v>0</v>
      </c>
      <c r="L59" s="24">
        <v>0</v>
      </c>
      <c r="M59" s="24">
        <v>0</v>
      </c>
      <c r="N59" s="24">
        <v>0</v>
      </c>
      <c r="O59" s="24">
        <v>1457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499026.03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  <c r="CF59" s="12" t="s">
        <v>1377</v>
      </c>
      <c r="CG59" s="12" t="s">
        <v>1378</v>
      </c>
    </row>
    <row r="60" spans="1:85" s="225" customFormat="1" x14ac:dyDescent="0.35">
      <c r="A60" s="241" t="s">
        <v>247</v>
      </c>
      <c r="B60" s="242"/>
      <c r="C60" s="315">
        <v>139.5074807692308</v>
      </c>
      <c r="D60" s="315">
        <v>0</v>
      </c>
      <c r="E60" s="315">
        <v>618.58389903846182</v>
      </c>
      <c r="F60" s="315">
        <v>0</v>
      </c>
      <c r="G60" s="315">
        <v>0</v>
      </c>
      <c r="H60" s="315">
        <v>13.902418269230775</v>
      </c>
      <c r="I60" s="315">
        <v>0</v>
      </c>
      <c r="J60" s="315">
        <v>21.249899038461535</v>
      </c>
      <c r="K60" s="315">
        <v>0</v>
      </c>
      <c r="L60" s="315">
        <v>0</v>
      </c>
      <c r="M60" s="315">
        <v>0</v>
      </c>
      <c r="N60" s="315">
        <v>0</v>
      </c>
      <c r="O60" s="315">
        <v>41.309745192307687</v>
      </c>
      <c r="P60" s="316">
        <v>168.9602692307692</v>
      </c>
      <c r="Q60" s="316">
        <v>132.89862019230767</v>
      </c>
      <c r="R60" s="316">
        <v>8.0965240384615367</v>
      </c>
      <c r="S60" s="317">
        <v>9.6153846153846159E-3</v>
      </c>
      <c r="T60" s="317">
        <v>26.875485576923076</v>
      </c>
      <c r="U60" s="318">
        <v>82.2670769230769</v>
      </c>
      <c r="V60" s="316">
        <v>62.815149038461541</v>
      </c>
      <c r="W60" s="316">
        <v>11.200567307692307</v>
      </c>
      <c r="X60" s="316">
        <v>13.557793269230769</v>
      </c>
      <c r="Y60" s="316">
        <v>75.574783653846154</v>
      </c>
      <c r="Z60" s="316">
        <v>1.4553942307692307</v>
      </c>
      <c r="AA60" s="316">
        <v>6.0302067307692298</v>
      </c>
      <c r="AB60" s="317">
        <v>56.853187500000004</v>
      </c>
      <c r="AC60" s="316">
        <v>55.293485576923082</v>
      </c>
      <c r="AD60" s="316">
        <v>0</v>
      </c>
      <c r="AE60" s="316">
        <v>74.572543269230763</v>
      </c>
      <c r="AF60" s="316">
        <v>0</v>
      </c>
      <c r="AG60" s="316">
        <v>141.5739567307692</v>
      </c>
      <c r="AH60" s="316">
        <v>0</v>
      </c>
      <c r="AI60" s="316">
        <v>0</v>
      </c>
      <c r="AJ60" s="316">
        <v>33.516105769230769</v>
      </c>
      <c r="AK60" s="316">
        <v>0.23630288461538462</v>
      </c>
      <c r="AL60" s="316">
        <v>0</v>
      </c>
      <c r="AM60" s="316">
        <v>0</v>
      </c>
      <c r="AN60" s="316">
        <v>0</v>
      </c>
      <c r="AO60" s="316">
        <v>46.702187499999994</v>
      </c>
      <c r="AP60" s="316">
        <v>0</v>
      </c>
      <c r="AQ60" s="316">
        <v>0</v>
      </c>
      <c r="AR60" s="316">
        <v>0.95363942307692318</v>
      </c>
      <c r="AS60" s="316">
        <v>0</v>
      </c>
      <c r="AT60" s="316">
        <v>0</v>
      </c>
      <c r="AU60" s="316">
        <v>14.777221153846153</v>
      </c>
      <c r="AV60" s="317">
        <v>0</v>
      </c>
      <c r="AW60" s="317">
        <v>0</v>
      </c>
      <c r="AX60" s="317">
        <v>0</v>
      </c>
      <c r="AY60" s="316">
        <v>84.500615384615386</v>
      </c>
      <c r="AZ60" s="316">
        <v>5.7451923076923081E-2</v>
      </c>
      <c r="BA60" s="317">
        <v>4.8981442307692324</v>
      </c>
      <c r="BB60" s="317">
        <v>0</v>
      </c>
      <c r="BC60" s="317">
        <v>37.484903846153848</v>
      </c>
      <c r="BD60" s="317">
        <v>0</v>
      </c>
      <c r="BE60" s="316">
        <v>129.54929807692309</v>
      </c>
      <c r="BF60" s="317">
        <v>0</v>
      </c>
      <c r="BG60" s="317">
        <v>10.745903846153846</v>
      </c>
      <c r="BH60" s="317">
        <v>0</v>
      </c>
      <c r="BI60" s="317">
        <v>8.8534807692307673</v>
      </c>
      <c r="BJ60" s="317">
        <v>0</v>
      </c>
      <c r="BK60" s="317">
        <v>0</v>
      </c>
      <c r="BL60" s="317">
        <v>-1.5288461538461539E-3</v>
      </c>
      <c r="BM60" s="317">
        <v>3.145375</v>
      </c>
      <c r="BN60" s="317">
        <v>39.638269230769218</v>
      </c>
      <c r="BO60" s="317">
        <v>6.4795048076923081</v>
      </c>
      <c r="BP60" s="317">
        <v>0</v>
      </c>
      <c r="BQ60" s="317">
        <v>2.0654711538461541</v>
      </c>
      <c r="BR60" s="317">
        <v>1.8396634615384615</v>
      </c>
      <c r="BS60" s="317">
        <v>8.8188269230769247</v>
      </c>
      <c r="BT60" s="317">
        <v>10.887519230769231</v>
      </c>
      <c r="BU60" s="317">
        <v>0</v>
      </c>
      <c r="BV60" s="317">
        <v>0</v>
      </c>
      <c r="BW60" s="317">
        <v>0</v>
      </c>
      <c r="BX60" s="317">
        <v>0</v>
      </c>
      <c r="BY60" s="317">
        <v>86.381870192307659</v>
      </c>
      <c r="BZ60" s="317">
        <v>22.287067307692308</v>
      </c>
      <c r="CA60" s="317">
        <v>58.894230769230766</v>
      </c>
      <c r="CB60" s="317">
        <v>16.759836538461542</v>
      </c>
      <c r="CC60" s="317">
        <v>3.5052788461538458</v>
      </c>
      <c r="CD60" s="247" t="s">
        <v>233</v>
      </c>
      <c r="CE60" s="268">
        <v>2385.5647403846165</v>
      </c>
      <c r="CF60" s="225">
        <v>2385.4354855769202</v>
      </c>
      <c r="CG60" s="225">
        <v>0.12925480769627029</v>
      </c>
    </row>
    <row r="61" spans="1:85" x14ac:dyDescent="0.35">
      <c r="A61" s="39" t="s">
        <v>248</v>
      </c>
      <c r="B61" s="20"/>
      <c r="C61" s="24">
        <v>17960069.629999999</v>
      </c>
      <c r="D61" s="24">
        <v>0</v>
      </c>
      <c r="E61" s="24">
        <v>61912794.139999986</v>
      </c>
      <c r="F61" s="24">
        <v>0</v>
      </c>
      <c r="G61" s="24">
        <v>0</v>
      </c>
      <c r="H61" s="24">
        <v>3235229.6999999993</v>
      </c>
      <c r="I61" s="24">
        <v>0</v>
      </c>
      <c r="J61" s="24">
        <v>2538641.11</v>
      </c>
      <c r="K61" s="24">
        <v>0</v>
      </c>
      <c r="L61" s="24">
        <v>0</v>
      </c>
      <c r="M61" s="24">
        <v>0</v>
      </c>
      <c r="N61" s="24">
        <v>0</v>
      </c>
      <c r="O61" s="24">
        <v>4693126.67</v>
      </c>
      <c r="P61" s="30">
        <v>17489759.920000006</v>
      </c>
      <c r="Q61" s="30">
        <v>15131874.91</v>
      </c>
      <c r="R61" s="30">
        <v>571728.56999999995</v>
      </c>
      <c r="S61" s="319">
        <v>715.96</v>
      </c>
      <c r="T61" s="319">
        <v>3243335.95</v>
      </c>
      <c r="U61" s="31">
        <v>6214492.4700000035</v>
      </c>
      <c r="V61" s="30">
        <v>6816680.8700000001</v>
      </c>
      <c r="W61" s="30">
        <v>1156811.0699999998</v>
      </c>
      <c r="X61" s="30">
        <v>1741651.5899999999</v>
      </c>
      <c r="Y61" s="30">
        <v>8836489.7699999996</v>
      </c>
      <c r="Z61" s="30">
        <v>111804.87</v>
      </c>
      <c r="AA61" s="30">
        <v>725695.77999999991</v>
      </c>
      <c r="AB61" s="320">
        <v>7020041.7599999998</v>
      </c>
      <c r="AC61" s="30">
        <v>5202743.18</v>
      </c>
      <c r="AD61" s="30">
        <v>0</v>
      </c>
      <c r="AE61" s="30">
        <v>7907036.0900000008</v>
      </c>
      <c r="AF61" s="30">
        <v>0</v>
      </c>
      <c r="AG61" s="30">
        <v>16484318.35</v>
      </c>
      <c r="AH61" s="30">
        <v>0</v>
      </c>
      <c r="AI61" s="30">
        <v>0</v>
      </c>
      <c r="AJ61" s="30">
        <v>2256649.38</v>
      </c>
      <c r="AK61" s="30">
        <v>32719.329999999998</v>
      </c>
      <c r="AL61" s="30">
        <v>0</v>
      </c>
      <c r="AM61" s="30">
        <v>0</v>
      </c>
      <c r="AN61" s="30">
        <v>0</v>
      </c>
      <c r="AO61" s="30">
        <v>5758848.1800000006</v>
      </c>
      <c r="AP61" s="30">
        <v>0</v>
      </c>
      <c r="AQ61" s="30">
        <v>0</v>
      </c>
      <c r="AR61" s="30">
        <v>60115.83</v>
      </c>
      <c r="AS61" s="30">
        <v>0</v>
      </c>
      <c r="AT61" s="30">
        <v>0</v>
      </c>
      <c r="AU61" s="30">
        <v>1040611.75</v>
      </c>
      <c r="AV61" s="319">
        <v>0</v>
      </c>
      <c r="AW61" s="319">
        <v>0</v>
      </c>
      <c r="AX61" s="319">
        <v>0</v>
      </c>
      <c r="AY61" s="30">
        <v>4662081.8599999994</v>
      </c>
      <c r="AZ61" s="30">
        <v>2818.36</v>
      </c>
      <c r="BA61" s="319">
        <v>234112.49</v>
      </c>
      <c r="BB61" s="319">
        <v>0</v>
      </c>
      <c r="BC61" s="319">
        <v>1925346.23</v>
      </c>
      <c r="BD61" s="319">
        <v>0</v>
      </c>
      <c r="BE61" s="30">
        <v>8554638.1899999976</v>
      </c>
      <c r="BF61" s="319">
        <v>0</v>
      </c>
      <c r="BG61" s="319">
        <v>545741.67999999993</v>
      </c>
      <c r="BH61" s="319">
        <v>0</v>
      </c>
      <c r="BI61" s="319">
        <v>411992.47</v>
      </c>
      <c r="BJ61" s="319">
        <v>0</v>
      </c>
      <c r="BK61" s="319">
        <v>0</v>
      </c>
      <c r="BL61" s="319">
        <v>-74.61</v>
      </c>
      <c r="BM61" s="319">
        <v>197259.95000000004</v>
      </c>
      <c r="BN61" s="319">
        <v>4166339.919999999</v>
      </c>
      <c r="BO61" s="319">
        <v>602395.81000000006</v>
      </c>
      <c r="BP61" s="319">
        <v>0</v>
      </c>
      <c r="BQ61" s="319">
        <v>246113.7</v>
      </c>
      <c r="BR61" s="319">
        <v>147314.09000000003</v>
      </c>
      <c r="BS61" s="319">
        <v>722318.55999999994</v>
      </c>
      <c r="BT61" s="319">
        <v>764148</v>
      </c>
      <c r="BU61" s="319">
        <v>0</v>
      </c>
      <c r="BV61" s="319">
        <v>0</v>
      </c>
      <c r="BW61" s="319">
        <v>0</v>
      </c>
      <c r="BX61" s="319">
        <v>0</v>
      </c>
      <c r="BY61" s="319">
        <v>10417869.060000002</v>
      </c>
      <c r="BZ61" s="319">
        <v>3117071.0900000003</v>
      </c>
      <c r="CA61" s="319">
        <v>5143714.4400000004</v>
      </c>
      <c r="CB61" s="319">
        <v>2914616.58</v>
      </c>
      <c r="CC61" s="319">
        <v>249032.88</v>
      </c>
      <c r="CD61" s="29" t="s">
        <v>233</v>
      </c>
      <c r="CE61" s="32">
        <v>243168837.57999998</v>
      </c>
      <c r="CF61" s="12">
        <v>243168838</v>
      </c>
      <c r="CG61" s="12">
        <v>-0.42000001668930054</v>
      </c>
    </row>
    <row r="62" spans="1:85" x14ac:dyDescent="0.35">
      <c r="A62" s="39" t="s">
        <v>9</v>
      </c>
      <c r="B62" s="20"/>
      <c r="C62" s="32">
        <v>1204144</v>
      </c>
      <c r="D62" s="32">
        <v>0</v>
      </c>
      <c r="E62" s="32">
        <v>4314625</v>
      </c>
      <c r="F62" s="32">
        <v>0</v>
      </c>
      <c r="G62" s="32">
        <v>0</v>
      </c>
      <c r="H62" s="32">
        <v>216970</v>
      </c>
      <c r="I62" s="32">
        <v>0</v>
      </c>
      <c r="J62" s="32">
        <v>207714</v>
      </c>
      <c r="K62" s="32">
        <v>0</v>
      </c>
      <c r="L62" s="32">
        <v>0</v>
      </c>
      <c r="M62" s="32">
        <v>0</v>
      </c>
      <c r="N62" s="32">
        <v>0</v>
      </c>
      <c r="O62" s="32">
        <v>359639</v>
      </c>
      <c r="P62" s="32">
        <v>1222681</v>
      </c>
      <c r="Q62" s="32">
        <v>1278458</v>
      </c>
      <c r="R62" s="32">
        <v>48561</v>
      </c>
      <c r="S62" s="32">
        <v>15156</v>
      </c>
      <c r="T62" s="32">
        <v>268349</v>
      </c>
      <c r="U62" s="32">
        <v>537657</v>
      </c>
      <c r="V62" s="32">
        <v>527002</v>
      </c>
      <c r="W62" s="32">
        <v>97682</v>
      </c>
      <c r="X62" s="32">
        <v>112918</v>
      </c>
      <c r="Y62" s="32">
        <v>631434</v>
      </c>
      <c r="Z62" s="32">
        <v>9249</v>
      </c>
      <c r="AA62" s="32">
        <v>61207</v>
      </c>
      <c r="AB62" s="32">
        <v>632584</v>
      </c>
      <c r="AC62" s="32">
        <v>399850</v>
      </c>
      <c r="AD62" s="32">
        <v>0</v>
      </c>
      <c r="AE62" s="32">
        <v>633090</v>
      </c>
      <c r="AF62" s="32">
        <v>0</v>
      </c>
      <c r="AG62" s="32">
        <v>1076287</v>
      </c>
      <c r="AH62" s="32">
        <v>0</v>
      </c>
      <c r="AI62" s="32">
        <v>0</v>
      </c>
      <c r="AJ62" s="32">
        <v>186005</v>
      </c>
      <c r="AK62" s="32">
        <v>2397</v>
      </c>
      <c r="AL62" s="32">
        <v>0</v>
      </c>
      <c r="AM62" s="32">
        <v>0</v>
      </c>
      <c r="AN62" s="32">
        <v>0</v>
      </c>
      <c r="AO62" s="32">
        <v>369330</v>
      </c>
      <c r="AP62" s="32">
        <v>0</v>
      </c>
      <c r="AQ62" s="32">
        <v>0</v>
      </c>
      <c r="AR62" s="32">
        <v>-2619</v>
      </c>
      <c r="AS62" s="32">
        <v>0</v>
      </c>
      <c r="AT62" s="32">
        <v>0</v>
      </c>
      <c r="AU62" s="32">
        <v>103181</v>
      </c>
      <c r="AV62" s="32">
        <v>0</v>
      </c>
      <c r="AW62" s="32">
        <v>0</v>
      </c>
      <c r="AX62" s="32">
        <v>0</v>
      </c>
      <c r="AY62" s="32">
        <v>417149</v>
      </c>
      <c r="AZ62" s="32">
        <v>0</v>
      </c>
      <c r="BA62" s="32">
        <v>20022</v>
      </c>
      <c r="BB62" s="32">
        <v>0</v>
      </c>
      <c r="BC62" s="32">
        <v>176535</v>
      </c>
      <c r="BD62" s="32">
        <v>0</v>
      </c>
      <c r="BE62" s="32">
        <v>703586</v>
      </c>
      <c r="BF62" s="32">
        <v>0</v>
      </c>
      <c r="BG62" s="32">
        <v>38697</v>
      </c>
      <c r="BH62" s="32">
        <v>0</v>
      </c>
      <c r="BI62" s="32">
        <v>34799</v>
      </c>
      <c r="BJ62" s="32">
        <v>0</v>
      </c>
      <c r="BK62" s="32">
        <v>0</v>
      </c>
      <c r="BL62" s="32">
        <v>-6</v>
      </c>
      <c r="BM62" s="32">
        <v>17734</v>
      </c>
      <c r="BN62" s="32">
        <v>250981</v>
      </c>
      <c r="BO62" s="32">
        <v>3080565</v>
      </c>
      <c r="BP62" s="32">
        <v>0</v>
      </c>
      <c r="BQ62" s="32">
        <v>31321</v>
      </c>
      <c r="BR62" s="32">
        <v>11705</v>
      </c>
      <c r="BS62" s="32">
        <v>69568</v>
      </c>
      <c r="BT62" s="32">
        <v>62794</v>
      </c>
      <c r="BU62" s="32">
        <v>0</v>
      </c>
      <c r="BV62" s="32">
        <v>0</v>
      </c>
      <c r="BW62" s="32">
        <v>0</v>
      </c>
      <c r="BX62" s="32">
        <v>0</v>
      </c>
      <c r="BY62" s="32">
        <v>781346</v>
      </c>
      <c r="BZ62" s="32">
        <v>262563</v>
      </c>
      <c r="CA62" s="32">
        <v>325692</v>
      </c>
      <c r="CB62" s="32">
        <v>249888</v>
      </c>
      <c r="CC62" s="32">
        <v>263600</v>
      </c>
      <c r="CD62" s="29" t="s">
        <v>233</v>
      </c>
      <c r="CE62" s="32">
        <v>21312090</v>
      </c>
      <c r="CF62" s="12">
        <v>21312089</v>
      </c>
      <c r="CG62" s="12">
        <v>1</v>
      </c>
    </row>
    <row r="63" spans="1:85" x14ac:dyDescent="0.35">
      <c r="A63" s="39" t="s">
        <v>249</v>
      </c>
      <c r="B63" s="20"/>
      <c r="C63" s="24">
        <v>0</v>
      </c>
      <c r="D63" s="24">
        <v>0</v>
      </c>
      <c r="E63" s="24">
        <v>1567770.4699999997</v>
      </c>
      <c r="F63" s="24">
        <v>0</v>
      </c>
      <c r="G63" s="24">
        <v>0</v>
      </c>
      <c r="H63" s="24">
        <v>0</v>
      </c>
      <c r="I63" s="24">
        <v>0</v>
      </c>
      <c r="J63" s="24">
        <v>672428.36</v>
      </c>
      <c r="K63" s="24">
        <v>0</v>
      </c>
      <c r="L63" s="24">
        <v>0</v>
      </c>
      <c r="M63" s="24">
        <v>0</v>
      </c>
      <c r="N63" s="24">
        <v>0</v>
      </c>
      <c r="O63" s="24">
        <v>577400.29</v>
      </c>
      <c r="P63" s="30">
        <v>3111121.2800000003</v>
      </c>
      <c r="Q63" s="30">
        <v>0</v>
      </c>
      <c r="R63" s="30">
        <v>1101286.72</v>
      </c>
      <c r="S63" s="319">
        <v>23043.98</v>
      </c>
      <c r="T63" s="319">
        <v>0</v>
      </c>
      <c r="U63" s="31">
        <v>116999.52</v>
      </c>
      <c r="V63" s="30">
        <v>0</v>
      </c>
      <c r="W63" s="30">
        <v>0</v>
      </c>
      <c r="X63" s="30">
        <v>2500</v>
      </c>
      <c r="Y63" s="30">
        <v>234037.55</v>
      </c>
      <c r="Z63" s="30">
        <v>0</v>
      </c>
      <c r="AA63" s="30">
        <v>0</v>
      </c>
      <c r="AB63" s="320">
        <v>0</v>
      </c>
      <c r="AC63" s="30">
        <v>14</v>
      </c>
      <c r="AD63" s="30">
        <v>0</v>
      </c>
      <c r="AE63" s="30">
        <v>0</v>
      </c>
      <c r="AF63" s="30">
        <v>0</v>
      </c>
      <c r="AG63" s="30">
        <v>500241.83</v>
      </c>
      <c r="AH63" s="30">
        <v>0</v>
      </c>
      <c r="AI63" s="30">
        <v>0</v>
      </c>
      <c r="AJ63" s="30">
        <v>218400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128383.26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347266.64999999997</v>
      </c>
      <c r="BO63" s="319">
        <v>0</v>
      </c>
      <c r="BP63" s="319">
        <v>0</v>
      </c>
      <c r="BQ63" s="319">
        <v>0</v>
      </c>
      <c r="BR63" s="319">
        <v>0</v>
      </c>
      <c r="BS63" s="319">
        <v>21787.08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190682.6</v>
      </c>
      <c r="BZ63" s="319">
        <v>0</v>
      </c>
      <c r="CA63" s="319">
        <v>0</v>
      </c>
      <c r="CB63" s="319">
        <v>25</v>
      </c>
      <c r="CC63" s="319">
        <v>-289884.43000000005</v>
      </c>
      <c r="CD63" s="29" t="s">
        <v>233</v>
      </c>
      <c r="CE63" s="32">
        <v>8523504.1600000001</v>
      </c>
      <c r="CF63" s="12">
        <v>8523504</v>
      </c>
      <c r="CG63" s="12">
        <v>0.16000000014901161</v>
      </c>
    </row>
    <row r="64" spans="1:85" x14ac:dyDescent="0.35">
      <c r="A64" s="39" t="s">
        <v>250</v>
      </c>
      <c r="B64" s="20"/>
      <c r="C64" s="24">
        <v>1796456.02</v>
      </c>
      <c r="D64" s="24">
        <v>0</v>
      </c>
      <c r="E64" s="24">
        <v>3265044</v>
      </c>
      <c r="F64" s="24">
        <v>0</v>
      </c>
      <c r="G64" s="24">
        <v>94.3</v>
      </c>
      <c r="H64" s="24">
        <v>48449.14</v>
      </c>
      <c r="I64" s="24">
        <v>0</v>
      </c>
      <c r="J64" s="24">
        <v>164783.56999999998</v>
      </c>
      <c r="K64" s="24">
        <v>0</v>
      </c>
      <c r="L64" s="24">
        <v>0</v>
      </c>
      <c r="M64" s="24">
        <v>0</v>
      </c>
      <c r="N64" s="24">
        <v>0</v>
      </c>
      <c r="O64" s="24">
        <v>889011.22</v>
      </c>
      <c r="P64" s="30">
        <v>11631131.799999999</v>
      </c>
      <c r="Q64" s="30">
        <v>1159846.21</v>
      </c>
      <c r="R64" s="30">
        <v>46160.189999999995</v>
      </c>
      <c r="S64" s="319">
        <v>21129488.059999991</v>
      </c>
      <c r="T64" s="319">
        <v>1304435.06</v>
      </c>
      <c r="U64" s="31">
        <v>7710607.290000001</v>
      </c>
      <c r="V64" s="30">
        <v>17015041.32</v>
      </c>
      <c r="W64" s="30">
        <v>117236.54000000001</v>
      </c>
      <c r="X64" s="30">
        <v>436303.3299999999</v>
      </c>
      <c r="Y64" s="30">
        <v>5226940.1700000009</v>
      </c>
      <c r="Z64" s="30">
        <v>114.21</v>
      </c>
      <c r="AA64" s="30">
        <v>1068000</v>
      </c>
      <c r="AB64" s="320">
        <v>12962767.530000001</v>
      </c>
      <c r="AC64" s="30">
        <v>1402556.4600000002</v>
      </c>
      <c r="AD64" s="30">
        <v>0</v>
      </c>
      <c r="AE64" s="30">
        <v>50717.320000000014</v>
      </c>
      <c r="AF64" s="30">
        <v>0</v>
      </c>
      <c r="AG64" s="30">
        <v>2051409.1900000004</v>
      </c>
      <c r="AH64" s="30">
        <v>0</v>
      </c>
      <c r="AI64" s="30">
        <v>0</v>
      </c>
      <c r="AJ64" s="30">
        <v>205569.57000000004</v>
      </c>
      <c r="AK64" s="30">
        <v>0</v>
      </c>
      <c r="AL64" s="30">
        <v>0</v>
      </c>
      <c r="AM64" s="30">
        <v>0</v>
      </c>
      <c r="AN64" s="30">
        <v>0</v>
      </c>
      <c r="AO64" s="30">
        <v>224633.28000000003</v>
      </c>
      <c r="AP64" s="30">
        <v>0</v>
      </c>
      <c r="AQ64" s="30">
        <v>0</v>
      </c>
      <c r="AR64" s="30">
        <v>13202.599999999999</v>
      </c>
      <c r="AS64" s="30">
        <v>0</v>
      </c>
      <c r="AT64" s="30">
        <v>0</v>
      </c>
      <c r="AU64" s="30">
        <v>7289.99</v>
      </c>
      <c r="AV64" s="319">
        <v>0</v>
      </c>
      <c r="AW64" s="319">
        <v>5134.16</v>
      </c>
      <c r="AX64" s="319">
        <v>1733.9</v>
      </c>
      <c r="AY64" s="30">
        <v>593315.53</v>
      </c>
      <c r="AZ64" s="30">
        <v>2.6999999999999886</v>
      </c>
      <c r="BA64" s="319">
        <v>216781.62000000002</v>
      </c>
      <c r="BB64" s="319">
        <v>0</v>
      </c>
      <c r="BC64" s="319">
        <v>140608.12</v>
      </c>
      <c r="BD64" s="319">
        <v>-115523.70999999999</v>
      </c>
      <c r="BE64" s="30">
        <v>2161309.77</v>
      </c>
      <c r="BF64" s="319">
        <v>0</v>
      </c>
      <c r="BG64" s="319">
        <v>6632.05</v>
      </c>
      <c r="BH64" s="319">
        <v>25755.599999999999</v>
      </c>
      <c r="BI64" s="319">
        <v>0</v>
      </c>
      <c r="BJ64" s="319">
        <v>0</v>
      </c>
      <c r="BK64" s="319">
        <v>0</v>
      </c>
      <c r="BL64" s="319">
        <v>0</v>
      </c>
      <c r="BM64" s="319">
        <v>1255.99</v>
      </c>
      <c r="BN64" s="319">
        <v>866989.75000000023</v>
      </c>
      <c r="BO64" s="319">
        <v>1005.21</v>
      </c>
      <c r="BP64" s="319">
        <v>584.19000000000005</v>
      </c>
      <c r="BQ64" s="319">
        <v>1955.18</v>
      </c>
      <c r="BR64" s="319">
        <v>-483.86999999999995</v>
      </c>
      <c r="BS64" s="319">
        <v>104099.77999999998</v>
      </c>
      <c r="BT64" s="319">
        <v>1239.02</v>
      </c>
      <c r="BU64" s="319">
        <v>0</v>
      </c>
      <c r="BV64" s="319">
        <v>0</v>
      </c>
      <c r="BW64" s="319">
        <v>0</v>
      </c>
      <c r="BX64" s="319">
        <v>0</v>
      </c>
      <c r="BY64" s="319">
        <v>80148.469999999972</v>
      </c>
      <c r="BZ64" s="319">
        <v>9304.01</v>
      </c>
      <c r="CA64" s="319">
        <v>17030.47</v>
      </c>
      <c r="CB64" s="319">
        <v>40428.230000000003</v>
      </c>
      <c r="CC64" s="319">
        <v>16438.050000000003</v>
      </c>
      <c r="CD64" s="29" t="s">
        <v>233</v>
      </c>
      <c r="CE64" s="32">
        <v>94103032.589999944</v>
      </c>
      <c r="CF64" s="12">
        <v>94103033</v>
      </c>
      <c r="CG64" s="12">
        <v>-0.41000005602836609</v>
      </c>
    </row>
    <row r="65" spans="1:85" x14ac:dyDescent="0.35">
      <c r="A65" s="39" t="s">
        <v>251</v>
      </c>
      <c r="B65" s="20"/>
      <c r="C65" s="24">
        <v>527.74</v>
      </c>
      <c r="D65" s="24">
        <v>0</v>
      </c>
      <c r="E65" s="24">
        <v>5453.63</v>
      </c>
      <c r="F65" s="24">
        <v>0</v>
      </c>
      <c r="G65" s="24">
        <v>0</v>
      </c>
      <c r="H65" s="24">
        <v>894.62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469.08</v>
      </c>
      <c r="P65" s="30">
        <v>57456.33</v>
      </c>
      <c r="Q65" s="30">
        <v>2088.75</v>
      </c>
      <c r="R65" s="30">
        <v>0</v>
      </c>
      <c r="S65" s="319">
        <v>0</v>
      </c>
      <c r="T65" s="319">
        <v>739.98</v>
      </c>
      <c r="U65" s="31">
        <v>760.33</v>
      </c>
      <c r="V65" s="30">
        <v>1545.98</v>
      </c>
      <c r="W65" s="30">
        <v>0</v>
      </c>
      <c r="X65" s="30">
        <v>0</v>
      </c>
      <c r="Y65" s="30">
        <v>12106.07</v>
      </c>
      <c r="Z65" s="30">
        <v>325</v>
      </c>
      <c r="AA65" s="30">
        <v>0</v>
      </c>
      <c r="AB65" s="320">
        <v>115.76</v>
      </c>
      <c r="AC65" s="30">
        <v>0</v>
      </c>
      <c r="AD65" s="30">
        <v>0</v>
      </c>
      <c r="AE65" s="30">
        <v>25697.979999999996</v>
      </c>
      <c r="AF65" s="30">
        <v>0</v>
      </c>
      <c r="AG65" s="30">
        <v>823.95</v>
      </c>
      <c r="AH65" s="30">
        <v>0</v>
      </c>
      <c r="AI65" s="30">
        <v>0</v>
      </c>
      <c r="AJ65" s="30">
        <v>30925.39</v>
      </c>
      <c r="AK65" s="30">
        <v>0</v>
      </c>
      <c r="AL65" s="30">
        <v>0</v>
      </c>
      <c r="AM65" s="30">
        <v>0</v>
      </c>
      <c r="AN65" s="30">
        <v>0</v>
      </c>
      <c r="AO65" s="30">
        <v>109.26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3479.62</v>
      </c>
      <c r="AV65" s="319">
        <v>0</v>
      </c>
      <c r="AW65" s="319">
        <v>0</v>
      </c>
      <c r="AX65" s="319">
        <v>0</v>
      </c>
      <c r="AY65" s="30">
        <v>39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3444646.6199999996</v>
      </c>
      <c r="BF65" s="319">
        <v>0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625</v>
      </c>
      <c r="BN65" s="319">
        <v>7709.38</v>
      </c>
      <c r="BO65" s="319">
        <v>0</v>
      </c>
      <c r="BP65" s="319">
        <v>0</v>
      </c>
      <c r="BQ65" s="319">
        <v>550</v>
      </c>
      <c r="BR65" s="319">
        <v>250</v>
      </c>
      <c r="BS65" s="319">
        <v>4706.8900000000003</v>
      </c>
      <c r="BT65" s="319">
        <v>1472.73</v>
      </c>
      <c r="BU65" s="319">
        <v>0</v>
      </c>
      <c r="BV65" s="319">
        <v>0</v>
      </c>
      <c r="BW65" s="319">
        <v>0</v>
      </c>
      <c r="BX65" s="319">
        <v>0</v>
      </c>
      <c r="BY65" s="319">
        <v>5655.03</v>
      </c>
      <c r="BZ65" s="319">
        <v>386.08</v>
      </c>
      <c r="CA65" s="319">
        <v>588.24</v>
      </c>
      <c r="CB65" s="319">
        <v>13310.9</v>
      </c>
      <c r="CC65" s="319">
        <v>325</v>
      </c>
      <c r="CD65" s="29" t="s">
        <v>233</v>
      </c>
      <c r="CE65" s="32">
        <v>3623784.34</v>
      </c>
      <c r="CF65" s="12">
        <v>3623784</v>
      </c>
      <c r="CG65" s="12">
        <v>0.33999999985098839</v>
      </c>
    </row>
    <row r="66" spans="1:85" x14ac:dyDescent="0.35">
      <c r="A66" s="39" t="s">
        <v>252</v>
      </c>
      <c r="B66" s="20"/>
      <c r="C66" s="24">
        <v>408064.29</v>
      </c>
      <c r="D66" s="24">
        <v>0</v>
      </c>
      <c r="E66" s="24">
        <v>2141098.4100000006</v>
      </c>
      <c r="F66" s="24">
        <v>0</v>
      </c>
      <c r="G66" s="24">
        <v>128</v>
      </c>
      <c r="H66" s="24">
        <v>340949.32999999996</v>
      </c>
      <c r="I66" s="24">
        <v>0</v>
      </c>
      <c r="J66" s="24">
        <v>7702.84</v>
      </c>
      <c r="K66" s="24">
        <v>0</v>
      </c>
      <c r="L66" s="24">
        <v>0</v>
      </c>
      <c r="M66" s="24">
        <v>0</v>
      </c>
      <c r="N66" s="24">
        <v>0</v>
      </c>
      <c r="O66" s="24">
        <v>282221.51</v>
      </c>
      <c r="P66" s="30">
        <v>3034121.96</v>
      </c>
      <c r="Q66" s="30">
        <v>157581.63999999998</v>
      </c>
      <c r="R66" s="30">
        <v>1443.49</v>
      </c>
      <c r="S66" s="319">
        <v>175942.12</v>
      </c>
      <c r="T66" s="319">
        <v>553.57000000000005</v>
      </c>
      <c r="U66" s="31">
        <v>4348161.75</v>
      </c>
      <c r="V66" s="30">
        <v>336605.26</v>
      </c>
      <c r="W66" s="30">
        <v>17148.41</v>
      </c>
      <c r="X66" s="30">
        <v>108352.8</v>
      </c>
      <c r="Y66" s="30">
        <v>295837.72000000003</v>
      </c>
      <c r="Z66" s="30">
        <v>187120.52000000002</v>
      </c>
      <c r="AA66" s="30">
        <v>43158.94</v>
      </c>
      <c r="AB66" s="320">
        <v>245176.96000000002</v>
      </c>
      <c r="AC66" s="30">
        <v>1640.3699999999994</v>
      </c>
      <c r="AD66" s="30">
        <v>0</v>
      </c>
      <c r="AE66" s="30">
        <v>19420.46</v>
      </c>
      <c r="AF66" s="30">
        <v>0</v>
      </c>
      <c r="AG66" s="30">
        <v>457050.95999999996</v>
      </c>
      <c r="AH66" s="30">
        <v>0</v>
      </c>
      <c r="AI66" s="30">
        <v>0</v>
      </c>
      <c r="AJ66" s="30">
        <v>524996.68999999994</v>
      </c>
      <c r="AK66" s="30">
        <v>2.38</v>
      </c>
      <c r="AL66" s="30">
        <v>0</v>
      </c>
      <c r="AM66" s="30">
        <v>0</v>
      </c>
      <c r="AN66" s="30">
        <v>0</v>
      </c>
      <c r="AO66" s="30">
        <v>-128927.03</v>
      </c>
      <c r="AP66" s="30">
        <v>0</v>
      </c>
      <c r="AQ66" s="30">
        <v>0</v>
      </c>
      <c r="AR66" s="30">
        <v>646749</v>
      </c>
      <c r="AS66" s="30">
        <v>0</v>
      </c>
      <c r="AT66" s="30">
        <v>0</v>
      </c>
      <c r="AU66" s="30">
        <v>13801.67</v>
      </c>
      <c r="AV66" s="319">
        <v>0</v>
      </c>
      <c r="AW66" s="319">
        <v>7020.03</v>
      </c>
      <c r="AX66" s="319">
        <v>199563.31</v>
      </c>
      <c r="AY66" s="30">
        <v>2672704.4700000002</v>
      </c>
      <c r="AZ66" s="30">
        <v>45</v>
      </c>
      <c r="BA66" s="319">
        <v>144741</v>
      </c>
      <c r="BB66" s="319">
        <v>0</v>
      </c>
      <c r="BC66" s="319">
        <v>194003.24</v>
      </c>
      <c r="BD66" s="319">
        <v>203942.51</v>
      </c>
      <c r="BE66" s="30">
        <v>7570959.0500000007</v>
      </c>
      <c r="BF66" s="319">
        <v>0</v>
      </c>
      <c r="BG66" s="319">
        <v>108.51</v>
      </c>
      <c r="BH66" s="319">
        <v>0</v>
      </c>
      <c r="BI66" s="319">
        <v>5363.99</v>
      </c>
      <c r="BJ66" s="319">
        <v>0</v>
      </c>
      <c r="BK66" s="319">
        <v>0</v>
      </c>
      <c r="BL66" s="319">
        <v>0</v>
      </c>
      <c r="BM66" s="319">
        <v>0</v>
      </c>
      <c r="BN66" s="319">
        <v>1900269.8699999999</v>
      </c>
      <c r="BO66" s="319">
        <v>3340.1</v>
      </c>
      <c r="BP66" s="319">
        <v>82874.41</v>
      </c>
      <c r="BQ66" s="319">
        <v>0</v>
      </c>
      <c r="BR66" s="319">
        <v>0</v>
      </c>
      <c r="BS66" s="319">
        <v>-28340.450000000004</v>
      </c>
      <c r="BT66" s="319">
        <v>8988.619999999999</v>
      </c>
      <c r="BU66" s="319">
        <v>0</v>
      </c>
      <c r="BV66" s="319">
        <v>0</v>
      </c>
      <c r="BW66" s="319">
        <v>8997496.0700000003</v>
      </c>
      <c r="BX66" s="319">
        <v>0</v>
      </c>
      <c r="BY66" s="319">
        <v>1635750.24</v>
      </c>
      <c r="BZ66" s="319">
        <v>485.42</v>
      </c>
      <c r="CA66" s="319">
        <v>6634366.3500000006</v>
      </c>
      <c r="CB66" s="319">
        <v>133333.89000000001</v>
      </c>
      <c r="CC66" s="319">
        <v>-20829.429999999993</v>
      </c>
      <c r="CD66" s="29" t="s">
        <v>233</v>
      </c>
      <c r="CE66" s="32">
        <v>44012290.220000021</v>
      </c>
      <c r="CF66" s="12">
        <v>44012291</v>
      </c>
      <c r="CG66" s="12">
        <v>-0.7799999788403511</v>
      </c>
    </row>
    <row r="67" spans="1:85" x14ac:dyDescent="0.35">
      <c r="A67" s="39" t="s">
        <v>11</v>
      </c>
      <c r="B67" s="20"/>
      <c r="C67" s="32">
        <v>82934</v>
      </c>
      <c r="D67" s="32">
        <v>0</v>
      </c>
      <c r="E67" s="32">
        <v>109145</v>
      </c>
      <c r="F67" s="32">
        <v>0</v>
      </c>
      <c r="G67" s="32">
        <v>0</v>
      </c>
      <c r="H67" s="32">
        <v>22340</v>
      </c>
      <c r="I67" s="32">
        <v>0</v>
      </c>
      <c r="J67" s="32">
        <v>11209</v>
      </c>
      <c r="K67" s="32">
        <v>0</v>
      </c>
      <c r="L67" s="32">
        <v>0</v>
      </c>
      <c r="M67" s="32">
        <v>0</v>
      </c>
      <c r="N67" s="32">
        <v>0</v>
      </c>
      <c r="O67" s="32">
        <v>98060</v>
      </c>
      <c r="P67" s="32">
        <v>1631866</v>
      </c>
      <c r="Q67" s="32">
        <v>9398</v>
      </c>
      <c r="R67" s="32">
        <v>87971</v>
      </c>
      <c r="S67" s="32">
        <v>429</v>
      </c>
      <c r="T67" s="32">
        <v>0</v>
      </c>
      <c r="U67" s="32">
        <v>75670</v>
      </c>
      <c r="V67" s="32">
        <v>394224</v>
      </c>
      <c r="W67" s="32">
        <v>10694</v>
      </c>
      <c r="X67" s="32">
        <v>59378</v>
      </c>
      <c r="Y67" s="32">
        <v>376331</v>
      </c>
      <c r="Z67" s="32">
        <v>7142</v>
      </c>
      <c r="AA67" s="32">
        <v>0</v>
      </c>
      <c r="AB67" s="32">
        <v>51897</v>
      </c>
      <c r="AC67" s="32">
        <v>59856</v>
      </c>
      <c r="AD67" s="32">
        <v>0</v>
      </c>
      <c r="AE67" s="32">
        <v>26826</v>
      </c>
      <c r="AF67" s="32">
        <v>0</v>
      </c>
      <c r="AG67" s="32">
        <v>54625</v>
      </c>
      <c r="AH67" s="32">
        <v>0</v>
      </c>
      <c r="AI67" s="32">
        <v>0</v>
      </c>
      <c r="AJ67" s="32">
        <v>2705</v>
      </c>
      <c r="AK67" s="32">
        <v>0</v>
      </c>
      <c r="AL67" s="32">
        <v>0</v>
      </c>
      <c r="AM67" s="32">
        <v>0</v>
      </c>
      <c r="AN67" s="32">
        <v>0</v>
      </c>
      <c r="AO67" s="32">
        <v>41794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532</v>
      </c>
      <c r="AV67" s="32">
        <v>0</v>
      </c>
      <c r="AW67" s="32">
        <v>0</v>
      </c>
      <c r="AX67" s="32">
        <v>0</v>
      </c>
      <c r="AY67" s="32">
        <v>31823</v>
      </c>
      <c r="AZ67" s="32">
        <v>1066</v>
      </c>
      <c r="BA67" s="32">
        <v>0</v>
      </c>
      <c r="BB67" s="32">
        <v>0</v>
      </c>
      <c r="BC67" s="32">
        <v>481623</v>
      </c>
      <c r="BD67" s="32">
        <v>0</v>
      </c>
      <c r="BE67" s="32">
        <v>980850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6312049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11894</v>
      </c>
      <c r="BZ67" s="32">
        <v>0</v>
      </c>
      <c r="CA67" s="32">
        <v>14722</v>
      </c>
      <c r="CB67" s="32">
        <v>151867</v>
      </c>
      <c r="CC67" s="32">
        <v>8170</v>
      </c>
      <c r="CD67" s="29" t="s">
        <v>233</v>
      </c>
      <c r="CE67" s="32">
        <v>11209090</v>
      </c>
      <c r="CF67" s="12">
        <v>11209090</v>
      </c>
      <c r="CG67" s="12">
        <v>0</v>
      </c>
    </row>
    <row r="68" spans="1:85" x14ac:dyDescent="0.35">
      <c r="A68" s="39" t="s">
        <v>253</v>
      </c>
      <c r="B68" s="32"/>
      <c r="C68" s="24">
        <v>0</v>
      </c>
      <c r="D68" s="24">
        <v>0</v>
      </c>
      <c r="E68" s="24">
        <v>117916.97000000002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137.4</v>
      </c>
      <c r="P68" s="30">
        <v>1141753.53</v>
      </c>
      <c r="Q68" s="30">
        <v>0</v>
      </c>
      <c r="R68" s="30">
        <v>0</v>
      </c>
      <c r="S68" s="319">
        <v>84531.17</v>
      </c>
      <c r="T68" s="319">
        <v>0</v>
      </c>
      <c r="U68" s="31">
        <v>92854.44</v>
      </c>
      <c r="V68" s="30">
        <v>328144.03000000003</v>
      </c>
      <c r="W68" s="30">
        <v>0</v>
      </c>
      <c r="X68" s="30">
        <v>0</v>
      </c>
      <c r="Y68" s="30">
        <v>611778.41999999993</v>
      </c>
      <c r="Z68" s="30">
        <v>0</v>
      </c>
      <c r="AA68" s="30">
        <v>0</v>
      </c>
      <c r="AB68" s="320">
        <v>547941.91</v>
      </c>
      <c r="AC68" s="30">
        <v>40831.03</v>
      </c>
      <c r="AD68" s="30">
        <v>0</v>
      </c>
      <c r="AE68" s="30">
        <v>277312.03000000003</v>
      </c>
      <c r="AF68" s="30">
        <v>0</v>
      </c>
      <c r="AG68" s="30">
        <v>110.64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285443.44</v>
      </c>
      <c r="AV68" s="319">
        <v>0</v>
      </c>
      <c r="AW68" s="319">
        <v>0</v>
      </c>
      <c r="AX68" s="319">
        <v>-226374.34</v>
      </c>
      <c r="AY68" s="30">
        <v>926.4</v>
      </c>
      <c r="AZ68" s="30">
        <v>0</v>
      </c>
      <c r="BA68" s="319">
        <v>0</v>
      </c>
      <c r="BB68" s="319">
        <v>0</v>
      </c>
      <c r="BC68" s="319">
        <v>1776042.05</v>
      </c>
      <c r="BD68" s="319">
        <v>90663.13</v>
      </c>
      <c r="BE68" s="30">
        <v>329912.46000000002</v>
      </c>
      <c r="BF68" s="319">
        <v>0</v>
      </c>
      <c r="BG68" s="319">
        <v>0</v>
      </c>
      <c r="BH68" s="319">
        <v>0</v>
      </c>
      <c r="BI68" s="319">
        <v>3103.82</v>
      </c>
      <c r="BJ68" s="319">
        <v>0</v>
      </c>
      <c r="BK68" s="319">
        <v>0</v>
      </c>
      <c r="BL68" s="319">
        <v>0</v>
      </c>
      <c r="BM68" s="319">
        <v>0</v>
      </c>
      <c r="BN68" s="319">
        <v>14510.189999999999</v>
      </c>
      <c r="BO68" s="319">
        <v>0</v>
      </c>
      <c r="BP68" s="319">
        <v>0</v>
      </c>
      <c r="BQ68" s="319">
        <v>0</v>
      </c>
      <c r="BR68" s="319">
        <v>0</v>
      </c>
      <c r="BS68" s="319">
        <v>1992.88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1195.3800000000001</v>
      </c>
      <c r="BZ68" s="319">
        <v>0</v>
      </c>
      <c r="CA68" s="319">
        <v>0</v>
      </c>
      <c r="CB68" s="319">
        <v>146503.88</v>
      </c>
      <c r="CC68" s="319">
        <v>0</v>
      </c>
      <c r="CD68" s="29" t="s">
        <v>233</v>
      </c>
      <c r="CE68" s="32">
        <v>5667230.8600000003</v>
      </c>
      <c r="CF68" s="12">
        <v>5667231</v>
      </c>
      <c r="CG68" s="12">
        <v>-0.13999999966472387</v>
      </c>
    </row>
    <row r="69" spans="1:85" x14ac:dyDescent="0.35">
      <c r="A69" s="39" t="s">
        <v>254</v>
      </c>
      <c r="B69" s="20"/>
      <c r="C69" s="32">
        <f t="shared" ref="C69:BN69" si="0">SUM(C70:C83)</f>
        <v>57860.03</v>
      </c>
      <c r="D69" s="32">
        <f t="shared" si="0"/>
        <v>0</v>
      </c>
      <c r="E69" s="32">
        <f t="shared" si="0"/>
        <v>123166.97000000002</v>
      </c>
      <c r="F69" s="32">
        <f t="shared" si="0"/>
        <v>0</v>
      </c>
      <c r="G69" s="32">
        <f t="shared" si="0"/>
        <v>0</v>
      </c>
      <c r="H69" s="32">
        <f t="shared" si="0"/>
        <v>1819.94</v>
      </c>
      <c r="I69" s="32">
        <f t="shared" si="0"/>
        <v>0</v>
      </c>
      <c r="J69" s="32">
        <f t="shared" si="0"/>
        <v>2822.51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6636.29</v>
      </c>
      <c r="P69" s="32">
        <f t="shared" si="0"/>
        <v>83656.25</v>
      </c>
      <c r="Q69" s="32">
        <f t="shared" si="0"/>
        <v>12648.7</v>
      </c>
      <c r="R69" s="32">
        <f t="shared" si="0"/>
        <v>0</v>
      </c>
      <c r="S69" s="32">
        <f t="shared" si="0"/>
        <v>2056.36</v>
      </c>
      <c r="T69" s="32">
        <f t="shared" si="0"/>
        <v>1875.8</v>
      </c>
      <c r="U69" s="32">
        <f t="shared" si="0"/>
        <v>36468.32</v>
      </c>
      <c r="V69" s="32">
        <f t="shared" si="0"/>
        <v>24424.32</v>
      </c>
      <c r="W69" s="32">
        <f t="shared" si="0"/>
        <v>2070.14</v>
      </c>
      <c r="X69" s="32">
        <f t="shared" si="0"/>
        <v>2586.0600000000004</v>
      </c>
      <c r="Y69" s="32">
        <f t="shared" si="0"/>
        <v>15256.359999999999</v>
      </c>
      <c r="Z69" s="32">
        <f t="shared" si="0"/>
        <v>1322</v>
      </c>
      <c r="AA69" s="32">
        <f t="shared" si="0"/>
        <v>17884.739999999998</v>
      </c>
      <c r="AB69" s="32">
        <f t="shared" si="0"/>
        <v>25545.07</v>
      </c>
      <c r="AC69" s="32">
        <f t="shared" si="0"/>
        <v>14254.480000000001</v>
      </c>
      <c r="AD69" s="32">
        <f t="shared" si="0"/>
        <v>0</v>
      </c>
      <c r="AE69" s="32">
        <f t="shared" si="0"/>
        <v>53078.510000000009</v>
      </c>
      <c r="AF69" s="32">
        <f t="shared" si="0"/>
        <v>0</v>
      </c>
      <c r="AG69" s="32">
        <f t="shared" si="0"/>
        <v>84072.26</v>
      </c>
      <c r="AH69" s="32">
        <f t="shared" si="0"/>
        <v>0</v>
      </c>
      <c r="AI69" s="32">
        <f t="shared" si="0"/>
        <v>0</v>
      </c>
      <c r="AJ69" s="32">
        <f t="shared" si="0"/>
        <v>13153.940000000002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1891.42</v>
      </c>
      <c r="AP69" s="32">
        <f t="shared" si="0"/>
        <v>0</v>
      </c>
      <c r="AQ69" s="32">
        <f t="shared" si="0"/>
        <v>0</v>
      </c>
      <c r="AR69" s="32">
        <f t="shared" si="0"/>
        <v>1775</v>
      </c>
      <c r="AS69" s="32">
        <f t="shared" si="0"/>
        <v>0</v>
      </c>
      <c r="AT69" s="32">
        <f t="shared" si="0"/>
        <v>0</v>
      </c>
      <c r="AU69" s="32">
        <f t="shared" si="0"/>
        <v>16003.37</v>
      </c>
      <c r="AV69" s="32">
        <f t="shared" si="0"/>
        <v>0</v>
      </c>
      <c r="AW69" s="32">
        <f t="shared" si="0"/>
        <v>4834.29</v>
      </c>
      <c r="AX69" s="32">
        <f t="shared" si="0"/>
        <v>180191.06</v>
      </c>
      <c r="AY69" s="32">
        <f t="shared" si="0"/>
        <v>14221.460000000001</v>
      </c>
      <c r="AZ69" s="32">
        <f t="shared" si="0"/>
        <v>0</v>
      </c>
      <c r="BA69" s="32">
        <f t="shared" si="0"/>
        <v>0</v>
      </c>
      <c r="BB69" s="32">
        <f t="shared" si="0"/>
        <v>0</v>
      </c>
      <c r="BC69" s="32">
        <f t="shared" si="0"/>
        <v>37684.53</v>
      </c>
      <c r="BD69" s="32">
        <f t="shared" si="0"/>
        <v>344.65</v>
      </c>
      <c r="BE69" s="32">
        <f t="shared" si="0"/>
        <v>142341.09</v>
      </c>
      <c r="BF69" s="32">
        <f t="shared" si="0"/>
        <v>0</v>
      </c>
      <c r="BG69" s="32">
        <f t="shared" si="0"/>
        <v>32.72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0</v>
      </c>
      <c r="BM69" s="32">
        <f t="shared" si="0"/>
        <v>542.28</v>
      </c>
      <c r="BN69" s="32">
        <f t="shared" si="0"/>
        <v>6334356.2799999984</v>
      </c>
      <c r="BO69" s="32">
        <f t="shared" ref="BO69:CD69" si="1">SUM(BO70:BO83)</f>
        <v>0</v>
      </c>
      <c r="BP69" s="32">
        <f t="shared" si="1"/>
        <v>14197.9</v>
      </c>
      <c r="BQ69" s="32">
        <f t="shared" si="1"/>
        <v>1760.97</v>
      </c>
      <c r="BR69" s="32">
        <f t="shared" si="1"/>
        <v>10056.799999999999</v>
      </c>
      <c r="BS69" s="32">
        <f t="shared" si="1"/>
        <v>77385.139999999985</v>
      </c>
      <c r="BT69" s="32">
        <f t="shared" si="1"/>
        <v>20164.849999999999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465638.24000000005</v>
      </c>
      <c r="BZ69" s="32">
        <f t="shared" si="1"/>
        <v>846.31999999999994</v>
      </c>
      <c r="CA69" s="32">
        <f t="shared" si="1"/>
        <v>102768.73</v>
      </c>
      <c r="CB69" s="32">
        <f t="shared" si="1"/>
        <v>172388.18</v>
      </c>
      <c r="CC69" s="32">
        <f t="shared" si="1"/>
        <v>157105768.67000002</v>
      </c>
      <c r="CD69" s="32">
        <f t="shared" si="1"/>
        <v>20715661.170000002</v>
      </c>
      <c r="CE69" s="32">
        <f>SUM(CE70:CE84)</f>
        <v>194337351.55000001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57860.03</v>
      </c>
      <c r="D83" s="24">
        <v>0</v>
      </c>
      <c r="E83" s="30">
        <v>123166.97000000002</v>
      </c>
      <c r="F83" s="30">
        <v>0</v>
      </c>
      <c r="G83" s="24">
        <v>0</v>
      </c>
      <c r="H83" s="24">
        <v>1819.94</v>
      </c>
      <c r="I83" s="30">
        <v>0</v>
      </c>
      <c r="J83" s="30">
        <v>2822.51</v>
      </c>
      <c r="K83" s="30">
        <v>0</v>
      </c>
      <c r="L83" s="30">
        <v>0</v>
      </c>
      <c r="M83" s="24">
        <v>0</v>
      </c>
      <c r="N83" s="24">
        <v>0</v>
      </c>
      <c r="O83" s="24">
        <v>6636.29</v>
      </c>
      <c r="P83" s="30">
        <v>83656.25</v>
      </c>
      <c r="Q83" s="30">
        <v>12648.7</v>
      </c>
      <c r="R83" s="31">
        <v>0</v>
      </c>
      <c r="S83" s="30">
        <v>2056.36</v>
      </c>
      <c r="T83" s="24">
        <v>1875.8</v>
      </c>
      <c r="U83" s="30">
        <v>36468.32</v>
      </c>
      <c r="V83" s="30">
        <v>24424.32</v>
      </c>
      <c r="W83" s="24">
        <v>2070.14</v>
      </c>
      <c r="X83" s="30">
        <v>2586.0600000000004</v>
      </c>
      <c r="Y83" s="30">
        <v>15256.359999999999</v>
      </c>
      <c r="Z83" s="30">
        <v>1322</v>
      </c>
      <c r="AA83" s="30">
        <v>17884.739999999998</v>
      </c>
      <c r="AB83" s="30">
        <v>25545.07</v>
      </c>
      <c r="AC83" s="30">
        <v>14254.480000000001</v>
      </c>
      <c r="AD83" s="30">
        <v>0</v>
      </c>
      <c r="AE83" s="30">
        <v>53078.510000000009</v>
      </c>
      <c r="AF83" s="30">
        <v>0</v>
      </c>
      <c r="AG83" s="30">
        <v>84072.26</v>
      </c>
      <c r="AH83" s="30">
        <v>0</v>
      </c>
      <c r="AI83" s="30">
        <v>0</v>
      </c>
      <c r="AJ83" s="30">
        <v>13153.940000000002</v>
      </c>
      <c r="AK83" s="30">
        <v>0</v>
      </c>
      <c r="AL83" s="30">
        <v>0</v>
      </c>
      <c r="AM83" s="30">
        <v>0</v>
      </c>
      <c r="AN83" s="30">
        <v>0</v>
      </c>
      <c r="AO83" s="24">
        <v>1891.42</v>
      </c>
      <c r="AP83" s="30">
        <v>0</v>
      </c>
      <c r="AQ83" s="24">
        <v>0</v>
      </c>
      <c r="AR83" s="24">
        <v>1775</v>
      </c>
      <c r="AS83" s="24">
        <v>0</v>
      </c>
      <c r="AT83" s="24">
        <v>0</v>
      </c>
      <c r="AU83" s="30">
        <v>16003.37</v>
      </c>
      <c r="AV83" s="30">
        <v>0</v>
      </c>
      <c r="AW83" s="30">
        <v>4834.29</v>
      </c>
      <c r="AX83" s="30">
        <v>180191.06</v>
      </c>
      <c r="AY83" s="30">
        <v>14221.460000000001</v>
      </c>
      <c r="AZ83" s="30">
        <v>0</v>
      </c>
      <c r="BA83" s="30">
        <v>0</v>
      </c>
      <c r="BB83" s="30">
        <v>0</v>
      </c>
      <c r="BC83" s="30">
        <v>37684.53</v>
      </c>
      <c r="BD83" s="30">
        <v>344.65</v>
      </c>
      <c r="BE83" s="30">
        <v>142341.09</v>
      </c>
      <c r="BF83" s="30">
        <v>0</v>
      </c>
      <c r="BG83" s="30">
        <v>32.72</v>
      </c>
      <c r="BH83" s="31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542.28</v>
      </c>
      <c r="BN83" s="30">
        <v>6334356.2799999984</v>
      </c>
      <c r="BO83" s="30">
        <v>0</v>
      </c>
      <c r="BP83" s="30">
        <v>14197.9</v>
      </c>
      <c r="BQ83" s="30">
        <v>1760.97</v>
      </c>
      <c r="BR83" s="30">
        <v>10056.799999999999</v>
      </c>
      <c r="BS83" s="30">
        <v>77385.139999999985</v>
      </c>
      <c r="BT83" s="30">
        <v>20164.849999999999</v>
      </c>
      <c r="BU83" s="30">
        <v>0</v>
      </c>
      <c r="BV83" s="30">
        <v>0</v>
      </c>
      <c r="BW83" s="30">
        <v>0</v>
      </c>
      <c r="BX83" s="30">
        <v>0</v>
      </c>
      <c r="BY83" s="30">
        <v>465638.24000000005</v>
      </c>
      <c r="BZ83" s="30">
        <v>846.31999999999994</v>
      </c>
      <c r="CA83" s="30">
        <v>102768.73</v>
      </c>
      <c r="CB83" s="30">
        <v>172388.18</v>
      </c>
      <c r="CC83" s="30">
        <v>157105768.67000002</v>
      </c>
      <c r="CD83" s="35">
        <v>20715661.170000002</v>
      </c>
      <c r="CE83" s="32">
        <f t="shared" si="2"/>
        <v>186003514.17000002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512507.01</v>
      </c>
      <c r="F84" s="24">
        <v>0</v>
      </c>
      <c r="G84" s="24">
        <v>0</v>
      </c>
      <c r="H84" s="24">
        <v>100510.13</v>
      </c>
      <c r="I84" s="24">
        <v>0</v>
      </c>
      <c r="J84" s="24">
        <v>5577.57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395</v>
      </c>
      <c r="Q84" s="24">
        <v>0</v>
      </c>
      <c r="R84" s="24">
        <v>0</v>
      </c>
      <c r="S84" s="24">
        <v>144016.09</v>
      </c>
      <c r="T84" s="24">
        <v>0</v>
      </c>
      <c r="U84" s="24">
        <v>1135619.7899999998</v>
      </c>
      <c r="V84" s="24">
        <v>18648.16</v>
      </c>
      <c r="W84" s="24">
        <v>53680.84</v>
      </c>
      <c r="X84" s="24">
        <v>0</v>
      </c>
      <c r="Y84" s="24">
        <v>0</v>
      </c>
      <c r="Z84" s="24">
        <v>0</v>
      </c>
      <c r="AA84" s="24">
        <v>0</v>
      </c>
      <c r="AB84" s="24">
        <v>192260.57</v>
      </c>
      <c r="AC84" s="24">
        <v>0</v>
      </c>
      <c r="AD84" s="24">
        <v>0</v>
      </c>
      <c r="AE84" s="24">
        <v>0</v>
      </c>
      <c r="AF84" s="24">
        <v>0</v>
      </c>
      <c r="AG84" s="24">
        <v>20000</v>
      </c>
      <c r="AH84" s="24">
        <v>0</v>
      </c>
      <c r="AI84" s="24">
        <v>0</v>
      </c>
      <c r="AJ84" s="24">
        <v>7329.68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45500.01</v>
      </c>
      <c r="AS84" s="24">
        <v>0</v>
      </c>
      <c r="AT84" s="24">
        <v>0</v>
      </c>
      <c r="AU84" s="24">
        <v>137692.56</v>
      </c>
      <c r="AV84" s="24">
        <v>0</v>
      </c>
      <c r="AW84" s="24">
        <v>0</v>
      </c>
      <c r="AX84" s="24">
        <v>66456.289999999994</v>
      </c>
      <c r="AY84" s="24">
        <v>1214244.7</v>
      </c>
      <c r="AZ84" s="24">
        <v>118205.25</v>
      </c>
      <c r="BA84" s="24">
        <v>72892.960000000006</v>
      </c>
      <c r="BB84" s="24">
        <v>0</v>
      </c>
      <c r="BC84" s="24">
        <v>0</v>
      </c>
      <c r="BD84" s="24">
        <v>0</v>
      </c>
      <c r="BE84" s="24">
        <v>56388.94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2096973.3199999998</v>
      </c>
      <c r="BO84" s="24">
        <v>0</v>
      </c>
      <c r="BP84" s="24">
        <v>0</v>
      </c>
      <c r="BQ84" s="24">
        <v>0</v>
      </c>
      <c r="BR84" s="24">
        <v>0</v>
      </c>
      <c r="BS84" s="24">
        <v>305995.84999999998</v>
      </c>
      <c r="BT84" s="24">
        <v>77627.600000000006</v>
      </c>
      <c r="BU84" s="24">
        <v>0</v>
      </c>
      <c r="BV84" s="24">
        <v>0</v>
      </c>
      <c r="BW84" s="24">
        <v>0</v>
      </c>
      <c r="BX84" s="24">
        <v>0</v>
      </c>
      <c r="BY84" s="24">
        <v>314128.59999999998</v>
      </c>
      <c r="BZ84" s="24">
        <v>0</v>
      </c>
      <c r="CA84" s="24">
        <v>-750.3</v>
      </c>
      <c r="CB84" s="24">
        <v>1339244.6700000002</v>
      </c>
      <c r="CC84" s="24">
        <v>298692.09000000003</v>
      </c>
      <c r="CD84" s="35">
        <v>0</v>
      </c>
      <c r="CE84" s="32">
        <f t="shared" si="2"/>
        <v>8333837.379999998</v>
      </c>
    </row>
    <row r="85" spans="1:84" x14ac:dyDescent="0.35">
      <c r="A85" s="39" t="s">
        <v>270</v>
      </c>
      <c r="B85" s="32"/>
      <c r="C85" s="32">
        <v>21510055.709999997</v>
      </c>
      <c r="D85" s="32">
        <v>0</v>
      </c>
      <c r="E85" s="32">
        <v>73044507.579999968</v>
      </c>
      <c r="F85" s="32">
        <v>0</v>
      </c>
      <c r="G85" s="32">
        <v>222.3</v>
      </c>
      <c r="H85" s="32">
        <v>3766142.5999999996</v>
      </c>
      <c r="I85" s="32">
        <v>0</v>
      </c>
      <c r="J85" s="32">
        <v>3599723.8199999994</v>
      </c>
      <c r="K85" s="32">
        <v>0</v>
      </c>
      <c r="L85" s="32">
        <v>0</v>
      </c>
      <c r="M85" s="32">
        <v>0</v>
      </c>
      <c r="N85" s="32">
        <v>0</v>
      </c>
      <c r="O85" s="32">
        <v>6906701.46</v>
      </c>
      <c r="P85" s="32">
        <v>39403153.070000008</v>
      </c>
      <c r="Q85" s="32">
        <v>17751896.210000001</v>
      </c>
      <c r="R85" s="32">
        <v>1857150.97</v>
      </c>
      <c r="S85" s="32">
        <v>21287346.559999995</v>
      </c>
      <c r="T85" s="32">
        <v>4819289.3600000003</v>
      </c>
      <c r="U85" s="32">
        <v>17998051.330000009</v>
      </c>
      <c r="V85" s="32">
        <v>25425019.620000005</v>
      </c>
      <c r="W85" s="32">
        <v>1347961.3199999996</v>
      </c>
      <c r="X85" s="32">
        <v>2463689.7799999998</v>
      </c>
      <c r="Y85" s="32">
        <v>16240211.060000002</v>
      </c>
      <c r="Z85" s="32">
        <v>317077.60000000003</v>
      </c>
      <c r="AA85" s="32">
        <v>1915946.4599999997</v>
      </c>
      <c r="AB85" s="32">
        <v>21293809.420000002</v>
      </c>
      <c r="AC85" s="32">
        <v>7121745.5200000005</v>
      </c>
      <c r="AD85" s="32">
        <v>0</v>
      </c>
      <c r="AE85" s="32">
        <v>8993178.3900000006</v>
      </c>
      <c r="AF85" s="32">
        <v>0</v>
      </c>
      <c r="AG85" s="32">
        <v>20688939.180000003</v>
      </c>
      <c r="AH85" s="32">
        <v>0</v>
      </c>
      <c r="AI85" s="32">
        <v>0</v>
      </c>
      <c r="AJ85" s="32">
        <v>3431075.2899999996</v>
      </c>
      <c r="AK85" s="32">
        <v>35118.71</v>
      </c>
      <c r="AL85" s="32">
        <v>0</v>
      </c>
      <c r="AM85" s="32">
        <v>0</v>
      </c>
      <c r="AN85" s="32">
        <v>0</v>
      </c>
      <c r="AO85" s="32">
        <v>6267679.1100000003</v>
      </c>
      <c r="AP85" s="32">
        <v>0</v>
      </c>
      <c r="AQ85" s="32">
        <v>0</v>
      </c>
      <c r="AR85" s="32">
        <v>673723.41999999993</v>
      </c>
      <c r="AS85" s="32">
        <v>0</v>
      </c>
      <c r="AT85" s="32">
        <v>0</v>
      </c>
      <c r="AU85" s="32">
        <v>1332650.28</v>
      </c>
      <c r="AV85" s="32">
        <v>0</v>
      </c>
      <c r="AW85" s="32">
        <v>16988.48</v>
      </c>
      <c r="AX85" s="32">
        <v>88657.64</v>
      </c>
      <c r="AY85" s="32">
        <v>7178016.0200000005</v>
      </c>
      <c r="AZ85" s="32">
        <v>-114273.19</v>
      </c>
      <c r="BA85" s="32">
        <v>542764.15</v>
      </c>
      <c r="BB85" s="32">
        <v>0</v>
      </c>
      <c r="BC85" s="32">
        <v>4731842.17</v>
      </c>
      <c r="BD85" s="32">
        <v>179426.58000000002</v>
      </c>
      <c r="BE85" s="32">
        <v>23960237.499999996</v>
      </c>
      <c r="BF85" s="32">
        <v>0</v>
      </c>
      <c r="BG85" s="32">
        <v>591211.96</v>
      </c>
      <c r="BH85" s="32">
        <v>25755.599999999999</v>
      </c>
      <c r="BI85" s="32">
        <v>455259.27999999997</v>
      </c>
      <c r="BJ85" s="32">
        <v>0</v>
      </c>
      <c r="BK85" s="32">
        <v>0</v>
      </c>
      <c r="BL85" s="32">
        <v>-80.61</v>
      </c>
      <c r="BM85" s="32">
        <v>217417.22000000003</v>
      </c>
      <c r="BN85" s="32">
        <v>18103498.719999999</v>
      </c>
      <c r="BO85" s="32">
        <v>3687306.12</v>
      </c>
      <c r="BP85" s="32">
        <v>97656.5</v>
      </c>
      <c r="BQ85" s="32">
        <v>281700.84999999998</v>
      </c>
      <c r="BR85" s="32">
        <v>168842.02000000002</v>
      </c>
      <c r="BS85" s="32">
        <v>667522.03</v>
      </c>
      <c r="BT85" s="32">
        <v>781179.62</v>
      </c>
      <c r="BU85" s="32">
        <v>0</v>
      </c>
      <c r="BV85" s="32">
        <v>0</v>
      </c>
      <c r="BW85" s="32">
        <v>8997496.0700000003</v>
      </c>
      <c r="BX85" s="32">
        <v>0</v>
      </c>
      <c r="BY85" s="32">
        <v>13276050.420000004</v>
      </c>
      <c r="BZ85" s="32">
        <v>3390655.92</v>
      </c>
      <c r="CA85" s="32">
        <v>12239632.530000001</v>
      </c>
      <c r="CB85" s="32">
        <v>2483116.9900000002</v>
      </c>
      <c r="CC85" s="32">
        <v>157033928.65000001</v>
      </c>
      <c r="CD85" s="32">
        <v>20715661.170000002</v>
      </c>
      <c r="CE85" s="32">
        <f t="shared" si="2"/>
        <v>609289536.53999996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99207704</v>
      </c>
      <c r="D87" s="24">
        <v>0</v>
      </c>
      <c r="E87" s="24">
        <v>342946425.56999999</v>
      </c>
      <c r="F87" s="24">
        <v>0</v>
      </c>
      <c r="G87" s="24">
        <v>0</v>
      </c>
      <c r="H87" s="24">
        <v>15894551.02</v>
      </c>
      <c r="I87" s="24">
        <v>0</v>
      </c>
      <c r="J87" s="24">
        <v>11852080</v>
      </c>
      <c r="K87" s="24">
        <v>0</v>
      </c>
      <c r="L87" s="24">
        <v>0</v>
      </c>
      <c r="M87" s="24">
        <v>0</v>
      </c>
      <c r="N87" s="24">
        <v>0</v>
      </c>
      <c r="O87" s="24">
        <v>54060266.499999993</v>
      </c>
      <c r="P87" s="24">
        <v>170552662.98000002</v>
      </c>
      <c r="Q87" s="24">
        <v>18614591</v>
      </c>
      <c r="R87" s="24">
        <v>3505198</v>
      </c>
      <c r="S87" s="24">
        <v>62025599.340000004</v>
      </c>
      <c r="T87" s="24">
        <v>23324856.329999998</v>
      </c>
      <c r="U87" s="24">
        <v>97309574.550000012</v>
      </c>
      <c r="V87" s="24">
        <v>119623868.97</v>
      </c>
      <c r="W87" s="24">
        <v>5277182.22</v>
      </c>
      <c r="X87" s="24">
        <v>32098709.609999999</v>
      </c>
      <c r="Y87" s="24">
        <v>50225150.290000007</v>
      </c>
      <c r="Z87" s="24">
        <v>0</v>
      </c>
      <c r="AA87" s="24">
        <v>3353554.3800000008</v>
      </c>
      <c r="AB87" s="24">
        <v>127748772.53000002</v>
      </c>
      <c r="AC87" s="24">
        <v>84446732.949999988</v>
      </c>
      <c r="AD87" s="24">
        <v>7071</v>
      </c>
      <c r="AE87" s="24">
        <v>20324245.850000001</v>
      </c>
      <c r="AF87" s="24">
        <v>0</v>
      </c>
      <c r="AG87" s="24">
        <v>93785050.269999996</v>
      </c>
      <c r="AH87" s="24">
        <v>0</v>
      </c>
      <c r="AI87" s="24">
        <v>0</v>
      </c>
      <c r="AJ87" s="24">
        <v>781910</v>
      </c>
      <c r="AK87" s="24">
        <v>0</v>
      </c>
      <c r="AL87" s="24">
        <v>0</v>
      </c>
      <c r="AM87" s="24">
        <v>0</v>
      </c>
      <c r="AN87" s="24">
        <v>0</v>
      </c>
      <c r="AO87" s="24">
        <v>24473974</v>
      </c>
      <c r="AP87" s="24">
        <v>0</v>
      </c>
      <c r="AQ87" s="24">
        <v>0</v>
      </c>
      <c r="AR87" s="24">
        <v>1568298</v>
      </c>
      <c r="AS87" s="24">
        <v>0</v>
      </c>
      <c r="AT87" s="24">
        <v>0</v>
      </c>
      <c r="AU87" s="24">
        <v>1198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1463009227.3600001</v>
      </c>
    </row>
    <row r="88" spans="1:84" x14ac:dyDescent="0.35">
      <c r="A88" s="26" t="s">
        <v>273</v>
      </c>
      <c r="B88" s="20"/>
      <c r="C88" s="24">
        <v>425680</v>
      </c>
      <c r="D88" s="24">
        <v>0</v>
      </c>
      <c r="E88" s="24">
        <v>33430465</v>
      </c>
      <c r="F88" s="24">
        <v>0</v>
      </c>
      <c r="G88" s="24">
        <v>0</v>
      </c>
      <c r="H88" s="24">
        <v>276501</v>
      </c>
      <c r="I88" s="24">
        <v>0</v>
      </c>
      <c r="J88" s="24">
        <v>1283</v>
      </c>
      <c r="K88" s="24">
        <v>0</v>
      </c>
      <c r="L88" s="24">
        <v>0</v>
      </c>
      <c r="M88" s="24">
        <v>0</v>
      </c>
      <c r="N88" s="24">
        <v>0</v>
      </c>
      <c r="O88" s="24">
        <v>5758195.71</v>
      </c>
      <c r="P88" s="24">
        <v>150712270.14000002</v>
      </c>
      <c r="Q88" s="24">
        <v>22282991.359999999</v>
      </c>
      <c r="R88" s="24">
        <v>3484927</v>
      </c>
      <c r="S88" s="24">
        <v>62855034.109999999</v>
      </c>
      <c r="T88" s="24">
        <v>3832131.3000000003</v>
      </c>
      <c r="U88" s="24">
        <v>63705053.499999993</v>
      </c>
      <c r="V88" s="24">
        <v>156848177.98000005</v>
      </c>
      <c r="W88" s="24">
        <v>7364597.9100000001</v>
      </c>
      <c r="X88" s="24">
        <v>44893651.539999992</v>
      </c>
      <c r="Y88" s="24">
        <v>80439543.340000018</v>
      </c>
      <c r="Z88" s="24">
        <v>6454</v>
      </c>
      <c r="AA88" s="24">
        <v>20221329.339999996</v>
      </c>
      <c r="AB88" s="24">
        <v>34041381.600000001</v>
      </c>
      <c r="AC88" s="24">
        <v>6855326.5500000007</v>
      </c>
      <c r="AD88" s="24">
        <v>-4317</v>
      </c>
      <c r="AE88" s="24">
        <v>18367478</v>
      </c>
      <c r="AF88" s="24">
        <v>0</v>
      </c>
      <c r="AG88" s="24">
        <v>157274131.5</v>
      </c>
      <c r="AH88" s="24">
        <v>0</v>
      </c>
      <c r="AI88" s="24">
        <v>0</v>
      </c>
      <c r="AJ88" s="24">
        <v>6866940.8700000001</v>
      </c>
      <c r="AK88" s="24">
        <v>0</v>
      </c>
      <c r="AL88" s="24">
        <v>0</v>
      </c>
      <c r="AM88" s="24">
        <v>0</v>
      </c>
      <c r="AN88" s="24">
        <v>0</v>
      </c>
      <c r="AO88" s="24">
        <v>5100487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6740345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891780059.75000024</v>
      </c>
    </row>
    <row r="89" spans="1:84" x14ac:dyDescent="0.35">
      <c r="A89" s="26" t="s">
        <v>274</v>
      </c>
      <c r="B89" s="20"/>
      <c r="C89" s="32">
        <v>99633384</v>
      </c>
      <c r="D89" s="32">
        <v>0</v>
      </c>
      <c r="E89" s="32">
        <v>376376890.56999999</v>
      </c>
      <c r="F89" s="32">
        <v>0</v>
      </c>
      <c r="G89" s="32">
        <v>0</v>
      </c>
      <c r="H89" s="32">
        <v>16171052.02</v>
      </c>
      <c r="I89" s="32">
        <v>0</v>
      </c>
      <c r="J89" s="32">
        <v>11853363</v>
      </c>
      <c r="K89" s="32">
        <v>0</v>
      </c>
      <c r="L89" s="32">
        <v>0</v>
      </c>
      <c r="M89" s="32">
        <v>0</v>
      </c>
      <c r="N89" s="32">
        <v>0</v>
      </c>
      <c r="O89" s="32">
        <v>59818462.209999993</v>
      </c>
      <c r="P89" s="32">
        <v>321264933.12</v>
      </c>
      <c r="Q89" s="32">
        <v>40897582.359999999</v>
      </c>
      <c r="R89" s="32">
        <v>6990125</v>
      </c>
      <c r="S89" s="32">
        <v>124880633.45</v>
      </c>
      <c r="T89" s="32">
        <v>27156987.629999999</v>
      </c>
      <c r="U89" s="32">
        <v>161014628.05000001</v>
      </c>
      <c r="V89" s="32">
        <v>276472046.95000005</v>
      </c>
      <c r="W89" s="32">
        <v>12641780.129999999</v>
      </c>
      <c r="X89" s="32">
        <v>76992361.149999991</v>
      </c>
      <c r="Y89" s="32">
        <v>130664693.63000003</v>
      </c>
      <c r="Z89" s="32">
        <v>6454</v>
      </c>
      <c r="AA89" s="32">
        <v>23574883.719999999</v>
      </c>
      <c r="AB89" s="32">
        <v>161790154.13000003</v>
      </c>
      <c r="AC89" s="32">
        <v>91302059.499999985</v>
      </c>
      <c r="AD89" s="32">
        <v>2754</v>
      </c>
      <c r="AE89" s="32">
        <v>38691723.850000001</v>
      </c>
      <c r="AF89" s="32">
        <v>0</v>
      </c>
      <c r="AG89" s="32">
        <v>251059181.76999998</v>
      </c>
      <c r="AH89" s="32">
        <v>0</v>
      </c>
      <c r="AI89" s="32">
        <v>0</v>
      </c>
      <c r="AJ89" s="32">
        <v>7648850.8700000001</v>
      </c>
      <c r="AK89" s="32">
        <v>0</v>
      </c>
      <c r="AL89" s="32">
        <v>0</v>
      </c>
      <c r="AM89" s="32">
        <v>0</v>
      </c>
      <c r="AN89" s="32">
        <v>0</v>
      </c>
      <c r="AO89" s="32">
        <v>29574461</v>
      </c>
      <c r="AP89" s="32">
        <v>0</v>
      </c>
      <c r="AQ89" s="32">
        <v>0</v>
      </c>
      <c r="AR89" s="32">
        <v>1568298</v>
      </c>
      <c r="AS89" s="32">
        <v>0</v>
      </c>
      <c r="AT89" s="32">
        <v>0</v>
      </c>
      <c r="AU89" s="32">
        <v>6741543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2354789287.1100006</v>
      </c>
    </row>
    <row r="90" spans="1:84" x14ac:dyDescent="0.35">
      <c r="A90" s="39" t="s">
        <v>275</v>
      </c>
      <c r="B90" s="32"/>
      <c r="C90" s="24">
        <v>31439.400000000009</v>
      </c>
      <c r="D90" s="24">
        <v>0</v>
      </c>
      <c r="E90" s="24">
        <v>99430.860000000015</v>
      </c>
      <c r="F90" s="24">
        <v>0</v>
      </c>
      <c r="G90" s="24">
        <v>0</v>
      </c>
      <c r="H90" s="24">
        <v>10027.789999999999</v>
      </c>
      <c r="I90" s="24">
        <v>0</v>
      </c>
      <c r="J90" s="24">
        <v>3491.5299999999997</v>
      </c>
      <c r="K90" s="24">
        <v>0</v>
      </c>
      <c r="L90" s="24">
        <v>0</v>
      </c>
      <c r="M90" s="24">
        <v>0</v>
      </c>
      <c r="N90" s="24">
        <v>0</v>
      </c>
      <c r="O90" s="24">
        <v>26237.749999999985</v>
      </c>
      <c r="P90" s="24">
        <v>57096.580000000024</v>
      </c>
      <c r="Q90" s="24">
        <v>18453.440000000002</v>
      </c>
      <c r="R90" s="24">
        <v>839.09</v>
      </c>
      <c r="S90" s="24">
        <v>10441.520000000002</v>
      </c>
      <c r="T90" s="24">
        <v>1073.8900000000001</v>
      </c>
      <c r="U90" s="24">
        <v>10834.4</v>
      </c>
      <c r="V90" s="24">
        <v>8385.4500000000007</v>
      </c>
      <c r="W90" s="24">
        <v>1373.38</v>
      </c>
      <c r="X90" s="24">
        <v>1330.0299999999997</v>
      </c>
      <c r="Y90" s="24">
        <v>12465.170000000002</v>
      </c>
      <c r="Z90" s="24">
        <v>860.92</v>
      </c>
      <c r="AA90" s="24">
        <v>4422.1400000000003</v>
      </c>
      <c r="AB90" s="24">
        <v>6266.68</v>
      </c>
      <c r="AC90" s="24">
        <v>1330.68</v>
      </c>
      <c r="AD90" s="24">
        <v>0</v>
      </c>
      <c r="AE90" s="24">
        <v>1588.9300000000003</v>
      </c>
      <c r="AF90" s="24">
        <v>0</v>
      </c>
      <c r="AG90" s="24">
        <v>21668.079999999994</v>
      </c>
      <c r="AH90" s="24">
        <v>0</v>
      </c>
      <c r="AI90" s="24">
        <v>0</v>
      </c>
      <c r="AJ90" s="24">
        <v>3915.3</v>
      </c>
      <c r="AK90" s="24">
        <v>0</v>
      </c>
      <c r="AL90" s="24">
        <v>0</v>
      </c>
      <c r="AM90" s="24">
        <v>0</v>
      </c>
      <c r="AN90" s="24">
        <v>0</v>
      </c>
      <c r="AO90" s="24">
        <v>26114.44999999999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133.38</v>
      </c>
      <c r="AY90" s="24">
        <v>7797.76</v>
      </c>
      <c r="AZ90" s="24">
        <v>5200.58</v>
      </c>
      <c r="BA90" s="24">
        <v>4749.6499999999996</v>
      </c>
      <c r="BB90" s="24">
        <v>0</v>
      </c>
      <c r="BC90" s="24">
        <v>2590.7200000000003</v>
      </c>
      <c r="BD90" s="24">
        <v>576.74</v>
      </c>
      <c r="BE90" s="24">
        <v>83688.279999999955</v>
      </c>
      <c r="BF90" s="24">
        <v>0</v>
      </c>
      <c r="BG90" s="24">
        <v>417.74</v>
      </c>
      <c r="BH90" s="24">
        <v>0</v>
      </c>
      <c r="BI90" s="24">
        <v>0</v>
      </c>
      <c r="BJ90" s="24">
        <v>0</v>
      </c>
      <c r="BK90" s="24">
        <v>0</v>
      </c>
      <c r="BL90" s="24">
        <v>982.56999999999994</v>
      </c>
      <c r="BM90" s="24">
        <v>0</v>
      </c>
      <c r="BN90" s="24">
        <v>6930.8099999999995</v>
      </c>
      <c r="BO90" s="24">
        <v>6230.08</v>
      </c>
      <c r="BP90" s="24">
        <v>0</v>
      </c>
      <c r="BQ90" s="24">
        <v>0</v>
      </c>
      <c r="BR90" s="24">
        <v>248.63</v>
      </c>
      <c r="BS90" s="24">
        <v>2430.1600000000003</v>
      </c>
      <c r="BT90" s="24">
        <v>2390.1799999999994</v>
      </c>
      <c r="BU90" s="24">
        <v>0</v>
      </c>
      <c r="BV90" s="24">
        <v>4121.4399999999996</v>
      </c>
      <c r="BW90" s="24">
        <v>136.19999999999999</v>
      </c>
      <c r="BX90" s="24">
        <v>0</v>
      </c>
      <c r="BY90" s="24">
        <v>8501.16</v>
      </c>
      <c r="BZ90" s="24">
        <v>465.8</v>
      </c>
      <c r="CA90" s="24">
        <v>2103.29</v>
      </c>
      <c r="CB90" s="24">
        <v>0</v>
      </c>
      <c r="CC90" s="24">
        <v>243.39999999999998</v>
      </c>
      <c r="CD90" s="264" t="s">
        <v>233</v>
      </c>
      <c r="CE90" s="32">
        <f t="shared" si="3"/>
        <v>499026.03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11315.951175617034</v>
      </c>
      <c r="D92" s="24">
        <v>0</v>
      </c>
      <c r="E92" s="24">
        <v>35788.048026031429</v>
      </c>
      <c r="F92" s="24">
        <v>0</v>
      </c>
      <c r="G92" s="24">
        <v>0</v>
      </c>
      <c r="H92" s="24">
        <v>3609.2922269299252</v>
      </c>
      <c r="I92" s="24">
        <v>0</v>
      </c>
      <c r="J92" s="24">
        <v>1256.7028317398592</v>
      </c>
      <c r="K92" s="24">
        <v>0</v>
      </c>
      <c r="L92" s="24">
        <v>0</v>
      </c>
      <c r="M92" s="24">
        <v>0</v>
      </c>
      <c r="N92" s="24">
        <v>0</v>
      </c>
      <c r="O92" s="24">
        <v>9443.726596501383</v>
      </c>
      <c r="P92" s="24">
        <v>20550.713804166495</v>
      </c>
      <c r="Q92" s="24">
        <v>6641.927837750668</v>
      </c>
      <c r="R92" s="24">
        <v>302.01280787637467</v>
      </c>
      <c r="S92" s="24">
        <v>3758.2056438490799</v>
      </c>
      <c r="T92" s="24">
        <v>386.52413239385527</v>
      </c>
      <c r="U92" s="24">
        <v>3899.6145415340357</v>
      </c>
      <c r="V92" s="24">
        <v>3018.1664658224345</v>
      </c>
      <c r="W92" s="24">
        <v>494.3192626312499</v>
      </c>
      <c r="X92" s="24">
        <v>478.7163413457609</v>
      </c>
      <c r="Y92" s="24">
        <v>4486.5759243422635</v>
      </c>
      <c r="Z92" s="24">
        <v>309.87005751102799</v>
      </c>
      <c r="AA92" s="24">
        <v>1591.6563398710884</v>
      </c>
      <c r="AB92" s="24">
        <v>2255.5597407461887</v>
      </c>
      <c r="AC92" s="24">
        <v>478.95029518279836</v>
      </c>
      <c r="AD92" s="24">
        <v>0</v>
      </c>
      <c r="AE92" s="24">
        <v>571.9019542826253</v>
      </c>
      <c r="AF92" s="24">
        <v>0</v>
      </c>
      <c r="AG92" s="24">
        <v>7798.9699342024278</v>
      </c>
      <c r="AH92" s="24">
        <v>0</v>
      </c>
      <c r="AI92" s="24">
        <v>0</v>
      </c>
      <c r="AJ92" s="24">
        <v>1409.2299356187893</v>
      </c>
      <c r="AK92" s="24">
        <v>0</v>
      </c>
      <c r="AL92" s="24">
        <v>0</v>
      </c>
      <c r="AM92" s="24">
        <v>0</v>
      </c>
      <c r="AN92" s="24">
        <v>0</v>
      </c>
      <c r="AO92" s="24">
        <v>9399.3473532603057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1709.5366801296916</v>
      </c>
      <c r="BB92" s="24">
        <v>0</v>
      </c>
      <c r="BC92" s="24">
        <v>932.47520721434114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353.65541793501228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874.68501017632286</v>
      </c>
      <c r="BT92" s="24">
        <v>860.29504955362722</v>
      </c>
      <c r="BU92" s="24">
        <v>0</v>
      </c>
      <c r="BV92" s="24">
        <v>1483.4256955678243</v>
      </c>
      <c r="BW92" s="24">
        <v>49.022327083819647</v>
      </c>
      <c r="BX92" s="24">
        <v>0</v>
      </c>
      <c r="BY92" s="24">
        <v>3059.8138481048768</v>
      </c>
      <c r="BZ92" s="24">
        <v>167.65491891074296</v>
      </c>
      <c r="CA92" s="24">
        <v>757.03502446495622</v>
      </c>
      <c r="CB92" s="24">
        <v>0</v>
      </c>
      <c r="CC92" s="29" t="s">
        <v>233</v>
      </c>
      <c r="CD92" s="29" t="s">
        <v>233</v>
      </c>
      <c r="CE92" s="32">
        <f t="shared" si="3"/>
        <v>139493.58240834833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98.989884615384625</v>
      </c>
      <c r="D94" s="315">
        <v>0</v>
      </c>
      <c r="E94" s="315">
        <v>401.35443269230768</v>
      </c>
      <c r="F94" s="315">
        <v>0</v>
      </c>
      <c r="G94" s="315">
        <v>0</v>
      </c>
      <c r="H94" s="315">
        <v>12.134110576923078</v>
      </c>
      <c r="I94" s="315">
        <v>0</v>
      </c>
      <c r="J94" s="315">
        <v>17.747485576923076</v>
      </c>
      <c r="K94" s="315">
        <v>0</v>
      </c>
      <c r="L94" s="315">
        <v>0</v>
      </c>
      <c r="M94" s="315">
        <v>0</v>
      </c>
      <c r="N94" s="315">
        <v>0</v>
      </c>
      <c r="O94" s="315">
        <v>32.126774038461541</v>
      </c>
      <c r="P94" s="316">
        <v>52.662144230769229</v>
      </c>
      <c r="Q94" s="316">
        <v>100.9601346153846</v>
      </c>
      <c r="R94" s="316">
        <v>7.094283653846154</v>
      </c>
      <c r="S94" s="317">
        <v>0</v>
      </c>
      <c r="T94" s="317">
        <v>23.085274038461538</v>
      </c>
      <c r="U94" s="318">
        <v>0</v>
      </c>
      <c r="V94" s="316">
        <v>12.002745192307692</v>
      </c>
      <c r="W94" s="316">
        <v>0</v>
      </c>
      <c r="X94" s="316">
        <v>0</v>
      </c>
      <c r="Y94" s="316">
        <v>12.070576923076922</v>
      </c>
      <c r="Z94" s="316">
        <v>0</v>
      </c>
      <c r="AA94" s="316">
        <v>4.2788461538461539E-2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68.132120192307696</v>
      </c>
      <c r="AH94" s="316">
        <v>0</v>
      </c>
      <c r="AI94" s="316">
        <v>0</v>
      </c>
      <c r="AJ94" s="316">
        <v>4.7156298076923076</v>
      </c>
      <c r="AK94" s="316">
        <v>0.15757211538461538</v>
      </c>
      <c r="AL94" s="316">
        <v>0</v>
      </c>
      <c r="AM94" s="316">
        <v>0</v>
      </c>
      <c r="AN94" s="316">
        <v>0</v>
      </c>
      <c r="AO94" s="316">
        <v>27.892028846153845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3"/>
        <v>871.16798557692289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1376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>
        <v>159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1375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1374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98506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325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1381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16958</v>
      </c>
      <c r="D127" s="50">
        <v>113762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1457</v>
      </c>
      <c r="D130" s="50">
        <v>4119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42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57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167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9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37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18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313</v>
      </c>
      <c r="D143" s="20"/>
      <c r="E143" s="32">
        <f>SUM(C132:C142)</f>
        <v>330</v>
      </c>
    </row>
    <row r="144" spans="1:5" x14ac:dyDescent="0.35">
      <c r="A144" s="20" t="s">
        <v>325</v>
      </c>
      <c r="B144" s="46" t="s">
        <v>284</v>
      </c>
      <c r="C144" s="47">
        <v>372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36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9574</v>
      </c>
      <c r="C154" s="50">
        <v>2699</v>
      </c>
      <c r="D154" s="50">
        <v>4685</v>
      </c>
      <c r="E154" s="32">
        <f>SUM(B154:D154)</f>
        <v>16958</v>
      </c>
    </row>
    <row r="155" spans="1:6" x14ac:dyDescent="0.35">
      <c r="A155" s="20" t="s">
        <v>227</v>
      </c>
      <c r="B155" s="50">
        <v>64228</v>
      </c>
      <c r="C155" s="50">
        <v>18104</v>
      </c>
      <c r="D155" s="50">
        <v>31430</v>
      </c>
      <c r="E155" s="32">
        <f>SUM(B155:D155)</f>
        <v>113762</v>
      </c>
    </row>
    <row r="156" spans="1:6" x14ac:dyDescent="0.35">
      <c r="A156" s="20" t="s">
        <v>332</v>
      </c>
      <c r="B156" s="50">
        <v>218221</v>
      </c>
      <c r="C156" s="50">
        <v>61509</v>
      </c>
      <c r="D156" s="50">
        <v>106788</v>
      </c>
      <c r="E156" s="32">
        <f>SUM(B156:D156)</f>
        <v>386518</v>
      </c>
    </row>
    <row r="157" spans="1:6" x14ac:dyDescent="0.35">
      <c r="A157" s="20" t="s">
        <v>272</v>
      </c>
      <c r="B157" s="50">
        <v>898689777</v>
      </c>
      <c r="C157" s="50">
        <v>214967128</v>
      </c>
      <c r="D157" s="50">
        <v>349352322</v>
      </c>
      <c r="E157" s="32">
        <f>SUM(B157:D157)</f>
        <v>1463009227</v>
      </c>
      <c r="F157" s="18"/>
    </row>
    <row r="158" spans="1:6" x14ac:dyDescent="0.35">
      <c r="A158" s="20" t="s">
        <v>273</v>
      </c>
      <c r="B158" s="50">
        <v>430781096</v>
      </c>
      <c r="C158" s="50">
        <v>159764931</v>
      </c>
      <c r="D158" s="50">
        <v>301234033</v>
      </c>
      <c r="E158" s="32">
        <f>SUM(B158:D158)</f>
        <v>891780060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15163503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-178341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13575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3871381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2441971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21312089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2102068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3565163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5667231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9053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9053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4471012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14631177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19102189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534855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1069562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1604417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3679313.69</v>
      </c>
      <c r="C211" s="47">
        <v>4.6566128730773926E-10</v>
      </c>
      <c r="D211" s="50">
        <v>0</v>
      </c>
      <c r="E211" s="32">
        <f t="shared" ref="E211:E219" si="4">SUM(B211:C211)-D211</f>
        <v>3679313.6900000004</v>
      </c>
    </row>
    <row r="212" spans="1:5" x14ac:dyDescent="0.35">
      <c r="A212" s="20" t="s">
        <v>367</v>
      </c>
      <c r="B212" s="50">
        <v>6518363.5</v>
      </c>
      <c r="C212" s="47">
        <v>0</v>
      </c>
      <c r="D212" s="50">
        <v>0</v>
      </c>
      <c r="E212" s="32">
        <f t="shared" si="4"/>
        <v>6518363.5</v>
      </c>
    </row>
    <row r="213" spans="1:5" x14ac:dyDescent="0.35">
      <c r="A213" s="20" t="s">
        <v>368</v>
      </c>
      <c r="B213" s="50">
        <v>183199738.61000001</v>
      </c>
      <c r="C213" s="47">
        <v>290313.54999998212</v>
      </c>
      <c r="D213" s="50">
        <v>0</v>
      </c>
      <c r="E213" s="32">
        <f t="shared" si="4"/>
        <v>183490052.16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44101327.68</v>
      </c>
      <c r="C215" s="47">
        <v>1.4901161193847656E-8</v>
      </c>
      <c r="D215" s="50">
        <v>0</v>
      </c>
      <c r="E215" s="32">
        <f t="shared" si="4"/>
        <v>44101327.680000015</v>
      </c>
    </row>
    <row r="216" spans="1:5" x14ac:dyDescent="0.35">
      <c r="A216" s="20" t="s">
        <v>371</v>
      </c>
      <c r="B216" s="50">
        <v>122061090.61</v>
      </c>
      <c r="C216" s="47">
        <v>8969556.5600000322</v>
      </c>
      <c r="D216" s="50">
        <v>0</v>
      </c>
      <c r="E216" s="32">
        <f t="shared" si="4"/>
        <v>131030647.17000003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20223995.510000002</v>
      </c>
      <c r="C219" s="47">
        <v>33687215.430000089</v>
      </c>
      <c r="D219" s="50">
        <v>651.35</v>
      </c>
      <c r="E219" s="32">
        <f t="shared" si="4"/>
        <v>53910559.590000086</v>
      </c>
    </row>
    <row r="220" spans="1:5" x14ac:dyDescent="0.35">
      <c r="A220" s="20" t="s">
        <v>215</v>
      </c>
      <c r="B220" s="32">
        <f>SUM(B211:B219)</f>
        <v>379783829.60000002</v>
      </c>
      <c r="C220" s="266">
        <f>SUM(C211:C219)</f>
        <v>42947085.540000118</v>
      </c>
      <c r="D220" s="32">
        <f>SUM(D211:D219)</f>
        <v>651.35</v>
      </c>
      <c r="E220" s="32">
        <f>SUM(E211:E219)</f>
        <v>422730263.79000014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5895968.3200000003</v>
      </c>
      <c r="C225" s="47">
        <v>157691.43999999948</v>
      </c>
      <c r="D225" s="50">
        <v>0</v>
      </c>
      <c r="E225" s="32">
        <f t="shared" ref="E225:E232" si="5">SUM(B225:C225)-D225</f>
        <v>6053659.7599999998</v>
      </c>
    </row>
    <row r="226" spans="1:5" x14ac:dyDescent="0.35">
      <c r="A226" s="20" t="s">
        <v>368</v>
      </c>
      <c r="B226" s="50">
        <v>117259947.69</v>
      </c>
      <c r="C226" s="47">
        <v>6996081.3200000077</v>
      </c>
      <c r="D226" s="50">
        <v>0</v>
      </c>
      <c r="E226" s="32">
        <f t="shared" si="5"/>
        <v>124256029.01000001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42872949.859999999</v>
      </c>
      <c r="C228" s="47">
        <v>324413.14999999851</v>
      </c>
      <c r="D228" s="50">
        <v>0</v>
      </c>
      <c r="E228" s="32">
        <f t="shared" si="5"/>
        <v>43197363.009999998</v>
      </c>
    </row>
    <row r="229" spans="1:5" x14ac:dyDescent="0.35">
      <c r="A229" s="20" t="s">
        <v>371</v>
      </c>
      <c r="B229" s="50">
        <v>112649803.05</v>
      </c>
      <c r="C229" s="47">
        <v>3730904.2300000042</v>
      </c>
      <c r="D229" s="50">
        <v>0</v>
      </c>
      <c r="E229" s="32">
        <f t="shared" si="5"/>
        <v>116380707.28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278678668.92000002</v>
      </c>
      <c r="C233" s="266">
        <f>SUM(C224:C232)</f>
        <v>11209090.14000001</v>
      </c>
      <c r="D233" s="32">
        <f>SUM(D224:D232)</f>
        <v>0</v>
      </c>
      <c r="E233" s="32">
        <f>SUM(E224:E232)</f>
        <v>289887759.06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-9503802</v>
      </c>
      <c r="D237" s="40">
        <f>C237</f>
        <v>-9503802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1092044057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305303156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13128707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99905024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268298060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12588269.02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1791267273.02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1445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13161728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19327065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32488793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1814252264.02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20233330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394693858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302415958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5268148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10939201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186103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128904682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51628200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51628200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3679314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6518364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183490052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44101328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131030647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53910560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422730265</v>
      </c>
      <c r="E291" s="20"/>
    </row>
    <row r="292" spans="1:5" x14ac:dyDescent="0.35">
      <c r="A292" s="20" t="s">
        <v>416</v>
      </c>
      <c r="B292" s="46" t="s">
        <v>284</v>
      </c>
      <c r="C292" s="47">
        <v>289887759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132842506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44317357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44317357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4672382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4672382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362365127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48133288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22624845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10924444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81682577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22911905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6083169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28995074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28995074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251687475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362365126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362365127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1463009227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891780060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2354789287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-9503802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1791267273.02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32488793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1814252264.02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540537022.98000002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8333837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8333837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8333837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548870859.98000002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243168838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21312089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8523504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94103033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3623784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44012291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11209090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5667231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9053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19102189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1604418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165287853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165287853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617623373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-68752513.019999981</v>
      </c>
      <c r="E417" s="32"/>
    </row>
    <row r="418" spans="1:13" x14ac:dyDescent="0.35">
      <c r="A418" s="32" t="s">
        <v>508</v>
      </c>
      <c r="B418" s="20"/>
      <c r="C418" s="236">
        <v>-12732607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-12732607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-81485120.019999981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-81485120.019999981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415337.75000000006</v>
      </c>
      <c r="E612" s="258">
        <f>SUM(C624:D647)+SUM(C668:D713)</f>
        <v>429778788.367742</v>
      </c>
      <c r="F612" s="258">
        <f>CE64-(AX64+BD64+BE64+BG64+BJ64+BN64+BP64+BQ64+CB64+CC64+CD64)</f>
        <v>91122485.179999948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2090.4234471153859</v>
      </c>
      <c r="I612" s="256">
        <f>CE92-(AX92+AY92+AZ92+BD92+BE92+BF92+BG92+BJ92+BN92+BO92+BP92+BQ92+BR92+CB92+CC92+CD92)</f>
        <v>139493.58240834833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2354789287.1100006</v>
      </c>
      <c r="L612" s="262">
        <f>CE94-(AW94+AX94+AY94+AZ94+BA94+BB94+BC94+BD94+BE94+BF94+BG94+BH94+BI94+BJ94+BK94+BL94+BM94+BN94+BO94+BP94+BQ94+BR94+BS94+BT94+BU94+BV94+BW94+BX94+BY94+BZ94+CA94+CB94+CC94+CD94)</f>
        <v>871.16798557692289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23960237.499999996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20715661.170000002</v>
      </c>
      <c r="D615" s="256">
        <f>SUM(C614:C615)</f>
        <v>44675898.670000002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88657.64</v>
      </c>
      <c r="D616" s="256">
        <f>(D615/D612)*AX90</f>
        <v>14347.049755541362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591211.96</v>
      </c>
      <c r="D618" s="256">
        <f>(D615/D612)*BG90</f>
        <v>44934.297232567471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18103498.719999999</v>
      </c>
      <c r="D619" s="256">
        <f>(D615/D612)*BN90</f>
        <v>745514.13942272926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157033928.65000001</v>
      </c>
      <c r="D620" s="256">
        <f>(D615/D612)*CC90</f>
        <v>26181.375847194238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97656.5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2483116.9900000002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281700.84999999998</v>
      </c>
      <c r="D623" s="256">
        <f>(D615/D612)*BQ90</f>
        <v>0</v>
      </c>
      <c r="E623" s="258">
        <f>SUM(C616:D623)</f>
        <v>179510748.17225805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179426.58000000002</v>
      </c>
      <c r="D624" s="256">
        <f>(D615/D612)*BD90</f>
        <v>62037.168061260498</v>
      </c>
      <c r="E624" s="258">
        <f>(E623/E612)*SUM(C624:D624)</f>
        <v>100854.9962076441</v>
      </c>
      <c r="F624" s="258">
        <f>SUM(C624:E624)</f>
        <v>342318.74426890461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7178016.0200000005</v>
      </c>
      <c r="D625" s="256">
        <f>(D615/D612)*AY90</f>
        <v>838767.81152924139</v>
      </c>
      <c r="E625" s="258">
        <f>(E623/E612)*SUM(C625:D625)</f>
        <v>3348464.1459357105</v>
      </c>
      <c r="F625" s="258">
        <f>(F624/F612)*AY64</f>
        <v>2228.9013165481329</v>
      </c>
      <c r="G625" s="256">
        <f>SUM(C625:F625)</f>
        <v>11367476.878781499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168842.02000000002</v>
      </c>
      <c r="D626" s="256">
        <f>(D615/D612)*BR90</f>
        <v>26743.941975710368</v>
      </c>
      <c r="E626" s="258">
        <f>(E623/E612)*SUM(C626:D626)</f>
        <v>81692.683111686638</v>
      </c>
      <c r="F626" s="258">
        <f>(F624/F612)*BR64</f>
        <v>-1.817748610150395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3687306.12</v>
      </c>
      <c r="D627" s="256">
        <f>(D615/D612)*BO90</f>
        <v>670139.95907184831</v>
      </c>
      <c r="E627" s="258">
        <f>(E623/E612)*SUM(C627:D627)</f>
        <v>1820025.620029344</v>
      </c>
      <c r="F627" s="258">
        <f>(F624/F612)*BO64</f>
        <v>3.7762603186998134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-114273.19</v>
      </c>
      <c r="D628" s="256">
        <f>(D615/D612)*AZ90</f>
        <v>559401.55958669435</v>
      </c>
      <c r="E628" s="258">
        <f>(E623/E612)*SUM(C628:D628)</f>
        <v>185921.98782233425</v>
      </c>
      <c r="F628" s="258">
        <f>(F624/F612)*AZ64</f>
        <v>1.0143057530754224E-2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542764.15</v>
      </c>
      <c r="D630" s="256">
        <f>(D615/D612)*BA90</f>
        <v>510897.17252516892</v>
      </c>
      <c r="E630" s="258">
        <f>(E623/E612)*SUM(C630:D630)</f>
        <v>440095.08483425324</v>
      </c>
      <c r="F630" s="258">
        <f>(F624/F612)*BA64</f>
        <v>814.38090491485559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16988.48</v>
      </c>
      <c r="D631" s="256">
        <f>(D615/D612)*AW90</f>
        <v>0</v>
      </c>
      <c r="E631" s="258">
        <f>(E623/E612)*SUM(C631:D631)</f>
        <v>7095.7777294956377</v>
      </c>
      <c r="F631" s="258">
        <f>(F624/F612)*AW64</f>
        <v>19.287437130406417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4731842.17</v>
      </c>
      <c r="D633" s="256">
        <f>(D615/D612)*BC90</f>
        <v>278671.38058686553</v>
      </c>
      <c r="E633" s="258">
        <f>(E623/E612)*SUM(C633:D633)</f>
        <v>2092799.9718391753</v>
      </c>
      <c r="F633" s="258">
        <f>(F624/F612)*BC64</f>
        <v>528.22083350044431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455259.27999999997</v>
      </c>
      <c r="D634" s="256">
        <f>(D615/D612)*BI90</f>
        <v>0</v>
      </c>
      <c r="E634" s="258">
        <f>(E623/E612)*SUM(C634:D634)</f>
        <v>190153.48401800622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25755.599999999999</v>
      </c>
      <c r="D636" s="256">
        <f>(D615/D612)*BH90</f>
        <v>0</v>
      </c>
      <c r="E636" s="258">
        <f>(E623/E612)*SUM(C636:D636)</f>
        <v>10757.643584935075</v>
      </c>
      <c r="F636" s="258">
        <f>(F624/F612)*BH64</f>
        <v>96.755752792257255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-80.61</v>
      </c>
      <c r="D637" s="256">
        <f>(D615/D612)*BL90</f>
        <v>105690.36346005605</v>
      </c>
      <c r="E637" s="258">
        <f>(E623/E612)*SUM(C637:D637)</f>
        <v>44111.264611041748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217417.22000000003</v>
      </c>
      <c r="D638" s="256">
        <f>(D615/D612)*BM90</f>
        <v>0</v>
      </c>
      <c r="E638" s="258">
        <f>(E623/E612)*SUM(C638:D638)</f>
        <v>90811.200748086572</v>
      </c>
      <c r="F638" s="258">
        <f>(F624/F612)*BM64</f>
        <v>4.718362528908167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667522.03</v>
      </c>
      <c r="D639" s="256">
        <f>(D615/D612)*BS90</f>
        <v>261400.7080066457</v>
      </c>
      <c r="E639" s="258">
        <f>(E623/E612)*SUM(C639:D639)</f>
        <v>387994.05695916689</v>
      </c>
      <c r="F639" s="258">
        <f>(F624/F612)*BS64</f>
        <v>391.07039165883788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781179.62</v>
      </c>
      <c r="D640" s="256">
        <f>(D615/D612)*BT90</f>
        <v>257100.25029764467</v>
      </c>
      <c r="E640" s="258">
        <f>(E623/E612)*SUM(C640:D640)</f>
        <v>433670.53324615536</v>
      </c>
      <c r="F640" s="258">
        <f>(F624/F612)*BT64</f>
        <v>4.6546115339833891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443323.62231577741</v>
      </c>
      <c r="E642" s="258">
        <f>(E623/E612)*SUM(C642:D642)</f>
        <v>185168.17785862117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8997496.0700000003</v>
      </c>
      <c r="D643" s="256">
        <f>(D615/D612)*BW90</f>
        <v>14650.383690993653</v>
      </c>
      <c r="E643" s="258">
        <f>(E623/E612)*SUM(C643:D643)</f>
        <v>3764208.9287007223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13276050.420000004</v>
      </c>
      <c r="D645" s="256">
        <f>(D615/D612)*BY90</f>
        <v>914429.19103177392</v>
      </c>
      <c r="E645" s="258">
        <f>(E623/E612)*SUM(C645:D645)</f>
        <v>5927104.0843454627</v>
      </c>
      <c r="F645" s="258">
        <f>(F624/F612)*BY64</f>
        <v>301.09279341182673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3390655.92</v>
      </c>
      <c r="D646" s="256">
        <f>(D615/D612)*BZ90</f>
        <v>50103.881962296946</v>
      </c>
      <c r="E646" s="258">
        <f>(E623/E612)*SUM(C646:D646)</f>
        <v>1437142.5092361346</v>
      </c>
      <c r="F646" s="258">
        <f>(F624/F612)*BZ64</f>
        <v>34.952262480264075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12239632.530000001</v>
      </c>
      <c r="D647" s="256">
        <f>(D615/D612)*CA90</f>
        <v>226240.86280051427</v>
      </c>
      <c r="E647" s="258">
        <f>(E623/E612)*SUM(C647:D647)</f>
        <v>5206767.5742235985</v>
      </c>
      <c r="F647" s="258">
        <f>(F624/F612)*CA64</f>
        <v>63.9781618465869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279797470.41000003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21510055.709999997</v>
      </c>
      <c r="D668" s="256">
        <f>(D615/D612)*C90</f>
        <v>3381786.1454818356</v>
      </c>
      <c r="E668" s="258">
        <f>(E623/E612)*SUM(C668:D668)</f>
        <v>10396867.588168886</v>
      </c>
      <c r="F668" s="258">
        <f>(F624/F612)*C64</f>
        <v>6748.7247267888288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73044507.579999968</v>
      </c>
      <c r="D670" s="256">
        <f>(D615/D612)*E90</f>
        <v>10695302.86142051</v>
      </c>
      <c r="E670" s="258">
        <f>(E623/E612)*SUM(C670:D670)</f>
        <v>34976588.959248722</v>
      </c>
      <c r="F670" s="258">
        <f>(F624/F612)*E64</f>
        <v>12265.751530534828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222.3</v>
      </c>
      <c r="D672" s="256">
        <f>(D615/D612)*G90</f>
        <v>0</v>
      </c>
      <c r="E672" s="258">
        <f>(E623/E612)*SUM(C672:D672)</f>
        <v>92.850648749439642</v>
      </c>
      <c r="F672" s="258">
        <f>(F624/F612)*G64</f>
        <v>0.35425567598152863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3766142.5999999996</v>
      </c>
      <c r="D673" s="256">
        <f>(D615/D612)*H90</f>
        <v>1078641.4909890546</v>
      </c>
      <c r="E673" s="258">
        <f>(E623/E612)*SUM(C673:D673)</f>
        <v>2023577.80431533</v>
      </c>
      <c r="F673" s="258">
        <f>(F624/F612)*H64</f>
        <v>182.00830160576584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3599723.8199999994</v>
      </c>
      <c r="D675" s="256">
        <f>(D615/D612)*J90</f>
        <v>375567.21122331184</v>
      </c>
      <c r="E675" s="258">
        <f>(E623/E612)*SUM(C675:D675)</f>
        <v>1660406.4382227319</v>
      </c>
      <c r="F675" s="258">
        <f>(F624/F612)*J64</f>
        <v>619.04045579002684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6906701.46</v>
      </c>
      <c r="D680" s="256">
        <f>(D615/D612)*O90</f>
        <v>2822269.4911040273</v>
      </c>
      <c r="E680" s="258">
        <f>(E623/E612)*SUM(C680:D680)</f>
        <v>4063613.4254361745</v>
      </c>
      <c r="F680" s="258">
        <f>(F624/F612)*O64</f>
        <v>3339.7377592392731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39403153.070000008</v>
      </c>
      <c r="D681" s="256">
        <f>(D615/D612)*P90</f>
        <v>6141606.4937115628</v>
      </c>
      <c r="E681" s="258">
        <f>(E623/E612)*SUM(C681:D681)</f>
        <v>19023214.001924716</v>
      </c>
      <c r="F681" s="258">
        <f>(F624/F612)*P64</f>
        <v>43694.532961179786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17751896.210000001</v>
      </c>
      <c r="D682" s="256">
        <f>(D615/D612)*Q90</f>
        <v>1984948.4318555798</v>
      </c>
      <c r="E682" s="258">
        <f>(E623/E612)*SUM(C682:D682)</f>
        <v>8243719.4298839066</v>
      </c>
      <c r="F682" s="258">
        <f>(F624/F612)*Q64</f>
        <v>4357.1803092064056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1857150.97</v>
      </c>
      <c r="D683" s="256">
        <f>(D615/D612)*R90</f>
        <v>90256.90492860401</v>
      </c>
      <c r="E683" s="258">
        <f>(E623/E612)*SUM(C683:D683)</f>
        <v>813396.69170890003</v>
      </c>
      <c r="F683" s="258">
        <f>(F624/F612)*R64</f>
        <v>173.40943066686953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21287346.559999995</v>
      </c>
      <c r="D684" s="256">
        <f>(D615/D612)*S90</f>
        <v>1123144.4516680182</v>
      </c>
      <c r="E684" s="258">
        <f>(E623/E612)*SUM(C684:D684)</f>
        <v>9360452.6730852928</v>
      </c>
      <c r="F684" s="258">
        <f>(F624/F612)*S64</f>
        <v>79376.893699246401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4819289.3600000003</v>
      </c>
      <c r="D685" s="256">
        <f>(D615/D612)*T90</f>
        <v>115513.2198378941</v>
      </c>
      <c r="E685" s="258">
        <f>(E623/E612)*SUM(C685:D685)</f>
        <v>2061176.8825387172</v>
      </c>
      <c r="F685" s="258">
        <f>(F624/F612)*T64</f>
        <v>4900.3555032269978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17998051.330000009</v>
      </c>
      <c r="D686" s="256">
        <f>(D615/D612)*U90</f>
        <v>1165404.6773986905</v>
      </c>
      <c r="E686" s="258">
        <f>(E623/E612)*SUM(C686:D686)</f>
        <v>8004225.4726419942</v>
      </c>
      <c r="F686" s="258">
        <f>(F624/F612)*U64</f>
        <v>28966.345681304909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25425019.620000005</v>
      </c>
      <c r="D687" s="256">
        <f>(D615/D612)*V90</f>
        <v>901982.81880794966</v>
      </c>
      <c r="E687" s="258">
        <f>(E623/E612)*SUM(C687:D687)</f>
        <v>10996307.944540702</v>
      </c>
      <c r="F687" s="258">
        <f>(F624/F612)*V64</f>
        <v>63920.201109970745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1347961.3199999996</v>
      </c>
      <c r="D688" s="256">
        <f>(D615/D612)*W90</f>
        <v>147727.92917427947</v>
      </c>
      <c r="E688" s="258">
        <f>(E623/E612)*SUM(C688:D688)</f>
        <v>624722.0742842739</v>
      </c>
      <c r="F688" s="258">
        <f>(F624/F612)*W64</f>
        <v>440.42109997280511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2463689.7799999998</v>
      </c>
      <c r="D689" s="256">
        <f>(D615/D612)*X90</f>
        <v>143064.9766558905</v>
      </c>
      <c r="E689" s="258">
        <f>(E623/E612)*SUM(C689:D689)</f>
        <v>1088793.8384443864</v>
      </c>
      <c r="F689" s="258">
        <f>(F624/F612)*X64</f>
        <v>1639.0554729813566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16240211.060000002</v>
      </c>
      <c r="D690" s="256">
        <f>(D615/D612)*Y90</f>
        <v>1340818.8199226388</v>
      </c>
      <c r="E690" s="258">
        <f>(E623/E612)*SUM(C690:D690)</f>
        <v>7343274.9889073316</v>
      </c>
      <c r="F690" s="258">
        <f>(F624/F612)*Y64</f>
        <v>19635.983279303888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317077.60000000003</v>
      </c>
      <c r="D691" s="256">
        <f>(D615/D612)*Z90</f>
        <v>92605.053797725821</v>
      </c>
      <c r="E691" s="258">
        <f>(E623/E612)*SUM(C691:D691)</f>
        <v>171116.95990333299</v>
      </c>
      <c r="F691" s="258">
        <f>(F624/F612)*Z64</f>
        <v>0.42905133355090547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1915946.4599999997</v>
      </c>
      <c r="D692" s="256">
        <f>(D615/D612)*AA90</f>
        <v>475668.48557482148</v>
      </c>
      <c r="E692" s="258">
        <f>(E623/E612)*SUM(C692:D692)</f>
        <v>998933.86979522218</v>
      </c>
      <c r="F692" s="258">
        <f>(F624/F612)*AA64</f>
        <v>4012.1427566094653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21293809.420000002</v>
      </c>
      <c r="D693" s="256">
        <f>(D615/D612)*AB90</f>
        <v>674076.84631920792</v>
      </c>
      <c r="E693" s="258">
        <f>(E623/E612)*SUM(C693:D693)</f>
        <v>9175584.7570024449</v>
      </c>
      <c r="F693" s="258">
        <f>(F624/F612)*AB64</f>
        <v>48697.072894290148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7121745.5200000005</v>
      </c>
      <c r="D694" s="256">
        <f>(D615/D612)*AC90</f>
        <v>143134.89405236003</v>
      </c>
      <c r="E694" s="258">
        <f>(E623/E612)*SUM(C694:D694)</f>
        <v>3034407.8251545629</v>
      </c>
      <c r="F694" s="258">
        <f>(F624/F612)*AC64</f>
        <v>5268.9669866337208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8993178.3900000006</v>
      </c>
      <c r="D696" s="256">
        <f>(D615/D612)*AE90</f>
        <v>170913.61349581904</v>
      </c>
      <c r="E696" s="258">
        <f>(E623/E612)*SUM(C696:D696)</f>
        <v>3827673.8089255011</v>
      </c>
      <c r="F696" s="258">
        <f>(F624/F612)*AE64</f>
        <v>190.52914613543487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20688939.180000003</v>
      </c>
      <c r="D698" s="256">
        <f>(D615/D612)*AG90</f>
        <v>2330731.9078351371</v>
      </c>
      <c r="E698" s="258">
        <f>(E623/E612)*SUM(C698:D698)</f>
        <v>9614896.061647376</v>
      </c>
      <c r="F698" s="258">
        <f>(F624/F612)*AG64</f>
        <v>7706.5042345511165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3431075.2899999996</v>
      </c>
      <c r="D701" s="256">
        <f>(D615/D612)*AJ90</f>
        <v>421150.12676466559</v>
      </c>
      <c r="E701" s="258">
        <f>(E623/E612)*SUM(C701:D701)</f>
        <v>1609004.1793777761</v>
      </c>
      <c r="F701" s="258">
        <f>(F624/F612)*AJ64</f>
        <v>772.26073151200615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35118.71</v>
      </c>
      <c r="D702" s="256">
        <f>(D615/D612)*AK90</f>
        <v>0</v>
      </c>
      <c r="E702" s="258">
        <f>(E623/E612)*SUM(C702:D702)</f>
        <v>14668.443575094167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6267679.1100000003</v>
      </c>
      <c r="D706" s="256">
        <f>(D615/D612)*AO90</f>
        <v>2809006.6988198906</v>
      </c>
      <c r="E706" s="258">
        <f>(E623/E612)*SUM(C706:D706)</f>
        <v>3791165.8382535269</v>
      </c>
      <c r="F706" s="258">
        <f>(F624/F612)*AO64</f>
        <v>843.87714161556744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673723.41999999993</v>
      </c>
      <c r="D709" s="256">
        <f>(D615/D612)*AR90</f>
        <v>0</v>
      </c>
      <c r="E709" s="258">
        <f>(E623/E612)*SUM(C709:D709)</f>
        <v>281401.96412366704</v>
      </c>
      <c r="F709" s="258">
        <f>(F624/F612)*AR64</f>
        <v>49.598048650198614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1332650.28</v>
      </c>
      <c r="D712" s="256">
        <f>(D615/D612)*AU90</f>
        <v>0</v>
      </c>
      <c r="E712" s="258">
        <f>(E623/E612)*SUM(C712:D712)</f>
        <v>556623.67545714066</v>
      </c>
      <c r="F712" s="258">
        <f>(F624/F612)*AU64</f>
        <v>27.386217766156776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609289536.53999996</v>
      </c>
      <c r="D715" s="231">
        <f>SUM(D616:D647)+SUM(D668:D713)</f>
        <v>44675898.669999987</v>
      </c>
      <c r="E715" s="231">
        <f>SUM(E624:E647)+SUM(E668:E713)</f>
        <v>179510748.17225799</v>
      </c>
      <c r="F715" s="231">
        <f>SUM(F625:F648)+SUM(F668:F713)</f>
        <v>342318.74426890479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609289536.53999996</v>
      </c>
      <c r="D716" s="231">
        <f>D615</f>
        <v>44675898.670000002</v>
      </c>
      <c r="E716" s="231">
        <f>E623</f>
        <v>179510748.17225805</v>
      </c>
      <c r="F716" s="231">
        <f>F624</f>
        <v>342318.74426890461</v>
      </c>
      <c r="G716" s="231">
        <f>G625</f>
        <v>11367476.878781499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279797470.41000003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12D5CAD3-848A-4AC9-B456-D2378CDDC69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Providence St. Peter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20233330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394693858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302415958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5268148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10939201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186103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128904682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51628200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51628200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3679314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6518364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183490052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44101328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131030647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53910560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289887759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132842506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44317357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44317357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4672382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4672382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362365127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Providence St. Peter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48133288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22624845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10924444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81682577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22911905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6083169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28995074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28995074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251687475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251687475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362365127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Providence St. Peter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1463009227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891780060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2354789287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-9503802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1791267273.02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32488793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1814252264.02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540537022.98000002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8333837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8333837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548870859.98000002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243168838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21312089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8523504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94103033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3623784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44012291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11209090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5667231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9053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19102189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1604418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165287853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617623373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-68752513.019999981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-12732607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-81485120.019999981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-81485120.019999981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Providence St. Peter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11986</v>
      </c>
      <c r="D9" s="287">
        <f>data!D59</f>
        <v>0</v>
      </c>
      <c r="E9" s="287">
        <f>data!E59</f>
        <v>97338</v>
      </c>
      <c r="F9" s="287">
        <f>data!F59</f>
        <v>0</v>
      </c>
      <c r="G9" s="287">
        <f>data!G59</f>
        <v>0</v>
      </c>
      <c r="H9" s="287">
        <f>data!H59</f>
        <v>4438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139.5074807692308</v>
      </c>
      <c r="D10" s="294">
        <f>data!D60</f>
        <v>0</v>
      </c>
      <c r="E10" s="294">
        <f>data!E60</f>
        <v>618.58389903846182</v>
      </c>
      <c r="F10" s="294">
        <f>data!F60</f>
        <v>0</v>
      </c>
      <c r="G10" s="294">
        <f>data!G60</f>
        <v>0</v>
      </c>
      <c r="H10" s="294">
        <f>data!H60</f>
        <v>13.902418269230775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17960069.629999999</v>
      </c>
      <c r="D11" s="287">
        <f>data!D61</f>
        <v>0</v>
      </c>
      <c r="E11" s="287">
        <f>data!E61</f>
        <v>61912794.139999986</v>
      </c>
      <c r="F11" s="287">
        <f>data!F61</f>
        <v>0</v>
      </c>
      <c r="G11" s="287">
        <f>data!G61</f>
        <v>0</v>
      </c>
      <c r="H11" s="287">
        <f>data!H61</f>
        <v>3235229.6999999993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1204144</v>
      </c>
      <c r="D12" s="287">
        <f>data!D62</f>
        <v>0</v>
      </c>
      <c r="E12" s="287">
        <f>data!E62</f>
        <v>4314625</v>
      </c>
      <c r="F12" s="287">
        <f>data!F62</f>
        <v>0</v>
      </c>
      <c r="G12" s="287">
        <f>data!G62</f>
        <v>0</v>
      </c>
      <c r="H12" s="287">
        <f>data!H62</f>
        <v>216970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1567770.4699999997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1796456.02</v>
      </c>
      <c r="D14" s="287">
        <f>data!D64</f>
        <v>0</v>
      </c>
      <c r="E14" s="287">
        <f>data!E64</f>
        <v>3265044</v>
      </c>
      <c r="F14" s="287">
        <f>data!F64</f>
        <v>0</v>
      </c>
      <c r="G14" s="287">
        <f>data!G64</f>
        <v>94.3</v>
      </c>
      <c r="H14" s="287">
        <f>data!H64</f>
        <v>48449.14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527.74</v>
      </c>
      <c r="D15" s="287">
        <f>data!D65</f>
        <v>0</v>
      </c>
      <c r="E15" s="287">
        <f>data!E65</f>
        <v>5453.63</v>
      </c>
      <c r="F15" s="287">
        <f>data!F65</f>
        <v>0</v>
      </c>
      <c r="G15" s="287">
        <f>data!G65</f>
        <v>0</v>
      </c>
      <c r="H15" s="287">
        <f>data!H65</f>
        <v>894.62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408064.29</v>
      </c>
      <c r="D16" s="287">
        <f>data!D66</f>
        <v>0</v>
      </c>
      <c r="E16" s="287">
        <f>data!E66</f>
        <v>2141098.4100000006</v>
      </c>
      <c r="F16" s="287">
        <f>data!F66</f>
        <v>0</v>
      </c>
      <c r="G16" s="287">
        <f>data!G66</f>
        <v>128</v>
      </c>
      <c r="H16" s="287">
        <f>data!H66</f>
        <v>340949.32999999996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82934</v>
      </c>
      <c r="D17" s="287">
        <f>data!D67</f>
        <v>0</v>
      </c>
      <c r="E17" s="287">
        <f>data!E67</f>
        <v>109145</v>
      </c>
      <c r="F17" s="287">
        <f>data!F67</f>
        <v>0</v>
      </c>
      <c r="G17" s="287">
        <f>data!G67</f>
        <v>0</v>
      </c>
      <c r="H17" s="287">
        <f>data!H67</f>
        <v>22340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117916.97000000002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57860.03</v>
      </c>
      <c r="D19" s="287">
        <f>data!D69</f>
        <v>0</v>
      </c>
      <c r="E19" s="287">
        <f>data!E69</f>
        <v>123166.97000000002</v>
      </c>
      <c r="F19" s="287">
        <f>data!F69</f>
        <v>0</v>
      </c>
      <c r="G19" s="287">
        <f>data!G69</f>
        <v>0</v>
      </c>
      <c r="H19" s="287">
        <f>data!H69</f>
        <v>1819.94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-512507.01</v>
      </c>
      <c r="F20" s="287">
        <f>-data!F84</f>
        <v>0</v>
      </c>
      <c r="G20" s="287">
        <f>-data!G84</f>
        <v>0</v>
      </c>
      <c r="H20" s="287">
        <f>-data!H84</f>
        <v>-100510.13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21510055.709999997</v>
      </c>
      <c r="D21" s="287">
        <f>data!D85</f>
        <v>0</v>
      </c>
      <c r="E21" s="287">
        <f>data!E85</f>
        <v>73044507.579999968</v>
      </c>
      <c r="F21" s="287">
        <f>data!F85</f>
        <v>0</v>
      </c>
      <c r="G21" s="287">
        <f>data!G85</f>
        <v>222.3</v>
      </c>
      <c r="H21" s="287">
        <f>data!H85</f>
        <v>3766142.5999999996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99207704</v>
      </c>
      <c r="D24" s="287">
        <f>data!D87</f>
        <v>0</v>
      </c>
      <c r="E24" s="287">
        <f>data!E87</f>
        <v>342946425.56999999</v>
      </c>
      <c r="F24" s="287">
        <f>data!F87</f>
        <v>0</v>
      </c>
      <c r="G24" s="287">
        <f>data!G87</f>
        <v>0</v>
      </c>
      <c r="H24" s="287">
        <f>data!H87</f>
        <v>15894551.02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425680</v>
      </c>
      <c r="D25" s="287">
        <f>data!D88</f>
        <v>0</v>
      </c>
      <c r="E25" s="287">
        <f>data!E88</f>
        <v>33430465</v>
      </c>
      <c r="F25" s="287">
        <f>data!F88</f>
        <v>0</v>
      </c>
      <c r="G25" s="287">
        <f>data!G88</f>
        <v>0</v>
      </c>
      <c r="H25" s="287">
        <f>data!H88</f>
        <v>276501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99633384</v>
      </c>
      <c r="D26" s="287">
        <f>data!D89</f>
        <v>0</v>
      </c>
      <c r="E26" s="287">
        <f>data!E89</f>
        <v>376376890.56999999</v>
      </c>
      <c r="F26" s="287">
        <f>data!F89</f>
        <v>0</v>
      </c>
      <c r="G26" s="287">
        <f>data!G89</f>
        <v>0</v>
      </c>
      <c r="H26" s="287">
        <f>data!H89</f>
        <v>16171052.02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31439.400000000009</v>
      </c>
      <c r="D28" s="287">
        <f>data!D90</f>
        <v>0</v>
      </c>
      <c r="E28" s="287">
        <f>data!E90</f>
        <v>99430.860000000015</v>
      </c>
      <c r="F28" s="287">
        <f>data!F90</f>
        <v>0</v>
      </c>
      <c r="G28" s="287">
        <f>data!G90</f>
        <v>0</v>
      </c>
      <c r="H28" s="287">
        <f>data!H90</f>
        <v>10027.789999999999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11315.951175617034</v>
      </c>
      <c r="D30" s="287">
        <f>data!D92</f>
        <v>0</v>
      </c>
      <c r="E30" s="287">
        <f>data!E92</f>
        <v>35788.048026031429</v>
      </c>
      <c r="F30" s="287">
        <f>data!F92</f>
        <v>0</v>
      </c>
      <c r="G30" s="287">
        <f>data!G92</f>
        <v>0</v>
      </c>
      <c r="H30" s="287">
        <f>data!H92</f>
        <v>3609.2922269299252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98.989884615384625</v>
      </c>
      <c r="D32" s="294">
        <f>data!D94</f>
        <v>0</v>
      </c>
      <c r="E32" s="294">
        <f>data!E94</f>
        <v>401.35443269230768</v>
      </c>
      <c r="F32" s="294">
        <f>data!F94</f>
        <v>0</v>
      </c>
      <c r="G32" s="294">
        <f>data!G94</f>
        <v>0</v>
      </c>
      <c r="H32" s="294">
        <f>data!H94</f>
        <v>12.134110576923078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Providence St. Peter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4119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1457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21.249899038461535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41.309745192307687</v>
      </c>
      <c r="I42" s="294">
        <f>data!P60</f>
        <v>168.9602692307692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2538641.11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4693126.67</v>
      </c>
      <c r="I43" s="287">
        <f>data!P61</f>
        <v>17489759.920000006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207714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359639</v>
      </c>
      <c r="I44" s="287">
        <f>data!P62</f>
        <v>1222681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672428.36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577400.29</v>
      </c>
      <c r="I45" s="287">
        <f>data!P63</f>
        <v>3111121.2800000003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164783.56999999998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889011.22</v>
      </c>
      <c r="I46" s="287">
        <f>data!P64</f>
        <v>11631131.799999999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469.08</v>
      </c>
      <c r="I47" s="287">
        <f>data!P65</f>
        <v>57456.33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7702.84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282221.51</v>
      </c>
      <c r="I48" s="287">
        <f>data!P66</f>
        <v>3034121.96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11209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98060</v>
      </c>
      <c r="I49" s="287">
        <f>data!P67</f>
        <v>1631866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137.4</v>
      </c>
      <c r="I50" s="287">
        <f>data!P68</f>
        <v>1141753.53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2822.51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6636.29</v>
      </c>
      <c r="I51" s="287">
        <f>data!P69</f>
        <v>83656.25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-5577.57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-395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3599723.8199999994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6906701.46</v>
      </c>
      <c r="I53" s="287">
        <f>data!P85</f>
        <v>39403153.070000008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11852080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54060266.499999993</v>
      </c>
      <c r="I56" s="287">
        <f>data!P87</f>
        <v>170552662.98000002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1283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5758195.71</v>
      </c>
      <c r="I57" s="287">
        <f>data!P88</f>
        <v>150712270.14000002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11853363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59818462.209999993</v>
      </c>
      <c r="I58" s="287">
        <f>data!P89</f>
        <v>321264933.12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3491.5299999999997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26237.749999999985</v>
      </c>
      <c r="I60" s="287">
        <f>data!P90</f>
        <v>57096.580000000024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1256.7028317398592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9443.726596501383</v>
      </c>
      <c r="I62" s="287">
        <f>data!P92</f>
        <v>20550.713804166495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17.747485576923076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32.126774038461541</v>
      </c>
      <c r="I64" s="294">
        <f>data!P94</f>
        <v>52.662144230769229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Providence St. Peter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132.89862019230767</v>
      </c>
      <c r="D74" s="294">
        <f>data!R60</f>
        <v>8.0965240384615367</v>
      </c>
      <c r="E74" s="294">
        <f>data!S60</f>
        <v>9.6153846153846159E-3</v>
      </c>
      <c r="F74" s="294">
        <f>data!T60</f>
        <v>26.875485576923076</v>
      </c>
      <c r="G74" s="294">
        <f>data!U60</f>
        <v>82.2670769230769</v>
      </c>
      <c r="H74" s="294">
        <f>data!V60</f>
        <v>62.815149038461541</v>
      </c>
      <c r="I74" s="294">
        <f>data!W60</f>
        <v>11.200567307692307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15131874.91</v>
      </c>
      <c r="D75" s="287">
        <f>data!R61</f>
        <v>571728.56999999995</v>
      </c>
      <c r="E75" s="287">
        <f>data!S61</f>
        <v>715.96</v>
      </c>
      <c r="F75" s="287">
        <f>data!T61</f>
        <v>3243335.95</v>
      </c>
      <c r="G75" s="287">
        <f>data!U61</f>
        <v>6214492.4700000035</v>
      </c>
      <c r="H75" s="287">
        <f>data!V61</f>
        <v>6816680.8700000001</v>
      </c>
      <c r="I75" s="287">
        <f>data!W61</f>
        <v>1156811.0699999998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1278458</v>
      </c>
      <c r="D76" s="287">
        <f>data!R62</f>
        <v>48561</v>
      </c>
      <c r="E76" s="287">
        <f>data!S62</f>
        <v>15156</v>
      </c>
      <c r="F76" s="287">
        <f>data!T62</f>
        <v>268349</v>
      </c>
      <c r="G76" s="287">
        <f>data!U62</f>
        <v>537657</v>
      </c>
      <c r="H76" s="287">
        <f>data!V62</f>
        <v>527002</v>
      </c>
      <c r="I76" s="287">
        <f>data!W62</f>
        <v>97682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1101286.72</v>
      </c>
      <c r="E77" s="287">
        <f>data!S63</f>
        <v>23043.98</v>
      </c>
      <c r="F77" s="287">
        <f>data!T63</f>
        <v>0</v>
      </c>
      <c r="G77" s="287">
        <f>data!U63</f>
        <v>116999.52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1159846.21</v>
      </c>
      <c r="D78" s="287">
        <f>data!R64</f>
        <v>46160.189999999995</v>
      </c>
      <c r="E78" s="287">
        <f>data!S64</f>
        <v>21129488.059999991</v>
      </c>
      <c r="F78" s="287">
        <f>data!T64</f>
        <v>1304435.06</v>
      </c>
      <c r="G78" s="287">
        <f>data!U64</f>
        <v>7710607.290000001</v>
      </c>
      <c r="H78" s="287">
        <f>data!V64</f>
        <v>17015041.32</v>
      </c>
      <c r="I78" s="287">
        <f>data!W64</f>
        <v>117236.54000000001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2088.75</v>
      </c>
      <c r="D79" s="287">
        <f>data!R65</f>
        <v>0</v>
      </c>
      <c r="E79" s="287">
        <f>data!S65</f>
        <v>0</v>
      </c>
      <c r="F79" s="287">
        <f>data!T65</f>
        <v>739.98</v>
      </c>
      <c r="G79" s="287">
        <f>data!U65</f>
        <v>760.33</v>
      </c>
      <c r="H79" s="287">
        <f>data!V65</f>
        <v>1545.98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157581.63999999998</v>
      </c>
      <c r="D80" s="287">
        <f>data!R66</f>
        <v>1443.49</v>
      </c>
      <c r="E80" s="287">
        <f>data!S66</f>
        <v>175942.12</v>
      </c>
      <c r="F80" s="287">
        <f>data!T66</f>
        <v>553.57000000000005</v>
      </c>
      <c r="G80" s="287">
        <f>data!U66</f>
        <v>4348161.75</v>
      </c>
      <c r="H80" s="287">
        <f>data!V66</f>
        <v>336605.26</v>
      </c>
      <c r="I80" s="287">
        <f>data!W66</f>
        <v>17148.41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9398</v>
      </c>
      <c r="D81" s="287">
        <f>data!R67</f>
        <v>87971</v>
      </c>
      <c r="E81" s="287">
        <f>data!S67</f>
        <v>429</v>
      </c>
      <c r="F81" s="287">
        <f>data!T67</f>
        <v>0</v>
      </c>
      <c r="G81" s="287">
        <f>data!U67</f>
        <v>75670</v>
      </c>
      <c r="H81" s="287">
        <f>data!V67</f>
        <v>394224</v>
      </c>
      <c r="I81" s="287">
        <f>data!W67</f>
        <v>10694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84531.17</v>
      </c>
      <c r="F82" s="287">
        <f>data!T68</f>
        <v>0</v>
      </c>
      <c r="G82" s="287">
        <f>data!U68</f>
        <v>92854.44</v>
      </c>
      <c r="H82" s="287">
        <f>data!V68</f>
        <v>328144.03000000003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12648.7</v>
      </c>
      <c r="D83" s="287">
        <f>data!R69</f>
        <v>0</v>
      </c>
      <c r="E83" s="287">
        <f>data!S69</f>
        <v>2056.36</v>
      </c>
      <c r="F83" s="287">
        <f>data!T69</f>
        <v>1875.8</v>
      </c>
      <c r="G83" s="287">
        <f>data!U69</f>
        <v>36468.32</v>
      </c>
      <c r="H83" s="287">
        <f>data!V69</f>
        <v>24424.32</v>
      </c>
      <c r="I83" s="287">
        <f>data!W69</f>
        <v>2070.14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144016.09</v>
      </c>
      <c r="F84" s="287">
        <f>data!T84</f>
        <v>0</v>
      </c>
      <c r="G84" s="287">
        <f>data!U84</f>
        <v>1135619.7899999998</v>
      </c>
      <c r="H84" s="287">
        <f>data!V84</f>
        <v>18648.16</v>
      </c>
      <c r="I84" s="287">
        <f>data!W84</f>
        <v>53680.84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17751896.210000001</v>
      </c>
      <c r="D85" s="287">
        <f>data!R85</f>
        <v>1857150.97</v>
      </c>
      <c r="E85" s="287">
        <f>data!S85</f>
        <v>21287346.559999995</v>
      </c>
      <c r="F85" s="287">
        <f>data!T85</f>
        <v>4819289.3600000003</v>
      </c>
      <c r="G85" s="287">
        <f>data!U85</f>
        <v>17998051.330000009</v>
      </c>
      <c r="H85" s="287">
        <f>data!V85</f>
        <v>25425019.620000005</v>
      </c>
      <c r="I85" s="287">
        <f>data!W85</f>
        <v>1347961.3199999996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18614591</v>
      </c>
      <c r="D88" s="287">
        <f>data!R87</f>
        <v>3505198</v>
      </c>
      <c r="E88" s="287">
        <f>data!S87</f>
        <v>62025599.340000004</v>
      </c>
      <c r="F88" s="287">
        <f>data!T87</f>
        <v>23324856.329999998</v>
      </c>
      <c r="G88" s="287">
        <f>data!U87</f>
        <v>97309574.550000012</v>
      </c>
      <c r="H88" s="287">
        <f>data!V87</f>
        <v>119623868.97</v>
      </c>
      <c r="I88" s="287">
        <f>data!W87</f>
        <v>5277182.22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22282991.359999999</v>
      </c>
      <c r="D89" s="287">
        <f>data!R88</f>
        <v>3484927</v>
      </c>
      <c r="E89" s="287">
        <f>data!S88</f>
        <v>62855034.109999999</v>
      </c>
      <c r="F89" s="287">
        <f>data!T88</f>
        <v>3832131.3000000003</v>
      </c>
      <c r="G89" s="287">
        <f>data!U88</f>
        <v>63705053.499999993</v>
      </c>
      <c r="H89" s="287">
        <f>data!V88</f>
        <v>156848177.98000005</v>
      </c>
      <c r="I89" s="287">
        <f>data!W88</f>
        <v>7364597.9100000001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40897582.359999999</v>
      </c>
      <c r="D90" s="287">
        <f>data!R89</f>
        <v>6990125</v>
      </c>
      <c r="E90" s="287">
        <f>data!S89</f>
        <v>124880633.45</v>
      </c>
      <c r="F90" s="287">
        <f>data!T89</f>
        <v>27156987.629999999</v>
      </c>
      <c r="G90" s="287">
        <f>data!U89</f>
        <v>161014628.05000001</v>
      </c>
      <c r="H90" s="287">
        <f>data!V89</f>
        <v>276472046.95000005</v>
      </c>
      <c r="I90" s="287">
        <f>data!W89</f>
        <v>12641780.129999999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18453.440000000002</v>
      </c>
      <c r="D92" s="287">
        <f>data!R90</f>
        <v>839.09</v>
      </c>
      <c r="E92" s="287">
        <f>data!S90</f>
        <v>10441.520000000002</v>
      </c>
      <c r="F92" s="287">
        <f>data!T90</f>
        <v>1073.8900000000001</v>
      </c>
      <c r="G92" s="287">
        <f>data!U90</f>
        <v>10834.4</v>
      </c>
      <c r="H92" s="287">
        <f>data!V90</f>
        <v>8385.4500000000007</v>
      </c>
      <c r="I92" s="287">
        <f>data!W90</f>
        <v>1373.38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6641.927837750668</v>
      </c>
      <c r="D94" s="287">
        <f>data!R92</f>
        <v>302.01280787637467</v>
      </c>
      <c r="E94" s="287">
        <f>data!S92</f>
        <v>3758.2056438490799</v>
      </c>
      <c r="F94" s="287">
        <f>data!T92</f>
        <v>386.52413239385527</v>
      </c>
      <c r="G94" s="287">
        <f>data!U92</f>
        <v>3899.6145415340357</v>
      </c>
      <c r="H94" s="287">
        <f>data!V92</f>
        <v>3018.1664658224345</v>
      </c>
      <c r="I94" s="287">
        <f>data!W92</f>
        <v>494.3192626312499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100.9601346153846</v>
      </c>
      <c r="D96" s="294">
        <f>data!R94</f>
        <v>7.094283653846154</v>
      </c>
      <c r="E96" s="294">
        <f>data!S94</f>
        <v>0</v>
      </c>
      <c r="F96" s="294">
        <f>data!T94</f>
        <v>23.085274038461538</v>
      </c>
      <c r="G96" s="294">
        <f>data!U94</f>
        <v>0</v>
      </c>
      <c r="H96" s="294">
        <f>data!V94</f>
        <v>12.002745192307692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Providence St. Peter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13.557793269230769</v>
      </c>
      <c r="D106" s="294">
        <f>data!Y60</f>
        <v>75.574783653846154</v>
      </c>
      <c r="E106" s="294">
        <f>data!Z60</f>
        <v>1.4553942307692307</v>
      </c>
      <c r="F106" s="294">
        <f>data!AA60</f>
        <v>6.0302067307692298</v>
      </c>
      <c r="G106" s="294">
        <f>data!AB60</f>
        <v>56.853187500000004</v>
      </c>
      <c r="H106" s="294">
        <f>data!AC60</f>
        <v>55.293485576923082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1741651.5899999999</v>
      </c>
      <c r="D107" s="287">
        <f>data!Y61</f>
        <v>8836489.7699999996</v>
      </c>
      <c r="E107" s="287">
        <f>data!Z61</f>
        <v>111804.87</v>
      </c>
      <c r="F107" s="287">
        <f>data!AA61</f>
        <v>725695.77999999991</v>
      </c>
      <c r="G107" s="287">
        <f>data!AB61</f>
        <v>7020041.7599999998</v>
      </c>
      <c r="H107" s="287">
        <f>data!AC61</f>
        <v>5202743.18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112918</v>
      </c>
      <c r="D108" s="287">
        <f>data!Y62</f>
        <v>631434</v>
      </c>
      <c r="E108" s="287">
        <f>data!Z62</f>
        <v>9249</v>
      </c>
      <c r="F108" s="287">
        <f>data!AA62</f>
        <v>61207</v>
      </c>
      <c r="G108" s="287">
        <f>data!AB62</f>
        <v>632584</v>
      </c>
      <c r="H108" s="287">
        <f>data!AC62</f>
        <v>399850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2500</v>
      </c>
      <c r="D109" s="287">
        <f>data!Y63</f>
        <v>234037.55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14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436303.3299999999</v>
      </c>
      <c r="D110" s="287">
        <f>data!Y64</f>
        <v>5226940.1700000009</v>
      </c>
      <c r="E110" s="287">
        <f>data!Z64</f>
        <v>114.21</v>
      </c>
      <c r="F110" s="287">
        <f>data!AA64</f>
        <v>1068000</v>
      </c>
      <c r="G110" s="287">
        <f>data!AB64</f>
        <v>12962767.530000001</v>
      </c>
      <c r="H110" s="287">
        <f>data!AC64</f>
        <v>1402556.4600000002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12106.07</v>
      </c>
      <c r="E111" s="287">
        <f>data!Z65</f>
        <v>325</v>
      </c>
      <c r="F111" s="287">
        <f>data!AA65</f>
        <v>0</v>
      </c>
      <c r="G111" s="287">
        <f>data!AB65</f>
        <v>115.76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108352.8</v>
      </c>
      <c r="D112" s="287">
        <f>data!Y66</f>
        <v>295837.72000000003</v>
      </c>
      <c r="E112" s="287">
        <f>data!Z66</f>
        <v>187120.52000000002</v>
      </c>
      <c r="F112" s="287">
        <f>data!AA66</f>
        <v>43158.94</v>
      </c>
      <c r="G112" s="287">
        <f>data!AB66</f>
        <v>245176.96000000002</v>
      </c>
      <c r="H112" s="287">
        <f>data!AC66</f>
        <v>1640.3699999999994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59378</v>
      </c>
      <c r="D113" s="287">
        <f>data!Y67</f>
        <v>376331</v>
      </c>
      <c r="E113" s="287">
        <f>data!Z67</f>
        <v>7142</v>
      </c>
      <c r="F113" s="287">
        <f>data!AA67</f>
        <v>0</v>
      </c>
      <c r="G113" s="287">
        <f>data!AB67</f>
        <v>51897</v>
      </c>
      <c r="H113" s="287">
        <f>data!AC67</f>
        <v>59856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611778.41999999993</v>
      </c>
      <c r="E114" s="287">
        <f>data!Z68</f>
        <v>0</v>
      </c>
      <c r="F114" s="287">
        <f>data!AA68</f>
        <v>0</v>
      </c>
      <c r="G114" s="287">
        <f>data!AB68</f>
        <v>547941.91</v>
      </c>
      <c r="H114" s="287">
        <f>data!AC68</f>
        <v>40831.03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2586.0600000000004</v>
      </c>
      <c r="D115" s="287">
        <f>data!Y69</f>
        <v>15256.359999999999</v>
      </c>
      <c r="E115" s="287">
        <f>data!Z69</f>
        <v>1322</v>
      </c>
      <c r="F115" s="287">
        <f>data!AA69</f>
        <v>17884.739999999998</v>
      </c>
      <c r="G115" s="287">
        <f>data!AB69</f>
        <v>25545.07</v>
      </c>
      <c r="H115" s="287">
        <f>data!AC69</f>
        <v>14254.480000000001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-192260.57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2463689.7799999998</v>
      </c>
      <c r="D117" s="287">
        <f>data!Y85</f>
        <v>16240211.060000002</v>
      </c>
      <c r="E117" s="287">
        <f>data!Z85</f>
        <v>317077.60000000003</v>
      </c>
      <c r="F117" s="287">
        <f>data!AA85</f>
        <v>1915946.4599999997</v>
      </c>
      <c r="G117" s="287">
        <f>data!AB85</f>
        <v>21293809.420000002</v>
      </c>
      <c r="H117" s="287">
        <f>data!AC85</f>
        <v>7121745.5200000005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32098709.609999999</v>
      </c>
      <c r="D120" s="287">
        <f>data!Y87</f>
        <v>50225150.290000007</v>
      </c>
      <c r="E120" s="287">
        <f>data!Z87</f>
        <v>0</v>
      </c>
      <c r="F120" s="287">
        <f>data!AA87</f>
        <v>3353554.3800000008</v>
      </c>
      <c r="G120" s="287">
        <f>data!AB87</f>
        <v>127748772.53000002</v>
      </c>
      <c r="H120" s="287">
        <f>data!AC87</f>
        <v>84446732.949999988</v>
      </c>
      <c r="I120" s="287">
        <f>data!AD87</f>
        <v>7071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44893651.539999992</v>
      </c>
      <c r="D121" s="287">
        <f>data!Y88</f>
        <v>80439543.340000018</v>
      </c>
      <c r="E121" s="287">
        <f>data!Z88</f>
        <v>6454</v>
      </c>
      <c r="F121" s="287">
        <f>data!AA88</f>
        <v>20221329.339999996</v>
      </c>
      <c r="G121" s="287">
        <f>data!AB88</f>
        <v>34041381.600000001</v>
      </c>
      <c r="H121" s="287">
        <f>data!AC88</f>
        <v>6855326.5500000007</v>
      </c>
      <c r="I121" s="287">
        <f>data!AD88</f>
        <v>-4317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76992361.149999991</v>
      </c>
      <c r="D122" s="287">
        <f>data!Y89</f>
        <v>130664693.63000003</v>
      </c>
      <c r="E122" s="287">
        <f>data!Z89</f>
        <v>6454</v>
      </c>
      <c r="F122" s="287">
        <f>data!AA89</f>
        <v>23574883.719999999</v>
      </c>
      <c r="G122" s="287">
        <f>data!AB89</f>
        <v>161790154.13000003</v>
      </c>
      <c r="H122" s="287">
        <f>data!AC89</f>
        <v>91302059.499999985</v>
      </c>
      <c r="I122" s="287">
        <f>data!AD89</f>
        <v>2754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1330.0299999999997</v>
      </c>
      <c r="D124" s="287">
        <f>data!Y90</f>
        <v>12465.170000000002</v>
      </c>
      <c r="E124" s="287">
        <f>data!Z90</f>
        <v>860.92</v>
      </c>
      <c r="F124" s="287">
        <f>data!AA90</f>
        <v>4422.1400000000003</v>
      </c>
      <c r="G124" s="287">
        <f>data!AB90</f>
        <v>6266.68</v>
      </c>
      <c r="H124" s="287">
        <f>data!AC90</f>
        <v>1330.68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478.7163413457609</v>
      </c>
      <c r="D126" s="287">
        <f>data!Y92</f>
        <v>4486.5759243422635</v>
      </c>
      <c r="E126" s="287">
        <f>data!Z92</f>
        <v>309.87005751102799</v>
      </c>
      <c r="F126" s="287">
        <f>data!AA92</f>
        <v>1591.6563398710884</v>
      </c>
      <c r="G126" s="287">
        <f>data!AB92</f>
        <v>2255.5597407461887</v>
      </c>
      <c r="H126" s="287">
        <f>data!AC92</f>
        <v>478.95029518279836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12.070576923076922</v>
      </c>
      <c r="E128" s="294">
        <f>data!Z94</f>
        <v>0</v>
      </c>
      <c r="F128" s="294">
        <f>data!AA94</f>
        <v>4.2788461538461539E-2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Providence St. Peter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74.572543269230763</v>
      </c>
      <c r="D138" s="294">
        <f>data!AF60</f>
        <v>0</v>
      </c>
      <c r="E138" s="294">
        <f>data!AG60</f>
        <v>141.5739567307692</v>
      </c>
      <c r="F138" s="294">
        <f>data!AH60</f>
        <v>0</v>
      </c>
      <c r="G138" s="294">
        <f>data!AI60</f>
        <v>0</v>
      </c>
      <c r="H138" s="294">
        <f>data!AJ60</f>
        <v>33.516105769230769</v>
      </c>
      <c r="I138" s="294">
        <f>data!AK60</f>
        <v>0.23630288461538462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7907036.0900000008</v>
      </c>
      <c r="D139" s="287">
        <f>data!AF61</f>
        <v>0</v>
      </c>
      <c r="E139" s="287">
        <f>data!AG61</f>
        <v>16484318.35</v>
      </c>
      <c r="F139" s="287">
        <f>data!AH61</f>
        <v>0</v>
      </c>
      <c r="G139" s="287">
        <f>data!AI61</f>
        <v>0</v>
      </c>
      <c r="H139" s="287">
        <f>data!AJ61</f>
        <v>2256649.38</v>
      </c>
      <c r="I139" s="287">
        <f>data!AK61</f>
        <v>32719.329999999998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633090</v>
      </c>
      <c r="D140" s="287">
        <f>data!AF62</f>
        <v>0</v>
      </c>
      <c r="E140" s="287">
        <f>data!AG62</f>
        <v>1076287</v>
      </c>
      <c r="F140" s="287">
        <f>data!AH62</f>
        <v>0</v>
      </c>
      <c r="G140" s="287">
        <f>data!AI62</f>
        <v>0</v>
      </c>
      <c r="H140" s="287">
        <f>data!AJ62</f>
        <v>186005</v>
      </c>
      <c r="I140" s="287">
        <f>data!AK62</f>
        <v>2397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500241.83</v>
      </c>
      <c r="F141" s="287">
        <f>data!AH63</f>
        <v>0</v>
      </c>
      <c r="G141" s="287">
        <f>data!AI63</f>
        <v>0</v>
      </c>
      <c r="H141" s="287">
        <f>data!AJ63</f>
        <v>218400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50717.320000000014</v>
      </c>
      <c r="D142" s="287">
        <f>data!AF64</f>
        <v>0</v>
      </c>
      <c r="E142" s="287">
        <f>data!AG64</f>
        <v>2051409.1900000004</v>
      </c>
      <c r="F142" s="287">
        <f>data!AH64</f>
        <v>0</v>
      </c>
      <c r="G142" s="287">
        <f>data!AI64</f>
        <v>0</v>
      </c>
      <c r="H142" s="287">
        <f>data!AJ64</f>
        <v>205569.57000000004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25697.979999999996</v>
      </c>
      <c r="D143" s="287">
        <f>data!AF65</f>
        <v>0</v>
      </c>
      <c r="E143" s="287">
        <f>data!AG65</f>
        <v>823.95</v>
      </c>
      <c r="F143" s="287">
        <f>data!AH65</f>
        <v>0</v>
      </c>
      <c r="G143" s="287">
        <f>data!AI65</f>
        <v>0</v>
      </c>
      <c r="H143" s="287">
        <f>data!AJ65</f>
        <v>30925.39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19420.46</v>
      </c>
      <c r="D144" s="287">
        <f>data!AF66</f>
        <v>0</v>
      </c>
      <c r="E144" s="287">
        <f>data!AG66</f>
        <v>457050.95999999996</v>
      </c>
      <c r="F144" s="287">
        <f>data!AH66</f>
        <v>0</v>
      </c>
      <c r="G144" s="287">
        <f>data!AI66</f>
        <v>0</v>
      </c>
      <c r="H144" s="287">
        <f>data!AJ66</f>
        <v>524996.68999999994</v>
      </c>
      <c r="I144" s="287">
        <f>data!AK66</f>
        <v>2.38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26826</v>
      </c>
      <c r="D145" s="287">
        <f>data!AF67</f>
        <v>0</v>
      </c>
      <c r="E145" s="287">
        <f>data!AG67</f>
        <v>54625</v>
      </c>
      <c r="F145" s="287">
        <f>data!AH67</f>
        <v>0</v>
      </c>
      <c r="G145" s="287">
        <f>data!AI67</f>
        <v>0</v>
      </c>
      <c r="H145" s="287">
        <f>data!AJ67</f>
        <v>2705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277312.03000000003</v>
      </c>
      <c r="D146" s="287">
        <f>data!AF68</f>
        <v>0</v>
      </c>
      <c r="E146" s="287">
        <f>data!AG68</f>
        <v>110.64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53078.510000000009</v>
      </c>
      <c r="D147" s="287">
        <f>data!AF69</f>
        <v>0</v>
      </c>
      <c r="E147" s="287">
        <f>data!AG69</f>
        <v>84072.26</v>
      </c>
      <c r="F147" s="287">
        <f>data!AH69</f>
        <v>0</v>
      </c>
      <c r="G147" s="287">
        <f>data!AI69</f>
        <v>0</v>
      </c>
      <c r="H147" s="287">
        <f>data!AJ69</f>
        <v>13153.940000000002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-20000</v>
      </c>
      <c r="F148" s="287">
        <f>-data!AH84</f>
        <v>0</v>
      </c>
      <c r="G148" s="287">
        <f>-data!AI84</f>
        <v>0</v>
      </c>
      <c r="H148" s="287">
        <f>-data!AJ84</f>
        <v>-7329.68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8993178.3900000006</v>
      </c>
      <c r="D149" s="287">
        <f>data!AF85</f>
        <v>0</v>
      </c>
      <c r="E149" s="287">
        <f>data!AG85</f>
        <v>20688939.180000003</v>
      </c>
      <c r="F149" s="287">
        <f>data!AH85</f>
        <v>0</v>
      </c>
      <c r="G149" s="287">
        <f>data!AI85</f>
        <v>0</v>
      </c>
      <c r="H149" s="287">
        <f>data!AJ85</f>
        <v>3431075.2899999996</v>
      </c>
      <c r="I149" s="287">
        <f>data!AK85</f>
        <v>35118.71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20324245.850000001</v>
      </c>
      <c r="D152" s="287">
        <f>data!AF87</f>
        <v>0</v>
      </c>
      <c r="E152" s="287">
        <f>data!AG87</f>
        <v>93785050.269999996</v>
      </c>
      <c r="F152" s="287">
        <f>data!AH87</f>
        <v>0</v>
      </c>
      <c r="G152" s="287">
        <f>data!AI87</f>
        <v>0</v>
      </c>
      <c r="H152" s="287">
        <f>data!AJ87</f>
        <v>781910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18367478</v>
      </c>
      <c r="D153" s="287">
        <f>data!AF88</f>
        <v>0</v>
      </c>
      <c r="E153" s="287">
        <f>data!AG88</f>
        <v>157274131.5</v>
      </c>
      <c r="F153" s="287">
        <f>data!AH88</f>
        <v>0</v>
      </c>
      <c r="G153" s="287">
        <f>data!AI88</f>
        <v>0</v>
      </c>
      <c r="H153" s="287">
        <f>data!AJ88</f>
        <v>6866940.8700000001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38691723.850000001</v>
      </c>
      <c r="D154" s="287">
        <f>data!AF89</f>
        <v>0</v>
      </c>
      <c r="E154" s="287">
        <f>data!AG89</f>
        <v>251059181.76999998</v>
      </c>
      <c r="F154" s="287">
        <f>data!AH89</f>
        <v>0</v>
      </c>
      <c r="G154" s="287">
        <f>data!AI89</f>
        <v>0</v>
      </c>
      <c r="H154" s="287">
        <f>data!AJ89</f>
        <v>7648850.8700000001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1588.9300000000003</v>
      </c>
      <c r="D156" s="287">
        <f>data!AF90</f>
        <v>0</v>
      </c>
      <c r="E156" s="287">
        <f>data!AG90</f>
        <v>21668.079999999994</v>
      </c>
      <c r="F156" s="287">
        <f>data!AH90</f>
        <v>0</v>
      </c>
      <c r="G156" s="287">
        <f>data!AI90</f>
        <v>0</v>
      </c>
      <c r="H156" s="287">
        <f>data!AJ90</f>
        <v>3915.3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571.9019542826253</v>
      </c>
      <c r="D158" s="287">
        <f>data!AF92</f>
        <v>0</v>
      </c>
      <c r="E158" s="287">
        <f>data!AG92</f>
        <v>7798.9699342024278</v>
      </c>
      <c r="F158" s="287">
        <f>data!AH92</f>
        <v>0</v>
      </c>
      <c r="G158" s="287">
        <f>data!AI92</f>
        <v>0</v>
      </c>
      <c r="H158" s="287">
        <f>data!AJ92</f>
        <v>1409.2299356187893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68.132120192307696</v>
      </c>
      <c r="F160" s="294">
        <f>data!AH94</f>
        <v>0</v>
      </c>
      <c r="G160" s="294">
        <f>data!AI94</f>
        <v>0</v>
      </c>
      <c r="H160" s="294">
        <f>data!AJ94</f>
        <v>4.7156298076923076</v>
      </c>
      <c r="I160" s="294">
        <f>data!AK94</f>
        <v>0.15757211538461538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Providence St. Peter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46.702187499999994</v>
      </c>
      <c r="G170" s="294">
        <f>data!AP60</f>
        <v>0</v>
      </c>
      <c r="H170" s="294">
        <f>data!AQ60</f>
        <v>0</v>
      </c>
      <c r="I170" s="294">
        <f>data!AR60</f>
        <v>0.95363942307692318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5758848.1800000006</v>
      </c>
      <c r="G171" s="287">
        <f>data!AP61</f>
        <v>0</v>
      </c>
      <c r="H171" s="287">
        <f>data!AQ61</f>
        <v>0</v>
      </c>
      <c r="I171" s="287">
        <f>data!AR61</f>
        <v>60115.83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369330</v>
      </c>
      <c r="G172" s="287">
        <f>data!AP62</f>
        <v>0</v>
      </c>
      <c r="H172" s="287">
        <f>data!AQ62</f>
        <v>0</v>
      </c>
      <c r="I172" s="287">
        <f>data!AR62</f>
        <v>-2619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224633.28000000003</v>
      </c>
      <c r="G174" s="287">
        <f>data!AP64</f>
        <v>0</v>
      </c>
      <c r="H174" s="287">
        <f>data!AQ64</f>
        <v>0</v>
      </c>
      <c r="I174" s="287">
        <f>data!AR64</f>
        <v>13202.599999999999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109.26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-128927.03</v>
      </c>
      <c r="G176" s="287">
        <f>data!AP66</f>
        <v>0</v>
      </c>
      <c r="H176" s="287">
        <f>data!AQ66</f>
        <v>0</v>
      </c>
      <c r="I176" s="287">
        <f>data!AR66</f>
        <v>646749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41794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1891.42</v>
      </c>
      <c r="G179" s="287">
        <f>data!AP69</f>
        <v>0</v>
      </c>
      <c r="H179" s="287">
        <f>data!AQ69</f>
        <v>0</v>
      </c>
      <c r="I179" s="287">
        <f>data!AR69</f>
        <v>1775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6267679.1100000003</v>
      </c>
      <c r="G181" s="287">
        <f>data!AP85</f>
        <v>0</v>
      </c>
      <c r="H181" s="287">
        <f>data!AQ85</f>
        <v>0</v>
      </c>
      <c r="I181" s="287">
        <f>data!AR85</f>
        <v>673723.41999999993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24473974</v>
      </c>
      <c r="G184" s="287">
        <f>data!AP87</f>
        <v>0</v>
      </c>
      <c r="H184" s="287">
        <f>data!AQ87</f>
        <v>0</v>
      </c>
      <c r="I184" s="287">
        <f>data!AR87</f>
        <v>1568298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5100487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29574461</v>
      </c>
      <c r="G186" s="287">
        <f>data!AP89</f>
        <v>0</v>
      </c>
      <c r="H186" s="287">
        <f>data!AQ89</f>
        <v>0</v>
      </c>
      <c r="I186" s="287">
        <f>data!AR89</f>
        <v>1568298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26114.44999999999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9399.3473532603057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27.892028846153845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Providence St. Peter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14.777221153846153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84.500615384615386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1040611.75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4662081.8599999994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103181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417149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7289.99</v>
      </c>
      <c r="F206" s="287">
        <f>data!AV64</f>
        <v>0</v>
      </c>
      <c r="G206" s="287">
        <f>data!AW64</f>
        <v>5134.16</v>
      </c>
      <c r="H206" s="287">
        <f>data!AX64</f>
        <v>1733.9</v>
      </c>
      <c r="I206" s="287">
        <f>data!AY64</f>
        <v>593315.53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3479.62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39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13801.67</v>
      </c>
      <c r="F208" s="287">
        <f>data!AV66</f>
        <v>0</v>
      </c>
      <c r="G208" s="287">
        <f>data!AW66</f>
        <v>7020.03</v>
      </c>
      <c r="H208" s="287">
        <f>data!AX66</f>
        <v>199563.31</v>
      </c>
      <c r="I208" s="287">
        <f>data!AY66</f>
        <v>2672704.4700000002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532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31823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285443.44</v>
      </c>
      <c r="F210" s="287">
        <f>data!AV68</f>
        <v>0</v>
      </c>
      <c r="G210" s="287">
        <f>data!AW68</f>
        <v>0</v>
      </c>
      <c r="H210" s="287">
        <f>data!AX68</f>
        <v>-226374.34</v>
      </c>
      <c r="I210" s="287">
        <f>data!AY68</f>
        <v>926.4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16003.37</v>
      </c>
      <c r="F211" s="287">
        <f>data!AV69</f>
        <v>0</v>
      </c>
      <c r="G211" s="287">
        <f>data!AW69</f>
        <v>4834.29</v>
      </c>
      <c r="H211" s="287">
        <f>data!AX69</f>
        <v>180191.06</v>
      </c>
      <c r="I211" s="287">
        <f>data!AY69</f>
        <v>14221.460000000001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-137692.56</v>
      </c>
      <c r="F212" s="287">
        <f>-data!AV84</f>
        <v>0</v>
      </c>
      <c r="G212" s="287">
        <f>-data!AW84</f>
        <v>0</v>
      </c>
      <c r="H212" s="287">
        <f>-data!AX84</f>
        <v>-66456.289999999994</v>
      </c>
      <c r="I212" s="287">
        <f>-data!AY84</f>
        <v>-1214244.7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1332650.28</v>
      </c>
      <c r="F213" s="287">
        <f>data!AV85</f>
        <v>0</v>
      </c>
      <c r="G213" s="287">
        <f>data!AW85</f>
        <v>16988.48</v>
      </c>
      <c r="H213" s="287">
        <f>data!AX85</f>
        <v>88657.64</v>
      </c>
      <c r="I213" s="287">
        <f>data!AY85</f>
        <v>7178016.0200000005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1198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6740345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6741543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133.38</v>
      </c>
      <c r="I220" s="287">
        <f>data!AY90</f>
        <v>7797.76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Providence St. Peter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499026.03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5.7451923076923081E-2</v>
      </c>
      <c r="D234" s="294">
        <f>data!BA60</f>
        <v>4.8981442307692324</v>
      </c>
      <c r="E234" s="294">
        <f>data!BB60</f>
        <v>0</v>
      </c>
      <c r="F234" s="294">
        <f>data!BC60</f>
        <v>37.484903846153848</v>
      </c>
      <c r="G234" s="294">
        <f>data!BD60</f>
        <v>0</v>
      </c>
      <c r="H234" s="294">
        <f>data!BE60</f>
        <v>129.54929807692309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2818.36</v>
      </c>
      <c r="D235" s="287">
        <f>data!BA61</f>
        <v>234112.49</v>
      </c>
      <c r="E235" s="287">
        <f>data!BB61</f>
        <v>0</v>
      </c>
      <c r="F235" s="287">
        <f>data!BC61</f>
        <v>1925346.23</v>
      </c>
      <c r="G235" s="287">
        <f>data!BD61</f>
        <v>0</v>
      </c>
      <c r="H235" s="287">
        <f>data!BE61</f>
        <v>8554638.1899999976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20022</v>
      </c>
      <c r="E236" s="287">
        <f>data!BB62</f>
        <v>0</v>
      </c>
      <c r="F236" s="287">
        <f>data!BC62</f>
        <v>176535</v>
      </c>
      <c r="G236" s="287">
        <f>data!BD62</f>
        <v>0</v>
      </c>
      <c r="H236" s="287">
        <f>data!BE62</f>
        <v>703586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128383.26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2.6999999999999886</v>
      </c>
      <c r="D238" s="287">
        <f>data!BA64</f>
        <v>216781.62000000002</v>
      </c>
      <c r="E238" s="287">
        <f>data!BB64</f>
        <v>0</v>
      </c>
      <c r="F238" s="287">
        <f>data!BC64</f>
        <v>140608.12</v>
      </c>
      <c r="G238" s="287">
        <f>data!BD64</f>
        <v>-115523.70999999999</v>
      </c>
      <c r="H238" s="287">
        <f>data!BE64</f>
        <v>2161309.77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3444646.6199999996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45</v>
      </c>
      <c r="D240" s="287">
        <f>data!BA66</f>
        <v>144741</v>
      </c>
      <c r="E240" s="287">
        <f>data!BB66</f>
        <v>0</v>
      </c>
      <c r="F240" s="287">
        <f>data!BC66</f>
        <v>194003.24</v>
      </c>
      <c r="G240" s="287">
        <f>data!BD66</f>
        <v>203942.51</v>
      </c>
      <c r="H240" s="287">
        <f>data!BE66</f>
        <v>7570959.0500000007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1066</v>
      </c>
      <c r="D241" s="287">
        <f>data!BA67</f>
        <v>0</v>
      </c>
      <c r="E241" s="287">
        <f>data!BB67</f>
        <v>0</v>
      </c>
      <c r="F241" s="287">
        <f>data!BC67</f>
        <v>481623</v>
      </c>
      <c r="G241" s="287">
        <f>data!BD67</f>
        <v>0</v>
      </c>
      <c r="H241" s="287">
        <f>data!BE67</f>
        <v>980850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1776042.05</v>
      </c>
      <c r="G242" s="287">
        <f>data!BD68</f>
        <v>90663.13</v>
      </c>
      <c r="H242" s="287">
        <f>data!BE68</f>
        <v>329912.46000000002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37684.53</v>
      </c>
      <c r="G243" s="287">
        <f>data!BD69</f>
        <v>344.65</v>
      </c>
      <c r="H243" s="287">
        <f>data!BE69</f>
        <v>142341.09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-118205.25</v>
      </c>
      <c r="D244" s="287">
        <f>-data!BA84</f>
        <v>-72892.960000000006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-56388.94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-114273.19</v>
      </c>
      <c r="D245" s="287">
        <f>data!BA85</f>
        <v>542764.15</v>
      </c>
      <c r="E245" s="287">
        <f>data!BB85</f>
        <v>0</v>
      </c>
      <c r="F245" s="287">
        <f>data!BC85</f>
        <v>4731842.17</v>
      </c>
      <c r="G245" s="287">
        <f>data!BD85</f>
        <v>179426.58000000002</v>
      </c>
      <c r="H245" s="287">
        <f>data!BE85</f>
        <v>23960237.499999996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5200.58</v>
      </c>
      <c r="D252" s="303">
        <f>data!BA90</f>
        <v>4749.6499999999996</v>
      </c>
      <c r="E252" s="303">
        <f>data!BB90</f>
        <v>0</v>
      </c>
      <c r="F252" s="303">
        <f>data!BC90</f>
        <v>2590.7200000000003</v>
      </c>
      <c r="G252" s="303">
        <f>data!BD90</f>
        <v>576.74</v>
      </c>
      <c r="H252" s="303">
        <f>data!BE90</f>
        <v>83688.279999999955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1709.5366801296916</v>
      </c>
      <c r="E254" s="303">
        <f>data!BB92</f>
        <v>0</v>
      </c>
      <c r="F254" s="303">
        <f>data!BC92</f>
        <v>932.47520721434114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Providence St. Peter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10.745903846153846</v>
      </c>
      <c r="D266" s="294">
        <f>data!BH60</f>
        <v>0</v>
      </c>
      <c r="E266" s="294">
        <f>data!BI60</f>
        <v>8.8534807692307673</v>
      </c>
      <c r="F266" s="294">
        <f>data!BJ60</f>
        <v>0</v>
      </c>
      <c r="G266" s="294">
        <f>data!BK60</f>
        <v>0</v>
      </c>
      <c r="H266" s="294">
        <f>data!BL60</f>
        <v>-1.5288461538461539E-3</v>
      </c>
      <c r="I266" s="294">
        <f>data!BM60</f>
        <v>3.145375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545741.67999999993</v>
      </c>
      <c r="D267" s="287">
        <f>data!BH61</f>
        <v>0</v>
      </c>
      <c r="E267" s="287">
        <f>data!BI61</f>
        <v>411992.47</v>
      </c>
      <c r="F267" s="287">
        <f>data!BJ61</f>
        <v>0</v>
      </c>
      <c r="G267" s="287">
        <f>data!BK61</f>
        <v>0</v>
      </c>
      <c r="H267" s="287">
        <f>data!BL61</f>
        <v>-74.61</v>
      </c>
      <c r="I267" s="287">
        <f>data!BM61</f>
        <v>197259.95000000004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38697</v>
      </c>
      <c r="D268" s="287">
        <f>data!BH62</f>
        <v>0</v>
      </c>
      <c r="E268" s="287">
        <f>data!BI62</f>
        <v>34799</v>
      </c>
      <c r="F268" s="287">
        <f>data!BJ62</f>
        <v>0</v>
      </c>
      <c r="G268" s="287">
        <f>data!BK62</f>
        <v>0</v>
      </c>
      <c r="H268" s="287">
        <f>data!BL62</f>
        <v>-6</v>
      </c>
      <c r="I268" s="287">
        <f>data!BM62</f>
        <v>17734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6632.05</v>
      </c>
      <c r="D270" s="287">
        <f>data!BH64</f>
        <v>25755.599999999999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1255.99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625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108.51</v>
      </c>
      <c r="D272" s="287">
        <f>data!BH66</f>
        <v>0</v>
      </c>
      <c r="E272" s="287">
        <f>data!BI66</f>
        <v>5363.99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3103.82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32.72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542.28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591211.96</v>
      </c>
      <c r="D277" s="287">
        <f>data!BH85</f>
        <v>25755.599999999999</v>
      </c>
      <c r="E277" s="287">
        <f>data!BI85</f>
        <v>455259.27999999997</v>
      </c>
      <c r="F277" s="287">
        <f>data!BJ85</f>
        <v>0</v>
      </c>
      <c r="G277" s="287">
        <f>data!BK85</f>
        <v>0</v>
      </c>
      <c r="H277" s="287">
        <f>data!BL85</f>
        <v>-80.61</v>
      </c>
      <c r="I277" s="287">
        <f>data!BM85</f>
        <v>217417.22000000003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417.74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982.56999999999994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353.65541793501228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Providence St. Peter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39.638269230769218</v>
      </c>
      <c r="D298" s="294">
        <f>data!BO60</f>
        <v>6.4795048076923081</v>
      </c>
      <c r="E298" s="294">
        <f>data!BP60</f>
        <v>0</v>
      </c>
      <c r="F298" s="294">
        <f>data!BQ60</f>
        <v>2.0654711538461541</v>
      </c>
      <c r="G298" s="294">
        <f>data!BR60</f>
        <v>1.8396634615384615</v>
      </c>
      <c r="H298" s="294">
        <f>data!BS60</f>
        <v>8.8188269230769247</v>
      </c>
      <c r="I298" s="294">
        <f>data!BT60</f>
        <v>10.887519230769231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4166339.919999999</v>
      </c>
      <c r="D299" s="287">
        <f>data!BO61</f>
        <v>602395.81000000006</v>
      </c>
      <c r="E299" s="287">
        <f>data!BP61</f>
        <v>0</v>
      </c>
      <c r="F299" s="287">
        <f>data!BQ61</f>
        <v>246113.7</v>
      </c>
      <c r="G299" s="287">
        <f>data!BR61</f>
        <v>147314.09000000003</v>
      </c>
      <c r="H299" s="287">
        <f>data!BS61</f>
        <v>722318.55999999994</v>
      </c>
      <c r="I299" s="287">
        <f>data!BT61</f>
        <v>764148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250981</v>
      </c>
      <c r="D300" s="287">
        <f>data!BO62</f>
        <v>3080565</v>
      </c>
      <c r="E300" s="287">
        <f>data!BP62</f>
        <v>0</v>
      </c>
      <c r="F300" s="287">
        <f>data!BQ62</f>
        <v>31321</v>
      </c>
      <c r="G300" s="287">
        <f>data!BR62</f>
        <v>11705</v>
      </c>
      <c r="H300" s="287">
        <f>data!BS62</f>
        <v>69568</v>
      </c>
      <c r="I300" s="287">
        <f>data!BT62</f>
        <v>62794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347266.64999999997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21787.08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866989.75000000023</v>
      </c>
      <c r="D302" s="287">
        <f>data!BO64</f>
        <v>1005.21</v>
      </c>
      <c r="E302" s="287">
        <f>data!BP64</f>
        <v>584.19000000000005</v>
      </c>
      <c r="F302" s="287">
        <f>data!BQ64</f>
        <v>1955.18</v>
      </c>
      <c r="G302" s="287">
        <f>data!BR64</f>
        <v>-483.86999999999995</v>
      </c>
      <c r="H302" s="287">
        <f>data!BS64</f>
        <v>104099.77999999998</v>
      </c>
      <c r="I302" s="287">
        <f>data!BT64</f>
        <v>1239.02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7709.38</v>
      </c>
      <c r="D303" s="287">
        <f>data!BO65</f>
        <v>0</v>
      </c>
      <c r="E303" s="287">
        <f>data!BP65</f>
        <v>0</v>
      </c>
      <c r="F303" s="287">
        <f>data!BQ65</f>
        <v>550</v>
      </c>
      <c r="G303" s="287">
        <f>data!BR65</f>
        <v>250</v>
      </c>
      <c r="H303" s="287">
        <f>data!BS65</f>
        <v>4706.8900000000003</v>
      </c>
      <c r="I303" s="287">
        <f>data!BT65</f>
        <v>1472.73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1900269.8699999999</v>
      </c>
      <c r="D304" s="287">
        <f>data!BO66</f>
        <v>3340.1</v>
      </c>
      <c r="E304" s="287">
        <f>data!BP66</f>
        <v>82874.41</v>
      </c>
      <c r="F304" s="287">
        <f>data!BQ66</f>
        <v>0</v>
      </c>
      <c r="G304" s="287">
        <f>data!BR66</f>
        <v>0</v>
      </c>
      <c r="H304" s="287">
        <f>data!BS66</f>
        <v>-28340.450000000004</v>
      </c>
      <c r="I304" s="287">
        <f>data!BT66</f>
        <v>8988.619999999999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6312049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14510.189999999999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1992.88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6334356.2799999984</v>
      </c>
      <c r="D307" s="287">
        <f>data!BO69</f>
        <v>0</v>
      </c>
      <c r="E307" s="287">
        <f>data!BP69</f>
        <v>14197.9</v>
      </c>
      <c r="F307" s="287">
        <f>data!BQ69</f>
        <v>1760.97</v>
      </c>
      <c r="G307" s="287">
        <f>data!BR69</f>
        <v>10056.799999999999</v>
      </c>
      <c r="H307" s="287">
        <f>data!BS69</f>
        <v>77385.139999999985</v>
      </c>
      <c r="I307" s="287">
        <f>data!BT69</f>
        <v>20164.849999999999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-2096973.3199999998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-305995.84999999998</v>
      </c>
      <c r="I308" s="287">
        <f>-data!BT84</f>
        <v>-77627.600000000006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18103498.719999999</v>
      </c>
      <c r="D309" s="287">
        <f>data!BO85</f>
        <v>3687306.12</v>
      </c>
      <c r="E309" s="287">
        <f>data!BP85</f>
        <v>97656.5</v>
      </c>
      <c r="F309" s="287">
        <f>data!BQ85</f>
        <v>281700.84999999998</v>
      </c>
      <c r="G309" s="287">
        <f>data!BR85</f>
        <v>168842.02000000002</v>
      </c>
      <c r="H309" s="287">
        <f>data!BS85</f>
        <v>667522.03</v>
      </c>
      <c r="I309" s="287">
        <f>data!BT85</f>
        <v>781179.62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6930.8099999999995</v>
      </c>
      <c r="D316" s="303">
        <f>data!BO90</f>
        <v>6230.08</v>
      </c>
      <c r="E316" s="303">
        <f>data!BP90</f>
        <v>0</v>
      </c>
      <c r="F316" s="303">
        <f>data!BQ90</f>
        <v>0</v>
      </c>
      <c r="G316" s="303">
        <f>data!BR90</f>
        <v>248.63</v>
      </c>
      <c r="H316" s="303">
        <f>data!BS90</f>
        <v>2430.1600000000003</v>
      </c>
      <c r="I316" s="303">
        <f>data!BT90</f>
        <v>2390.1799999999994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874.68501017632286</v>
      </c>
      <c r="I318" s="303">
        <f>data!BT92</f>
        <v>860.29504955362722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Providence St. Peter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86.381870192307659</v>
      </c>
      <c r="H330" s="294">
        <f>data!BZ60</f>
        <v>22.287067307692308</v>
      </c>
      <c r="I330" s="294">
        <f>data!CA60</f>
        <v>58.894230769230766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10417869.060000002</v>
      </c>
      <c r="H331" s="306">
        <f>data!BZ61</f>
        <v>3117071.0900000003</v>
      </c>
      <c r="I331" s="306">
        <f>data!CA61</f>
        <v>5143714.4400000004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781346</v>
      </c>
      <c r="H332" s="306">
        <f>data!BZ62</f>
        <v>262563</v>
      </c>
      <c r="I332" s="306">
        <f>data!CA62</f>
        <v>325692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190682.6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80148.469999999972</v>
      </c>
      <c r="H334" s="306">
        <f>data!BZ64</f>
        <v>9304.01</v>
      </c>
      <c r="I334" s="306">
        <f>data!CA64</f>
        <v>17030.47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5655.03</v>
      </c>
      <c r="H335" s="306">
        <f>data!BZ65</f>
        <v>386.08</v>
      </c>
      <c r="I335" s="306">
        <f>data!CA65</f>
        <v>588.24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8997496.0700000003</v>
      </c>
      <c r="F336" s="306">
        <f>data!BX66</f>
        <v>0</v>
      </c>
      <c r="G336" s="306">
        <f>data!BY66</f>
        <v>1635750.24</v>
      </c>
      <c r="H336" s="306">
        <f>data!BZ66</f>
        <v>485.42</v>
      </c>
      <c r="I336" s="306">
        <f>data!CA66</f>
        <v>6634366.3500000006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11894</v>
      </c>
      <c r="H337" s="306">
        <f>data!BZ67</f>
        <v>0</v>
      </c>
      <c r="I337" s="306">
        <f>data!CA67</f>
        <v>14722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1195.3800000000001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465638.24000000005</v>
      </c>
      <c r="H339" s="306">
        <f>data!BZ69</f>
        <v>846.31999999999994</v>
      </c>
      <c r="I339" s="306">
        <f>data!CA69</f>
        <v>102768.73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-314128.59999999998</v>
      </c>
      <c r="H340" s="287">
        <f>-data!BZ84</f>
        <v>0</v>
      </c>
      <c r="I340" s="287">
        <f>-data!CA84</f>
        <v>750.3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8997496.0700000003</v>
      </c>
      <c r="F341" s="287">
        <f>data!BX85</f>
        <v>0</v>
      </c>
      <c r="G341" s="287">
        <f>data!BY85</f>
        <v>13276050.420000004</v>
      </c>
      <c r="H341" s="287">
        <f>data!BZ85</f>
        <v>3390655.92</v>
      </c>
      <c r="I341" s="287">
        <f>data!CA85</f>
        <v>12239632.530000001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4121.4399999999996</v>
      </c>
      <c r="E348" s="303">
        <f>data!BW90</f>
        <v>136.19999999999999</v>
      </c>
      <c r="F348" s="303">
        <f>data!BX90</f>
        <v>0</v>
      </c>
      <c r="G348" s="303">
        <f>data!BY90</f>
        <v>8501.16</v>
      </c>
      <c r="H348" s="303">
        <f>data!BZ90</f>
        <v>465.8</v>
      </c>
      <c r="I348" s="303">
        <f>data!CA90</f>
        <v>2103.29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1483.4256955678243</v>
      </c>
      <c r="E350" s="303">
        <f>data!BW92</f>
        <v>49.022327083819647</v>
      </c>
      <c r="F350" s="303">
        <f>data!BX92</f>
        <v>0</v>
      </c>
      <c r="G350" s="303">
        <f>data!BY92</f>
        <v>3059.8138481048768</v>
      </c>
      <c r="H350" s="303">
        <f>data!BZ92</f>
        <v>167.65491891074296</v>
      </c>
      <c r="I350" s="303">
        <f>data!CA92</f>
        <v>757.03502446495622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Providence St. Peter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16.759836538461542</v>
      </c>
      <c r="D362" s="294">
        <f>data!CC60</f>
        <v>3.5052788461538458</v>
      </c>
      <c r="E362" s="309"/>
      <c r="F362" s="297"/>
      <c r="G362" s="297"/>
      <c r="H362" s="297"/>
      <c r="I362" s="310">
        <f>data!CE60</f>
        <v>2385.5647403846165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2914616.58</v>
      </c>
      <c r="D363" s="306">
        <f>data!CC61</f>
        <v>249032.88</v>
      </c>
      <c r="E363" s="311"/>
      <c r="F363" s="311"/>
      <c r="G363" s="311"/>
      <c r="H363" s="311"/>
      <c r="I363" s="306">
        <f>data!CE61</f>
        <v>243168837.57999998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249888</v>
      </c>
      <c r="D364" s="306">
        <f>data!CC62</f>
        <v>263600</v>
      </c>
      <c r="E364" s="311"/>
      <c r="F364" s="311"/>
      <c r="G364" s="311"/>
      <c r="H364" s="311"/>
      <c r="I364" s="306">
        <f>data!CE62</f>
        <v>21312090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25</v>
      </c>
      <c r="D365" s="306">
        <f>data!CC63</f>
        <v>-289884.43000000005</v>
      </c>
      <c r="E365" s="311"/>
      <c r="F365" s="311"/>
      <c r="G365" s="311"/>
      <c r="H365" s="311"/>
      <c r="I365" s="306">
        <f>data!CE63</f>
        <v>8523504.1600000001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40428.230000000003</v>
      </c>
      <c r="D366" s="306">
        <f>data!CC64</f>
        <v>16438.050000000003</v>
      </c>
      <c r="E366" s="311"/>
      <c r="F366" s="311"/>
      <c r="G366" s="311"/>
      <c r="H366" s="311"/>
      <c r="I366" s="306">
        <f>data!CE64</f>
        <v>94103032.589999944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13310.9</v>
      </c>
      <c r="D367" s="306">
        <f>data!CC65</f>
        <v>325</v>
      </c>
      <c r="E367" s="311"/>
      <c r="F367" s="311"/>
      <c r="G367" s="311"/>
      <c r="H367" s="311"/>
      <c r="I367" s="306">
        <f>data!CE65</f>
        <v>3623784.34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133333.89000000001</v>
      </c>
      <c r="D368" s="306">
        <f>data!CC66</f>
        <v>-20829.429999999993</v>
      </c>
      <c r="E368" s="311"/>
      <c r="F368" s="311"/>
      <c r="G368" s="311"/>
      <c r="H368" s="311"/>
      <c r="I368" s="306">
        <f>data!CE66</f>
        <v>44012290.220000021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151867</v>
      </c>
      <c r="D369" s="306">
        <f>data!CC67</f>
        <v>8170</v>
      </c>
      <c r="E369" s="311"/>
      <c r="F369" s="311"/>
      <c r="G369" s="311"/>
      <c r="H369" s="311"/>
      <c r="I369" s="306">
        <f>data!CE67</f>
        <v>11209090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146503.88</v>
      </c>
      <c r="D370" s="306">
        <f>data!CC68</f>
        <v>0</v>
      </c>
      <c r="E370" s="311"/>
      <c r="F370" s="311"/>
      <c r="G370" s="311"/>
      <c r="H370" s="311"/>
      <c r="I370" s="306">
        <f>data!CE68</f>
        <v>5667230.8600000003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172388.18</v>
      </c>
      <c r="D371" s="306">
        <f>data!CC69</f>
        <v>157105768.67000002</v>
      </c>
      <c r="E371" s="306">
        <f>data!CD69</f>
        <v>20715661.170000002</v>
      </c>
      <c r="F371" s="311"/>
      <c r="G371" s="311"/>
      <c r="H371" s="311"/>
      <c r="I371" s="306">
        <f>data!CE69</f>
        <v>194337351.55000001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-1339244.6700000002</v>
      </c>
      <c r="D372" s="287">
        <f>-data!CC84</f>
        <v>-298692.09000000003</v>
      </c>
      <c r="E372" s="287">
        <f>-data!CD84</f>
        <v>0</v>
      </c>
      <c r="F372" s="297"/>
      <c r="G372" s="297"/>
      <c r="H372" s="297"/>
      <c r="I372" s="287">
        <f>-data!CE84</f>
        <v>-8333837.379999998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2483116.9900000002</v>
      </c>
      <c r="D373" s="306">
        <f>data!CC85</f>
        <v>157033928.65000001</v>
      </c>
      <c r="E373" s="306">
        <f>data!CD85</f>
        <v>20715661.170000002</v>
      </c>
      <c r="F373" s="311"/>
      <c r="G373" s="311"/>
      <c r="H373" s="311"/>
      <c r="I373" s="287">
        <f>data!CE85</f>
        <v>609289536.53999996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1463009227.3600001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891780059.75000024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2354789287.1100006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243.39999999999998</v>
      </c>
      <c r="E380" s="297"/>
      <c r="F380" s="297"/>
      <c r="G380" s="297"/>
      <c r="H380" s="297"/>
      <c r="I380" s="287">
        <f>data!CE90</f>
        <v>499026.03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139493.58240834833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871.16798557692289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2" transitionEvaluation="1" transitionEntry="1" codeName="Sheet12">
    <tabColor rgb="FF92D050"/>
    <pageSetUpPr autoPageBreaks="0" fitToPage="1"/>
  </sheetPr>
  <dimension ref="A1:CF717"/>
  <sheetViews>
    <sheetView topLeftCell="A82" zoomScale="80" zoomScaleNormal="80" workbookViewId="0">
      <selection activeCell="C419" sqref="C41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21133483.150000017</v>
      </c>
      <c r="C49" s="270">
        <f>IF($B$49,(ROUND((($B$49/$CE$62)*C62),0)))</f>
        <v>1525368</v>
      </c>
      <c r="D49" s="270">
        <f t="shared" ref="D49:BO49" si="0">IF($B$49,(ROUND((($B$49/$CE$62)*D62),0)))</f>
        <v>0</v>
      </c>
      <c r="E49" s="270">
        <f t="shared" si="0"/>
        <v>6414170</v>
      </c>
      <c r="F49" s="270">
        <f t="shared" si="0"/>
        <v>0</v>
      </c>
      <c r="G49" s="270">
        <f t="shared" si="0"/>
        <v>0</v>
      </c>
      <c r="H49" s="270">
        <f t="shared" si="0"/>
        <v>348150</v>
      </c>
      <c r="I49" s="270">
        <f t="shared" si="0"/>
        <v>0</v>
      </c>
      <c r="J49" s="270">
        <f t="shared" si="0"/>
        <v>200772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78</v>
      </c>
      <c r="P49" s="270">
        <f t="shared" si="0"/>
        <v>1340625</v>
      </c>
      <c r="Q49" s="270">
        <f t="shared" si="0"/>
        <v>1207174</v>
      </c>
      <c r="R49" s="270">
        <f t="shared" si="0"/>
        <v>48602</v>
      </c>
      <c r="S49" s="270">
        <f t="shared" si="0"/>
        <v>156343</v>
      </c>
      <c r="T49" s="270">
        <f t="shared" si="0"/>
        <v>328756</v>
      </c>
      <c r="U49" s="270">
        <f t="shared" si="0"/>
        <v>582012</v>
      </c>
      <c r="V49" s="270">
        <f t="shared" si="0"/>
        <v>528593</v>
      </c>
      <c r="W49" s="270">
        <f t="shared" si="0"/>
        <v>91871</v>
      </c>
      <c r="X49" s="270">
        <f t="shared" si="0"/>
        <v>135418</v>
      </c>
      <c r="Y49" s="270">
        <f t="shared" si="0"/>
        <v>676505</v>
      </c>
      <c r="Z49" s="270">
        <f t="shared" si="0"/>
        <v>0</v>
      </c>
      <c r="AA49" s="270">
        <f t="shared" si="0"/>
        <v>64558</v>
      </c>
      <c r="AB49" s="270">
        <f t="shared" si="0"/>
        <v>636515</v>
      </c>
      <c r="AC49" s="270">
        <f t="shared" si="0"/>
        <v>525366</v>
      </c>
      <c r="AD49" s="270">
        <f t="shared" si="0"/>
        <v>0</v>
      </c>
      <c r="AE49" s="270">
        <f t="shared" si="0"/>
        <v>664319</v>
      </c>
      <c r="AF49" s="270">
        <f t="shared" si="0"/>
        <v>0</v>
      </c>
      <c r="AG49" s="270">
        <f t="shared" si="0"/>
        <v>1253685</v>
      </c>
      <c r="AH49" s="270">
        <f t="shared" si="0"/>
        <v>0</v>
      </c>
      <c r="AI49" s="270">
        <f t="shared" si="0"/>
        <v>0</v>
      </c>
      <c r="AJ49" s="270">
        <f t="shared" si="0"/>
        <v>626350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22260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67087</v>
      </c>
      <c r="AW49" s="270">
        <f t="shared" si="0"/>
        <v>0</v>
      </c>
      <c r="AX49" s="270">
        <f t="shared" si="0"/>
        <v>0</v>
      </c>
      <c r="AY49" s="270">
        <f t="shared" si="0"/>
        <v>437332</v>
      </c>
      <c r="AZ49" s="270">
        <f t="shared" si="0"/>
        <v>0</v>
      </c>
      <c r="BA49" s="270">
        <f t="shared" si="0"/>
        <v>24216</v>
      </c>
      <c r="BB49" s="270">
        <f t="shared" si="0"/>
        <v>0</v>
      </c>
      <c r="BC49" s="270">
        <f t="shared" si="0"/>
        <v>150579</v>
      </c>
      <c r="BD49" s="270">
        <f t="shared" si="0"/>
        <v>0</v>
      </c>
      <c r="BE49" s="270">
        <f t="shared" si="0"/>
        <v>436038</v>
      </c>
      <c r="BF49" s="270">
        <f t="shared" si="0"/>
        <v>381393</v>
      </c>
      <c r="BG49" s="270">
        <f t="shared" si="0"/>
        <v>44151</v>
      </c>
      <c r="BH49" s="270">
        <f t="shared" si="0"/>
        <v>10</v>
      </c>
      <c r="BI49" s="270">
        <f t="shared" si="0"/>
        <v>0</v>
      </c>
      <c r="BJ49" s="270">
        <f t="shared" si="0"/>
        <v>0</v>
      </c>
      <c r="BK49" s="270">
        <f t="shared" si="0"/>
        <v>1159</v>
      </c>
      <c r="BL49" s="270">
        <f t="shared" si="0"/>
        <v>15</v>
      </c>
      <c r="BM49" s="270">
        <f t="shared" si="0"/>
        <v>0</v>
      </c>
      <c r="BN49" s="270">
        <f t="shared" si="0"/>
        <v>304914</v>
      </c>
      <c r="BO49" s="270">
        <f t="shared" si="0"/>
        <v>81084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63612</v>
      </c>
      <c r="BT49" s="270">
        <f t="shared" si="1"/>
        <v>70188</v>
      </c>
      <c r="BU49" s="270">
        <f t="shared" si="1"/>
        <v>0</v>
      </c>
      <c r="BV49" s="270">
        <f t="shared" si="1"/>
        <v>386553</v>
      </c>
      <c r="BW49" s="270">
        <f t="shared" si="1"/>
        <v>36258</v>
      </c>
      <c r="BX49" s="270">
        <f t="shared" si="1"/>
        <v>0</v>
      </c>
      <c r="BY49" s="270">
        <f t="shared" si="1"/>
        <v>1037269</v>
      </c>
      <c r="BZ49" s="270">
        <f t="shared" si="1"/>
        <v>0</v>
      </c>
      <c r="CA49" s="270">
        <f t="shared" si="1"/>
        <v>94388</v>
      </c>
      <c r="CB49" s="270">
        <f t="shared" si="1"/>
        <v>20310</v>
      </c>
      <c r="CC49" s="270">
        <f t="shared" si="1"/>
        <v>119436</v>
      </c>
      <c r="CD49" s="270">
        <f t="shared" si="1"/>
        <v>0</v>
      </c>
      <c r="CE49" s="32">
        <f>SUM(C49:CD49)</f>
        <v>21133482</v>
      </c>
    </row>
    <row r="50" spans="1:83" x14ac:dyDescent="0.35">
      <c r="A50" s="20" t="s">
        <v>218</v>
      </c>
      <c r="B50" s="270">
        <f>B48+B49</f>
        <v>21133483.150000017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11672629.610000007</v>
      </c>
      <c r="C53" s="270">
        <f>IF($B$53,ROUND(($B$53/($CE$91+$CF$91)*C91),0))</f>
        <v>605822</v>
      </c>
      <c r="D53" s="270">
        <f t="shared" ref="D53:BO53" si="2">IF($B$53,ROUND(($B$53/($CE$91+$CF$91)*D91),0))</f>
        <v>0</v>
      </c>
      <c r="E53" s="270">
        <f t="shared" si="2"/>
        <v>2002837</v>
      </c>
      <c r="F53" s="270">
        <f t="shared" si="2"/>
        <v>0</v>
      </c>
      <c r="G53" s="270">
        <f t="shared" si="2"/>
        <v>242764</v>
      </c>
      <c r="H53" s="270">
        <f t="shared" si="2"/>
        <v>329146</v>
      </c>
      <c r="I53" s="270">
        <f t="shared" si="2"/>
        <v>0</v>
      </c>
      <c r="J53" s="270">
        <f t="shared" si="2"/>
        <v>66027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767830</v>
      </c>
      <c r="Q53" s="270">
        <f t="shared" si="2"/>
        <v>330634</v>
      </c>
      <c r="R53" s="270">
        <f t="shared" si="2"/>
        <v>21435</v>
      </c>
      <c r="S53" s="270">
        <f t="shared" si="2"/>
        <v>432049</v>
      </c>
      <c r="T53" s="270">
        <f t="shared" si="2"/>
        <v>90052</v>
      </c>
      <c r="U53" s="270">
        <f t="shared" si="2"/>
        <v>270431</v>
      </c>
      <c r="V53" s="270">
        <f t="shared" si="2"/>
        <v>216137</v>
      </c>
      <c r="W53" s="270">
        <f t="shared" si="2"/>
        <v>35084</v>
      </c>
      <c r="X53" s="270">
        <f t="shared" si="2"/>
        <v>32101</v>
      </c>
      <c r="Y53" s="270">
        <f t="shared" si="2"/>
        <v>307293</v>
      </c>
      <c r="Z53" s="270">
        <f t="shared" si="2"/>
        <v>0</v>
      </c>
      <c r="AA53" s="270">
        <f t="shared" si="2"/>
        <v>83192</v>
      </c>
      <c r="AB53" s="270">
        <f t="shared" si="2"/>
        <v>162591</v>
      </c>
      <c r="AC53" s="270">
        <f t="shared" si="2"/>
        <v>30022</v>
      </c>
      <c r="AD53" s="270">
        <f t="shared" si="2"/>
        <v>0</v>
      </c>
      <c r="AE53" s="270">
        <f t="shared" si="2"/>
        <v>378387</v>
      </c>
      <c r="AF53" s="270">
        <f t="shared" si="2"/>
        <v>0</v>
      </c>
      <c r="AG53" s="270">
        <f t="shared" si="2"/>
        <v>394668</v>
      </c>
      <c r="AH53" s="270">
        <f t="shared" si="2"/>
        <v>0</v>
      </c>
      <c r="AI53" s="270">
        <f t="shared" si="2"/>
        <v>0</v>
      </c>
      <c r="AJ53" s="270">
        <f t="shared" si="2"/>
        <v>508312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30378</v>
      </c>
      <c r="AY53" s="270">
        <f t="shared" si="2"/>
        <v>186041</v>
      </c>
      <c r="AZ53" s="270">
        <f t="shared" si="2"/>
        <v>132734</v>
      </c>
      <c r="BA53" s="270">
        <f t="shared" si="2"/>
        <v>121332</v>
      </c>
      <c r="BB53" s="270">
        <f t="shared" si="2"/>
        <v>0</v>
      </c>
      <c r="BC53" s="270">
        <f t="shared" si="2"/>
        <v>66181</v>
      </c>
      <c r="BD53" s="270">
        <f t="shared" si="2"/>
        <v>25299</v>
      </c>
      <c r="BE53" s="270">
        <f t="shared" si="2"/>
        <v>2459812</v>
      </c>
      <c r="BF53" s="270">
        <f t="shared" si="2"/>
        <v>81383</v>
      </c>
      <c r="BG53" s="270">
        <f t="shared" si="2"/>
        <v>10671</v>
      </c>
      <c r="BH53" s="270">
        <f t="shared" si="2"/>
        <v>125845</v>
      </c>
      <c r="BI53" s="270">
        <f t="shared" si="2"/>
        <v>0</v>
      </c>
      <c r="BJ53" s="270">
        <f t="shared" si="2"/>
        <v>0</v>
      </c>
      <c r="BK53" s="270">
        <f t="shared" si="2"/>
        <v>29909</v>
      </c>
      <c r="BL53" s="270">
        <f t="shared" si="2"/>
        <v>51830</v>
      </c>
      <c r="BM53" s="270">
        <f t="shared" si="2"/>
        <v>0</v>
      </c>
      <c r="BN53" s="270">
        <f t="shared" si="2"/>
        <v>198073</v>
      </c>
      <c r="BO53" s="270">
        <f t="shared" si="2"/>
        <v>27471</v>
      </c>
      <c r="BP53" s="270">
        <f t="shared" ref="BP53:CD53" si="3">IF($B$53,ROUND(($B$53/($CE$91+$CF$91)*BP91),0))</f>
        <v>15323</v>
      </c>
      <c r="BQ53" s="270">
        <f t="shared" si="3"/>
        <v>0</v>
      </c>
      <c r="BR53" s="270">
        <f t="shared" si="3"/>
        <v>0</v>
      </c>
      <c r="BS53" s="270">
        <f t="shared" si="3"/>
        <v>72215</v>
      </c>
      <c r="BT53" s="270">
        <f t="shared" si="3"/>
        <v>52274</v>
      </c>
      <c r="BU53" s="270">
        <f t="shared" si="3"/>
        <v>0</v>
      </c>
      <c r="BV53" s="270">
        <f t="shared" si="3"/>
        <v>162929</v>
      </c>
      <c r="BW53" s="270">
        <f t="shared" si="3"/>
        <v>77315</v>
      </c>
      <c r="BX53" s="270">
        <f t="shared" si="3"/>
        <v>0</v>
      </c>
      <c r="BY53" s="270">
        <f t="shared" si="3"/>
        <v>169942</v>
      </c>
      <c r="BZ53" s="270">
        <f t="shared" si="3"/>
        <v>0</v>
      </c>
      <c r="CA53" s="270">
        <f t="shared" si="3"/>
        <v>11937</v>
      </c>
      <c r="CB53" s="270">
        <f t="shared" si="3"/>
        <v>0</v>
      </c>
      <c r="CC53" s="270">
        <f t="shared" si="3"/>
        <v>256921</v>
      </c>
      <c r="CD53" s="270">
        <f t="shared" si="3"/>
        <v>0</v>
      </c>
      <c r="CE53" s="32">
        <f>SUM(C53:CD53)</f>
        <v>11672629</v>
      </c>
    </row>
    <row r="54" spans="1:83" x14ac:dyDescent="0.35">
      <c r="A54" s="20" t="s">
        <v>218</v>
      </c>
      <c r="B54" s="270">
        <f>B52+B53</f>
        <v>11672629.610000007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19985.213925230266</v>
      </c>
      <c r="D60" s="213">
        <v>0</v>
      </c>
      <c r="E60" s="213">
        <v>85240.408551733577</v>
      </c>
      <c r="F60" s="213">
        <v>0</v>
      </c>
      <c r="G60" s="213">
        <v>0</v>
      </c>
      <c r="H60" s="213">
        <v>3136.6014482664709</v>
      </c>
      <c r="I60" s="213">
        <v>0</v>
      </c>
      <c r="J60" s="213">
        <v>5029</v>
      </c>
      <c r="K60" s="213">
        <v>0</v>
      </c>
      <c r="L60" s="213">
        <v>0</v>
      </c>
      <c r="M60" s="213">
        <v>0</v>
      </c>
      <c r="N60" s="213">
        <v>0</v>
      </c>
      <c r="O60" s="213">
        <v>2115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479228</v>
      </c>
      <c r="AZ60" s="214">
        <v>0</v>
      </c>
      <c r="BA60" s="263"/>
      <c r="BB60" s="263"/>
      <c r="BC60" s="263"/>
      <c r="BD60" s="263"/>
      <c r="BE60" s="214">
        <v>456936.56000000011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135.57999999999998</v>
      </c>
      <c r="D61" s="243">
        <v>0</v>
      </c>
      <c r="E61" s="243">
        <v>677.19999999999959</v>
      </c>
      <c r="F61" s="243">
        <v>0</v>
      </c>
      <c r="G61" s="243">
        <v>0</v>
      </c>
      <c r="H61" s="243">
        <v>31.43</v>
      </c>
      <c r="I61" s="243">
        <v>0</v>
      </c>
      <c r="J61" s="243">
        <v>16.059999999999999</v>
      </c>
      <c r="K61" s="243">
        <v>0</v>
      </c>
      <c r="L61" s="243">
        <v>0</v>
      </c>
      <c r="M61" s="243">
        <v>0</v>
      </c>
      <c r="N61" s="243">
        <v>0</v>
      </c>
      <c r="O61" s="243">
        <v>0.01</v>
      </c>
      <c r="P61" s="244">
        <v>138.14999999999998</v>
      </c>
      <c r="Q61" s="244">
        <v>107.7</v>
      </c>
      <c r="R61" s="244">
        <v>7.2200000000000006</v>
      </c>
      <c r="S61" s="245">
        <v>31.779999999999998</v>
      </c>
      <c r="T61" s="245">
        <v>25.619999999999997</v>
      </c>
      <c r="U61" s="246">
        <v>79.960000000000008</v>
      </c>
      <c r="V61" s="244">
        <v>51.259999999999991</v>
      </c>
      <c r="W61" s="244">
        <v>9.17</v>
      </c>
      <c r="X61" s="244">
        <v>13.96</v>
      </c>
      <c r="Y61" s="244">
        <v>73.960000000000036</v>
      </c>
      <c r="Z61" s="244">
        <v>0</v>
      </c>
      <c r="AA61" s="244">
        <v>5.93</v>
      </c>
      <c r="AB61" s="245">
        <v>56.410000000000004</v>
      </c>
      <c r="AC61" s="244">
        <v>59.410000000000004</v>
      </c>
      <c r="AD61" s="244">
        <v>0</v>
      </c>
      <c r="AE61" s="244">
        <v>69.11</v>
      </c>
      <c r="AF61" s="244">
        <v>0</v>
      </c>
      <c r="AG61" s="244">
        <v>129.99</v>
      </c>
      <c r="AH61" s="244">
        <v>0</v>
      </c>
      <c r="AI61" s="244">
        <v>0</v>
      </c>
      <c r="AJ61" s="244">
        <v>57.769999999999996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2.9399999999999995</v>
      </c>
      <c r="AS61" s="244">
        <v>0</v>
      </c>
      <c r="AT61" s="244">
        <v>0</v>
      </c>
      <c r="AU61" s="244">
        <v>0</v>
      </c>
      <c r="AV61" s="245">
        <v>14.29</v>
      </c>
      <c r="AW61" s="245">
        <v>0</v>
      </c>
      <c r="AX61" s="245">
        <v>0</v>
      </c>
      <c r="AY61" s="244">
        <v>87.28</v>
      </c>
      <c r="AZ61" s="244">
        <v>0</v>
      </c>
      <c r="BA61" s="245">
        <v>5.1499999999999995</v>
      </c>
      <c r="BB61" s="245">
        <v>0</v>
      </c>
      <c r="BC61" s="245">
        <v>32.340000000000003</v>
      </c>
      <c r="BD61" s="245">
        <v>0</v>
      </c>
      <c r="BE61" s="244">
        <v>57.370000000000005</v>
      </c>
      <c r="BF61" s="245">
        <v>87.02</v>
      </c>
      <c r="BG61" s="245">
        <v>9.02</v>
      </c>
      <c r="BH61" s="245">
        <v>0</v>
      </c>
      <c r="BI61" s="245">
        <v>0</v>
      </c>
      <c r="BJ61" s="245">
        <v>0</v>
      </c>
      <c r="BK61" s="245">
        <v>0.16</v>
      </c>
      <c r="BL61" s="245">
        <v>0</v>
      </c>
      <c r="BM61" s="245">
        <v>0</v>
      </c>
      <c r="BN61" s="245">
        <v>18.479999999999997</v>
      </c>
      <c r="BO61" s="245">
        <v>9.42</v>
      </c>
      <c r="BP61" s="245">
        <v>0</v>
      </c>
      <c r="BQ61" s="245">
        <v>0</v>
      </c>
      <c r="BR61" s="245">
        <v>0</v>
      </c>
      <c r="BS61" s="245">
        <v>7.9</v>
      </c>
      <c r="BT61" s="245">
        <v>11.11</v>
      </c>
      <c r="BU61" s="245">
        <v>0</v>
      </c>
      <c r="BV61" s="245">
        <v>35.6</v>
      </c>
      <c r="BW61" s="245">
        <v>5.41</v>
      </c>
      <c r="BX61" s="245">
        <v>0</v>
      </c>
      <c r="BY61" s="245">
        <v>106.08</v>
      </c>
      <c r="BZ61" s="245">
        <v>0</v>
      </c>
      <c r="CA61" s="245">
        <v>12.019999999999998</v>
      </c>
      <c r="CB61" s="245">
        <v>2.14</v>
      </c>
      <c r="CC61" s="245">
        <v>9.48</v>
      </c>
      <c r="CD61" s="247" t="s">
        <v>233</v>
      </c>
      <c r="CE61" s="268">
        <f t="shared" ref="CE61:CE69" si="4">SUM(C61:CD61)</f>
        <v>2290.8899999999994</v>
      </c>
    </row>
    <row r="62" spans="1:83" x14ac:dyDescent="0.35">
      <c r="A62" s="39" t="s">
        <v>248</v>
      </c>
      <c r="B62" s="20"/>
      <c r="C62" s="213">
        <v>16007825.92</v>
      </c>
      <c r="D62" s="213">
        <v>0</v>
      </c>
      <c r="E62" s="213">
        <v>67312874.710000008</v>
      </c>
      <c r="F62" s="213">
        <v>0</v>
      </c>
      <c r="G62" s="213">
        <v>0</v>
      </c>
      <c r="H62" s="213">
        <v>3653629.37</v>
      </c>
      <c r="I62" s="213">
        <v>0</v>
      </c>
      <c r="J62" s="213">
        <v>2106981.0099999998</v>
      </c>
      <c r="K62" s="213">
        <v>0</v>
      </c>
      <c r="L62" s="213">
        <v>0</v>
      </c>
      <c r="M62" s="213">
        <v>0</v>
      </c>
      <c r="N62" s="213">
        <v>0</v>
      </c>
      <c r="O62" s="213">
        <v>817.72</v>
      </c>
      <c r="P62" s="214">
        <v>14069059.6</v>
      </c>
      <c r="Q62" s="214">
        <v>12668564.880000003</v>
      </c>
      <c r="R62" s="214">
        <v>510050</v>
      </c>
      <c r="S62" s="228">
        <v>1640726.25</v>
      </c>
      <c r="T62" s="228">
        <v>3450101.7</v>
      </c>
      <c r="U62" s="227">
        <v>6107863.6099999994</v>
      </c>
      <c r="V62" s="214">
        <v>5547269.3600000022</v>
      </c>
      <c r="W62" s="214">
        <v>964131.64</v>
      </c>
      <c r="X62" s="214">
        <v>1421130.6199999999</v>
      </c>
      <c r="Y62" s="214">
        <v>7099515.549999997</v>
      </c>
      <c r="Z62" s="214">
        <v>0</v>
      </c>
      <c r="AA62" s="214">
        <v>677496.47000000009</v>
      </c>
      <c r="AB62" s="240">
        <v>6679843.21</v>
      </c>
      <c r="AC62" s="214">
        <v>5513401.5899999999</v>
      </c>
      <c r="AD62" s="214">
        <v>0</v>
      </c>
      <c r="AE62" s="214">
        <v>6971632.4200000009</v>
      </c>
      <c r="AF62" s="214">
        <v>0</v>
      </c>
      <c r="AG62" s="214">
        <v>13156669.730000002</v>
      </c>
      <c r="AH62" s="214">
        <v>0</v>
      </c>
      <c r="AI62" s="214">
        <v>0</v>
      </c>
      <c r="AJ62" s="214">
        <v>6573171.5199999996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233603.48</v>
      </c>
      <c r="AS62" s="214">
        <v>0</v>
      </c>
      <c r="AT62" s="214">
        <v>0</v>
      </c>
      <c r="AU62" s="214">
        <v>0</v>
      </c>
      <c r="AV62" s="228">
        <v>704040.74999999988</v>
      </c>
      <c r="AW62" s="228">
        <v>0</v>
      </c>
      <c r="AX62" s="228">
        <v>0</v>
      </c>
      <c r="AY62" s="214">
        <v>4589534.18</v>
      </c>
      <c r="AZ62" s="214">
        <v>0</v>
      </c>
      <c r="BA62" s="228">
        <v>254135.09999999995</v>
      </c>
      <c r="BB62" s="228">
        <v>0</v>
      </c>
      <c r="BC62" s="228">
        <v>1580236.6999999997</v>
      </c>
      <c r="BD62" s="228">
        <v>0</v>
      </c>
      <c r="BE62" s="214">
        <v>4575957.4600000009</v>
      </c>
      <c r="BF62" s="228">
        <v>4002487.3299999996</v>
      </c>
      <c r="BG62" s="228">
        <v>463343.08000000007</v>
      </c>
      <c r="BH62" s="228">
        <v>107.69000000000727</v>
      </c>
      <c r="BI62" s="228">
        <v>0</v>
      </c>
      <c r="BJ62" s="228">
        <v>0</v>
      </c>
      <c r="BK62" s="228">
        <v>12163.71</v>
      </c>
      <c r="BL62" s="228">
        <v>154.96</v>
      </c>
      <c r="BM62" s="228">
        <v>0</v>
      </c>
      <c r="BN62" s="228">
        <v>3199885.65</v>
      </c>
      <c r="BO62" s="228">
        <v>850923.21</v>
      </c>
      <c r="BP62" s="228">
        <v>0</v>
      </c>
      <c r="BQ62" s="228">
        <v>0</v>
      </c>
      <c r="BR62" s="228">
        <v>0</v>
      </c>
      <c r="BS62" s="228">
        <v>667567.88</v>
      </c>
      <c r="BT62" s="228">
        <v>736581.71</v>
      </c>
      <c r="BU62" s="228">
        <v>0</v>
      </c>
      <c r="BV62" s="228">
        <v>4056644.17</v>
      </c>
      <c r="BW62" s="228">
        <v>380505.74999999994</v>
      </c>
      <c r="BX62" s="228">
        <v>0</v>
      </c>
      <c r="BY62" s="228">
        <v>10885522.029999999</v>
      </c>
      <c r="BZ62" s="228">
        <v>0</v>
      </c>
      <c r="CA62" s="228">
        <v>990550.60000000009</v>
      </c>
      <c r="CB62" s="228">
        <v>213140.66</v>
      </c>
      <c r="CC62" s="228">
        <v>1253406.7100000002</v>
      </c>
      <c r="CD62" s="29" t="s">
        <v>233</v>
      </c>
      <c r="CE62" s="32">
        <f t="shared" si="4"/>
        <v>221783249.69000003</v>
      </c>
    </row>
    <row r="63" spans="1:83" x14ac:dyDescent="0.35">
      <c r="A63" s="39" t="s">
        <v>9</v>
      </c>
      <c r="B63" s="20"/>
      <c r="C63" s="269">
        <f>ROUND(C48+C49,0)</f>
        <v>1525368</v>
      </c>
      <c r="D63" s="269">
        <f t="shared" ref="D63:BO63" si="5">ROUND(D48+D49,0)</f>
        <v>0</v>
      </c>
      <c r="E63" s="269">
        <f t="shared" si="5"/>
        <v>6414170</v>
      </c>
      <c r="F63" s="269">
        <f t="shared" si="5"/>
        <v>0</v>
      </c>
      <c r="G63" s="269">
        <f t="shared" si="5"/>
        <v>0</v>
      </c>
      <c r="H63" s="269">
        <f t="shared" si="5"/>
        <v>348150</v>
      </c>
      <c r="I63" s="269">
        <f t="shared" si="5"/>
        <v>0</v>
      </c>
      <c r="J63" s="269">
        <f t="shared" si="5"/>
        <v>200772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78</v>
      </c>
      <c r="P63" s="269">
        <f t="shared" si="5"/>
        <v>1340625</v>
      </c>
      <c r="Q63" s="269">
        <f t="shared" si="5"/>
        <v>1207174</v>
      </c>
      <c r="R63" s="269">
        <f t="shared" si="5"/>
        <v>48602</v>
      </c>
      <c r="S63" s="269">
        <f t="shared" si="5"/>
        <v>156343</v>
      </c>
      <c r="T63" s="269">
        <f t="shared" si="5"/>
        <v>328756</v>
      </c>
      <c r="U63" s="269">
        <f t="shared" si="5"/>
        <v>582012</v>
      </c>
      <c r="V63" s="269">
        <f t="shared" si="5"/>
        <v>528593</v>
      </c>
      <c r="W63" s="269">
        <f t="shared" si="5"/>
        <v>91871</v>
      </c>
      <c r="X63" s="269">
        <f t="shared" si="5"/>
        <v>135418</v>
      </c>
      <c r="Y63" s="269">
        <f t="shared" si="5"/>
        <v>676505</v>
      </c>
      <c r="Z63" s="269">
        <f t="shared" si="5"/>
        <v>0</v>
      </c>
      <c r="AA63" s="269">
        <f t="shared" si="5"/>
        <v>64558</v>
      </c>
      <c r="AB63" s="269">
        <f t="shared" si="5"/>
        <v>636515</v>
      </c>
      <c r="AC63" s="269">
        <f t="shared" si="5"/>
        <v>525366</v>
      </c>
      <c r="AD63" s="269">
        <f t="shared" si="5"/>
        <v>0</v>
      </c>
      <c r="AE63" s="269">
        <f t="shared" si="5"/>
        <v>664319</v>
      </c>
      <c r="AF63" s="269">
        <f t="shared" si="5"/>
        <v>0</v>
      </c>
      <c r="AG63" s="269">
        <f t="shared" si="5"/>
        <v>1253685</v>
      </c>
      <c r="AH63" s="269">
        <f t="shared" si="5"/>
        <v>0</v>
      </c>
      <c r="AI63" s="269">
        <f t="shared" si="5"/>
        <v>0</v>
      </c>
      <c r="AJ63" s="269">
        <f t="shared" si="5"/>
        <v>626350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22260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67087</v>
      </c>
      <c r="AW63" s="269">
        <f t="shared" si="5"/>
        <v>0</v>
      </c>
      <c r="AX63" s="269">
        <f t="shared" si="5"/>
        <v>0</v>
      </c>
      <c r="AY63" s="269">
        <f t="shared" si="5"/>
        <v>437332</v>
      </c>
      <c r="AZ63" s="269">
        <f t="shared" si="5"/>
        <v>0</v>
      </c>
      <c r="BA63" s="269">
        <f t="shared" si="5"/>
        <v>24216</v>
      </c>
      <c r="BB63" s="269">
        <f t="shared" si="5"/>
        <v>0</v>
      </c>
      <c r="BC63" s="269">
        <f t="shared" si="5"/>
        <v>150579</v>
      </c>
      <c r="BD63" s="269">
        <f t="shared" si="5"/>
        <v>0</v>
      </c>
      <c r="BE63" s="269">
        <f t="shared" si="5"/>
        <v>436038</v>
      </c>
      <c r="BF63" s="269">
        <f t="shared" si="5"/>
        <v>381393</v>
      </c>
      <c r="BG63" s="269">
        <f t="shared" si="5"/>
        <v>44151</v>
      </c>
      <c r="BH63" s="269">
        <f t="shared" si="5"/>
        <v>10</v>
      </c>
      <c r="BI63" s="269">
        <f t="shared" si="5"/>
        <v>0</v>
      </c>
      <c r="BJ63" s="269">
        <f t="shared" si="5"/>
        <v>0</v>
      </c>
      <c r="BK63" s="269">
        <f t="shared" si="5"/>
        <v>1159</v>
      </c>
      <c r="BL63" s="269">
        <f t="shared" si="5"/>
        <v>15</v>
      </c>
      <c r="BM63" s="269">
        <f t="shared" si="5"/>
        <v>0</v>
      </c>
      <c r="BN63" s="269">
        <f t="shared" si="5"/>
        <v>304914</v>
      </c>
      <c r="BO63" s="269">
        <f t="shared" si="5"/>
        <v>81084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63612</v>
      </c>
      <c r="BT63" s="269">
        <f t="shared" si="6"/>
        <v>70188</v>
      </c>
      <c r="BU63" s="269">
        <f t="shared" si="6"/>
        <v>0</v>
      </c>
      <c r="BV63" s="269">
        <f t="shared" si="6"/>
        <v>386553</v>
      </c>
      <c r="BW63" s="269">
        <f t="shared" si="6"/>
        <v>36258</v>
      </c>
      <c r="BX63" s="269">
        <f t="shared" si="6"/>
        <v>0</v>
      </c>
      <c r="BY63" s="269">
        <f t="shared" si="6"/>
        <v>1037269</v>
      </c>
      <c r="BZ63" s="269">
        <f t="shared" si="6"/>
        <v>0</v>
      </c>
      <c r="CA63" s="269">
        <f t="shared" si="6"/>
        <v>94388</v>
      </c>
      <c r="CB63" s="269">
        <f t="shared" si="6"/>
        <v>20310</v>
      </c>
      <c r="CC63" s="269">
        <f t="shared" si="6"/>
        <v>119436</v>
      </c>
      <c r="CD63" s="29" t="s">
        <v>233</v>
      </c>
      <c r="CE63" s="32">
        <f t="shared" si="4"/>
        <v>21133482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1744336.63</v>
      </c>
      <c r="F64" s="213">
        <v>0</v>
      </c>
      <c r="G64" s="213">
        <v>0</v>
      </c>
      <c r="H64" s="213">
        <v>0</v>
      </c>
      <c r="I64" s="213">
        <v>0</v>
      </c>
      <c r="J64" s="213">
        <v>419809.26000000013</v>
      </c>
      <c r="K64" s="213">
        <v>0</v>
      </c>
      <c r="L64" s="213">
        <v>0</v>
      </c>
      <c r="M64" s="213">
        <v>0</v>
      </c>
      <c r="N64" s="213">
        <v>0</v>
      </c>
      <c r="O64" s="213">
        <v>7612.5</v>
      </c>
      <c r="P64" s="214">
        <v>2432928.23</v>
      </c>
      <c r="Q64" s="214">
        <v>0</v>
      </c>
      <c r="R64" s="214">
        <v>108154.95999999999</v>
      </c>
      <c r="S64" s="228">
        <v>0</v>
      </c>
      <c r="T64" s="228">
        <v>0</v>
      </c>
      <c r="U64" s="227">
        <v>111399.76000000002</v>
      </c>
      <c r="V64" s="214">
        <v>0</v>
      </c>
      <c r="W64" s="214">
        <v>0</v>
      </c>
      <c r="X64" s="214">
        <v>0</v>
      </c>
      <c r="Y64" s="214">
        <v>678094.78</v>
      </c>
      <c r="Z64" s="214">
        <v>0</v>
      </c>
      <c r="AA64" s="214">
        <v>0</v>
      </c>
      <c r="AB64" s="240">
        <v>0</v>
      </c>
      <c r="AC64" s="214">
        <v>14</v>
      </c>
      <c r="AD64" s="214">
        <v>0</v>
      </c>
      <c r="AE64" s="214">
        <v>205687.49999999997</v>
      </c>
      <c r="AF64" s="214">
        <v>0</v>
      </c>
      <c r="AG64" s="214">
        <v>430104.52</v>
      </c>
      <c r="AH64" s="214">
        <v>0</v>
      </c>
      <c r="AI64" s="214">
        <v>0</v>
      </c>
      <c r="AJ64" s="214">
        <v>84000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81832.98</v>
      </c>
      <c r="BF64" s="228">
        <v>8000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1813112.23</v>
      </c>
      <c r="BO64" s="228">
        <v>0</v>
      </c>
      <c r="BP64" s="228">
        <v>0</v>
      </c>
      <c r="BQ64" s="228">
        <v>0</v>
      </c>
      <c r="BR64" s="228">
        <v>0</v>
      </c>
      <c r="BS64" s="228">
        <v>99217.39</v>
      </c>
      <c r="BT64" s="228">
        <v>0</v>
      </c>
      <c r="BU64" s="228">
        <v>0</v>
      </c>
      <c r="BV64" s="228">
        <v>23600.95</v>
      </c>
      <c r="BW64" s="228">
        <v>66089</v>
      </c>
      <c r="BX64" s="228">
        <v>0</v>
      </c>
      <c r="BY64" s="228">
        <v>0</v>
      </c>
      <c r="BZ64" s="228">
        <v>0</v>
      </c>
      <c r="CA64" s="228">
        <v>0</v>
      </c>
      <c r="CB64" s="228">
        <v>1740</v>
      </c>
      <c r="CC64" s="228">
        <v>23602.209999999992</v>
      </c>
      <c r="CD64" s="29" t="s">
        <v>233</v>
      </c>
      <c r="CE64" s="32">
        <f t="shared" si="4"/>
        <v>8339336.9000000013</v>
      </c>
    </row>
    <row r="65" spans="1:83" x14ac:dyDescent="0.35">
      <c r="A65" s="39" t="s">
        <v>250</v>
      </c>
      <c r="B65" s="20"/>
      <c r="C65" s="213">
        <v>2045127.9200000002</v>
      </c>
      <c r="D65" s="213">
        <v>0</v>
      </c>
      <c r="E65" s="213">
        <v>10513182.749999994</v>
      </c>
      <c r="F65" s="213">
        <v>0</v>
      </c>
      <c r="G65" s="213">
        <v>33326.28</v>
      </c>
      <c r="H65" s="213">
        <v>43666.99</v>
      </c>
      <c r="I65" s="213">
        <v>0</v>
      </c>
      <c r="J65" s="213">
        <v>126970.60999999999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8995796.0699999984</v>
      </c>
      <c r="Q65" s="214">
        <v>1092628.5899999999</v>
      </c>
      <c r="R65" s="214">
        <v>141072.02000000002</v>
      </c>
      <c r="S65" s="228">
        <v>18710296.319999989</v>
      </c>
      <c r="T65" s="228">
        <v>1355033.03</v>
      </c>
      <c r="U65" s="227">
        <v>7798138</v>
      </c>
      <c r="V65" s="214">
        <v>12780107.74</v>
      </c>
      <c r="W65" s="214">
        <v>102629.94999999998</v>
      </c>
      <c r="X65" s="214">
        <v>475955.75999999995</v>
      </c>
      <c r="Y65" s="214">
        <v>327748.64999999997</v>
      </c>
      <c r="Z65" s="214">
        <v>2300</v>
      </c>
      <c r="AA65" s="214">
        <v>845719.99</v>
      </c>
      <c r="AB65" s="240">
        <v>14772216.069999998</v>
      </c>
      <c r="AC65" s="214">
        <v>1411523.59</v>
      </c>
      <c r="AD65" s="214">
        <v>0</v>
      </c>
      <c r="AE65" s="214">
        <v>66796.5</v>
      </c>
      <c r="AF65" s="214">
        <v>0</v>
      </c>
      <c r="AG65" s="214">
        <v>1961205.0800000003</v>
      </c>
      <c r="AH65" s="214">
        <v>0</v>
      </c>
      <c r="AI65" s="214">
        <v>0</v>
      </c>
      <c r="AJ65" s="214">
        <v>211866.41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427.11</v>
      </c>
      <c r="AS65" s="214">
        <v>0</v>
      </c>
      <c r="AT65" s="214">
        <v>0</v>
      </c>
      <c r="AU65" s="214">
        <v>0</v>
      </c>
      <c r="AV65" s="228">
        <v>1912.66</v>
      </c>
      <c r="AW65" s="228">
        <v>25.76</v>
      </c>
      <c r="AX65" s="228">
        <v>510.25999999999993</v>
      </c>
      <c r="AY65" s="214">
        <v>1456843.2799999996</v>
      </c>
      <c r="AZ65" s="214">
        <v>3924.780000000002</v>
      </c>
      <c r="BA65" s="228">
        <v>109469.19</v>
      </c>
      <c r="BB65" s="228">
        <v>0</v>
      </c>
      <c r="BC65" s="228">
        <v>18064.11</v>
      </c>
      <c r="BD65" s="228">
        <v>-205020.89</v>
      </c>
      <c r="BE65" s="214">
        <v>2330379.0699999994</v>
      </c>
      <c r="BF65" s="228">
        <v>576568.60000000009</v>
      </c>
      <c r="BG65" s="228">
        <v>3871.25</v>
      </c>
      <c r="BH65" s="228">
        <v>2369.35</v>
      </c>
      <c r="BI65" s="228">
        <v>0</v>
      </c>
      <c r="BJ65" s="228">
        <v>0</v>
      </c>
      <c r="BK65" s="228">
        <v>873.79</v>
      </c>
      <c r="BL65" s="228">
        <v>93.91</v>
      </c>
      <c r="BM65" s="228">
        <v>0</v>
      </c>
      <c r="BN65" s="228">
        <v>24161.71</v>
      </c>
      <c r="BO65" s="228">
        <v>0</v>
      </c>
      <c r="BP65" s="228">
        <v>0</v>
      </c>
      <c r="BQ65" s="228">
        <v>0</v>
      </c>
      <c r="BR65" s="228">
        <v>0</v>
      </c>
      <c r="BS65" s="228">
        <v>94146.72</v>
      </c>
      <c r="BT65" s="228">
        <v>2943.0299999999997</v>
      </c>
      <c r="BU65" s="228">
        <v>0</v>
      </c>
      <c r="BV65" s="228">
        <v>6639.4500000000007</v>
      </c>
      <c r="BW65" s="228">
        <v>13406.560000000001</v>
      </c>
      <c r="BX65" s="228">
        <v>0</v>
      </c>
      <c r="BY65" s="228">
        <v>128266.67000000001</v>
      </c>
      <c r="BZ65" s="228">
        <v>0</v>
      </c>
      <c r="CA65" s="228">
        <v>1138.7799999999997</v>
      </c>
      <c r="CB65" s="228">
        <v>253.68</v>
      </c>
      <c r="CC65" s="228">
        <v>150193.47999999995</v>
      </c>
      <c r="CD65" s="29" t="s">
        <v>233</v>
      </c>
      <c r="CE65" s="32">
        <f t="shared" si="4"/>
        <v>88534770.62999998</v>
      </c>
    </row>
    <row r="66" spans="1:83" x14ac:dyDescent="0.35">
      <c r="A66" s="39" t="s">
        <v>251</v>
      </c>
      <c r="B66" s="20"/>
      <c r="C66" s="213">
        <v>197.44</v>
      </c>
      <c r="D66" s="213">
        <v>0</v>
      </c>
      <c r="E66" s="213">
        <v>3731.7999999999997</v>
      </c>
      <c r="F66" s="213">
        <v>0</v>
      </c>
      <c r="G66" s="213">
        <v>0</v>
      </c>
      <c r="H66" s="213">
        <v>419.16999999999996</v>
      </c>
      <c r="I66" s="213">
        <v>0</v>
      </c>
      <c r="J66" s="213">
        <v>474.86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63567.820000000007</v>
      </c>
      <c r="Q66" s="214">
        <v>557.72</v>
      </c>
      <c r="R66" s="214">
        <v>0</v>
      </c>
      <c r="S66" s="228">
        <v>128.88</v>
      </c>
      <c r="T66" s="228">
        <v>585.02</v>
      </c>
      <c r="U66" s="227">
        <v>2141.66</v>
      </c>
      <c r="V66" s="214">
        <v>713.84</v>
      </c>
      <c r="W66" s="214">
        <v>0</v>
      </c>
      <c r="X66" s="214">
        <v>0</v>
      </c>
      <c r="Y66" s="214">
        <v>3514.62</v>
      </c>
      <c r="Z66" s="214">
        <v>0</v>
      </c>
      <c r="AA66" s="214">
        <v>0</v>
      </c>
      <c r="AB66" s="240">
        <v>0</v>
      </c>
      <c r="AC66" s="214">
        <v>62.36</v>
      </c>
      <c r="AD66" s="214">
        <v>0</v>
      </c>
      <c r="AE66" s="214">
        <v>1858.41</v>
      </c>
      <c r="AF66" s="214">
        <v>0</v>
      </c>
      <c r="AG66" s="214">
        <v>548.37000000000012</v>
      </c>
      <c r="AH66" s="214">
        <v>0</v>
      </c>
      <c r="AI66" s="214">
        <v>0</v>
      </c>
      <c r="AJ66" s="214">
        <v>32739.940000000006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12565.04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2143.9299999999998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2666737.7000000002</v>
      </c>
      <c r="BF66" s="228">
        <v>605152.09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8032.48</v>
      </c>
      <c r="BO66" s="228">
        <v>0</v>
      </c>
      <c r="BP66" s="228">
        <v>184.38</v>
      </c>
      <c r="BQ66" s="228">
        <v>0</v>
      </c>
      <c r="BR66" s="228">
        <v>0</v>
      </c>
      <c r="BS66" s="228">
        <v>3930.34</v>
      </c>
      <c r="BT66" s="228">
        <v>468.7</v>
      </c>
      <c r="BU66" s="228">
        <v>0</v>
      </c>
      <c r="BV66" s="228">
        <v>0</v>
      </c>
      <c r="BW66" s="228">
        <v>1426.25</v>
      </c>
      <c r="BX66" s="228">
        <v>0</v>
      </c>
      <c r="BY66" s="228">
        <v>5660.79</v>
      </c>
      <c r="BZ66" s="228">
        <v>0</v>
      </c>
      <c r="CA66" s="228">
        <v>0</v>
      </c>
      <c r="CB66" s="228">
        <v>0</v>
      </c>
      <c r="CC66" s="228">
        <v>1216.33</v>
      </c>
      <c r="CD66" s="29" t="s">
        <v>233</v>
      </c>
      <c r="CE66" s="32">
        <f t="shared" si="4"/>
        <v>3418759.94</v>
      </c>
    </row>
    <row r="67" spans="1:83" x14ac:dyDescent="0.35">
      <c r="A67" s="39" t="s">
        <v>252</v>
      </c>
      <c r="B67" s="20"/>
      <c r="C67" s="213">
        <v>356117.13</v>
      </c>
      <c r="D67" s="213">
        <v>0</v>
      </c>
      <c r="E67" s="213">
        <v>3004140.2899999996</v>
      </c>
      <c r="F67" s="213">
        <v>0</v>
      </c>
      <c r="G67" s="213">
        <v>46.76</v>
      </c>
      <c r="H67" s="213">
        <v>398024.34</v>
      </c>
      <c r="I67" s="213">
        <v>0</v>
      </c>
      <c r="J67" s="213">
        <v>52138.270000000004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2082161.0899999999</v>
      </c>
      <c r="Q67" s="214">
        <v>119122.69000000003</v>
      </c>
      <c r="R67" s="214">
        <v>1197.8</v>
      </c>
      <c r="S67" s="228">
        <v>324480.25</v>
      </c>
      <c r="T67" s="228">
        <v>4357.92</v>
      </c>
      <c r="U67" s="227">
        <v>4646004.93</v>
      </c>
      <c r="V67" s="214">
        <v>130268.57</v>
      </c>
      <c r="W67" s="214">
        <v>15957.360000000002</v>
      </c>
      <c r="X67" s="214">
        <v>97327.71</v>
      </c>
      <c r="Y67" s="214">
        <v>786367.49</v>
      </c>
      <c r="Z67" s="214">
        <v>57347.51</v>
      </c>
      <c r="AA67" s="214">
        <v>35840.559999999998</v>
      </c>
      <c r="AB67" s="240">
        <v>147947.92000000001</v>
      </c>
      <c r="AC67" s="214">
        <v>55673.24</v>
      </c>
      <c r="AD67" s="214">
        <v>0</v>
      </c>
      <c r="AE67" s="214">
        <v>24558.1</v>
      </c>
      <c r="AF67" s="214">
        <v>0</v>
      </c>
      <c r="AG67" s="214">
        <v>441387.63999999996</v>
      </c>
      <c r="AH67" s="214">
        <v>0</v>
      </c>
      <c r="AI67" s="214">
        <v>0</v>
      </c>
      <c r="AJ67" s="214">
        <v>342804.25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215080.68</v>
      </c>
      <c r="AS67" s="214">
        <v>0</v>
      </c>
      <c r="AT67" s="214">
        <v>0</v>
      </c>
      <c r="AU67" s="214">
        <v>0</v>
      </c>
      <c r="AV67" s="228">
        <v>268251.83</v>
      </c>
      <c r="AW67" s="228">
        <v>0</v>
      </c>
      <c r="AX67" s="228">
        <v>210248.12</v>
      </c>
      <c r="AY67" s="214">
        <v>986671.73</v>
      </c>
      <c r="AZ67" s="214">
        <v>197.6</v>
      </c>
      <c r="BA67" s="228">
        <v>476891.57000000007</v>
      </c>
      <c r="BB67" s="228">
        <v>0</v>
      </c>
      <c r="BC67" s="228">
        <v>361.58000000000004</v>
      </c>
      <c r="BD67" s="228">
        <v>165234.28</v>
      </c>
      <c r="BE67" s="214">
        <v>7183535.4099999974</v>
      </c>
      <c r="BF67" s="228">
        <v>860930.11999999988</v>
      </c>
      <c r="BG67" s="228">
        <v>6984.58</v>
      </c>
      <c r="BH67" s="228">
        <v>41838.519999999997</v>
      </c>
      <c r="BI67" s="228">
        <v>0</v>
      </c>
      <c r="BJ67" s="228">
        <v>0</v>
      </c>
      <c r="BK67" s="228">
        <v>387.59999999999997</v>
      </c>
      <c r="BL67" s="228">
        <v>0</v>
      </c>
      <c r="BM67" s="228">
        <v>0</v>
      </c>
      <c r="BN67" s="228">
        <v>966452.27</v>
      </c>
      <c r="BO67" s="228">
        <v>0</v>
      </c>
      <c r="BP67" s="228">
        <v>116447.39</v>
      </c>
      <c r="BQ67" s="228">
        <v>0</v>
      </c>
      <c r="BR67" s="228">
        <v>0</v>
      </c>
      <c r="BS67" s="228">
        <v>131119.76</v>
      </c>
      <c r="BT67" s="228">
        <v>8485.65</v>
      </c>
      <c r="BU67" s="228">
        <v>0</v>
      </c>
      <c r="BV67" s="228">
        <v>1225034.7899999998</v>
      </c>
      <c r="BW67" s="228">
        <v>7935310.3700000001</v>
      </c>
      <c r="BX67" s="228">
        <v>0</v>
      </c>
      <c r="BY67" s="228">
        <v>2741982.0799999996</v>
      </c>
      <c r="BZ67" s="228">
        <v>0</v>
      </c>
      <c r="CA67" s="228">
        <v>5648347.6499999994</v>
      </c>
      <c r="CB67" s="228">
        <v>41.25</v>
      </c>
      <c r="CC67" s="228">
        <v>454980.35</v>
      </c>
      <c r="CD67" s="29" t="s">
        <v>233</v>
      </c>
      <c r="CE67" s="32">
        <f t="shared" si="4"/>
        <v>42768086.999999993</v>
      </c>
    </row>
    <row r="68" spans="1:83" x14ac:dyDescent="0.35">
      <c r="A68" s="39" t="s">
        <v>11</v>
      </c>
      <c r="B68" s="20"/>
      <c r="C68" s="32">
        <f t="shared" ref="C68:BN68" si="7">ROUND(C52+C53,0)</f>
        <v>605822</v>
      </c>
      <c r="D68" s="32">
        <f t="shared" si="7"/>
        <v>0</v>
      </c>
      <c r="E68" s="32">
        <f t="shared" si="7"/>
        <v>2002837</v>
      </c>
      <c r="F68" s="32">
        <f t="shared" si="7"/>
        <v>0</v>
      </c>
      <c r="G68" s="32">
        <f t="shared" si="7"/>
        <v>242764</v>
      </c>
      <c r="H68" s="32">
        <f t="shared" si="7"/>
        <v>329146</v>
      </c>
      <c r="I68" s="32">
        <f t="shared" si="7"/>
        <v>0</v>
      </c>
      <c r="J68" s="32">
        <f t="shared" si="7"/>
        <v>66027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767830</v>
      </c>
      <c r="Q68" s="32">
        <f t="shared" si="7"/>
        <v>330634</v>
      </c>
      <c r="R68" s="32">
        <f t="shared" si="7"/>
        <v>21435</v>
      </c>
      <c r="S68" s="32">
        <f t="shared" si="7"/>
        <v>432049</v>
      </c>
      <c r="T68" s="32">
        <f t="shared" si="7"/>
        <v>90052</v>
      </c>
      <c r="U68" s="32">
        <f t="shared" si="7"/>
        <v>270431</v>
      </c>
      <c r="V68" s="32">
        <f t="shared" si="7"/>
        <v>216137</v>
      </c>
      <c r="W68" s="32">
        <f t="shared" si="7"/>
        <v>35084</v>
      </c>
      <c r="X68" s="32">
        <f t="shared" si="7"/>
        <v>32101</v>
      </c>
      <c r="Y68" s="32">
        <f t="shared" si="7"/>
        <v>307293</v>
      </c>
      <c r="Z68" s="32">
        <f t="shared" si="7"/>
        <v>0</v>
      </c>
      <c r="AA68" s="32">
        <f t="shared" si="7"/>
        <v>83192</v>
      </c>
      <c r="AB68" s="32">
        <f t="shared" si="7"/>
        <v>162591</v>
      </c>
      <c r="AC68" s="32">
        <f t="shared" si="7"/>
        <v>30022</v>
      </c>
      <c r="AD68" s="32">
        <f t="shared" si="7"/>
        <v>0</v>
      </c>
      <c r="AE68" s="32">
        <f t="shared" si="7"/>
        <v>378387</v>
      </c>
      <c r="AF68" s="32">
        <f t="shared" si="7"/>
        <v>0</v>
      </c>
      <c r="AG68" s="32">
        <f t="shared" si="7"/>
        <v>394668</v>
      </c>
      <c r="AH68" s="32">
        <f t="shared" si="7"/>
        <v>0</v>
      </c>
      <c r="AI68" s="32">
        <f t="shared" si="7"/>
        <v>0</v>
      </c>
      <c r="AJ68" s="32">
        <f t="shared" si="7"/>
        <v>508312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30378</v>
      </c>
      <c r="AY68" s="32">
        <f t="shared" si="7"/>
        <v>186041</v>
      </c>
      <c r="AZ68" s="32">
        <f t="shared" si="7"/>
        <v>132734</v>
      </c>
      <c r="BA68" s="32">
        <f t="shared" si="7"/>
        <v>121332</v>
      </c>
      <c r="BB68" s="32">
        <f t="shared" si="7"/>
        <v>0</v>
      </c>
      <c r="BC68" s="32">
        <f t="shared" si="7"/>
        <v>66181</v>
      </c>
      <c r="BD68" s="32">
        <f t="shared" si="7"/>
        <v>25299</v>
      </c>
      <c r="BE68" s="32">
        <f t="shared" si="7"/>
        <v>2459812</v>
      </c>
      <c r="BF68" s="32">
        <f t="shared" si="7"/>
        <v>81383</v>
      </c>
      <c r="BG68" s="32">
        <f t="shared" si="7"/>
        <v>10671</v>
      </c>
      <c r="BH68" s="32">
        <f t="shared" si="7"/>
        <v>125845</v>
      </c>
      <c r="BI68" s="32">
        <f t="shared" si="7"/>
        <v>0</v>
      </c>
      <c r="BJ68" s="32">
        <f t="shared" si="7"/>
        <v>0</v>
      </c>
      <c r="BK68" s="32">
        <f t="shared" si="7"/>
        <v>29909</v>
      </c>
      <c r="BL68" s="32">
        <f t="shared" si="7"/>
        <v>51830</v>
      </c>
      <c r="BM68" s="32">
        <f t="shared" si="7"/>
        <v>0</v>
      </c>
      <c r="BN68" s="32">
        <f t="shared" si="7"/>
        <v>198073</v>
      </c>
      <c r="BO68" s="32">
        <f t="shared" ref="BO68:CC68" si="8">ROUND(BO52+BO53,0)</f>
        <v>27471</v>
      </c>
      <c r="BP68" s="32">
        <f t="shared" si="8"/>
        <v>15323</v>
      </c>
      <c r="BQ68" s="32">
        <f t="shared" si="8"/>
        <v>0</v>
      </c>
      <c r="BR68" s="32">
        <f t="shared" si="8"/>
        <v>0</v>
      </c>
      <c r="BS68" s="32">
        <f t="shared" si="8"/>
        <v>72215</v>
      </c>
      <c r="BT68" s="32">
        <f t="shared" si="8"/>
        <v>52274</v>
      </c>
      <c r="BU68" s="32">
        <f t="shared" si="8"/>
        <v>0</v>
      </c>
      <c r="BV68" s="32">
        <f t="shared" si="8"/>
        <v>162929</v>
      </c>
      <c r="BW68" s="32">
        <f t="shared" si="8"/>
        <v>77315</v>
      </c>
      <c r="BX68" s="32">
        <f t="shared" si="8"/>
        <v>0</v>
      </c>
      <c r="BY68" s="32">
        <f t="shared" si="8"/>
        <v>169942</v>
      </c>
      <c r="BZ68" s="32">
        <f t="shared" si="8"/>
        <v>0</v>
      </c>
      <c r="CA68" s="32">
        <f t="shared" si="8"/>
        <v>11937</v>
      </c>
      <c r="CB68" s="32">
        <f t="shared" si="8"/>
        <v>0</v>
      </c>
      <c r="CC68" s="32">
        <f t="shared" si="8"/>
        <v>256921</v>
      </c>
      <c r="CD68" s="29" t="s">
        <v>233</v>
      </c>
      <c r="CE68" s="32">
        <f t="shared" si="4"/>
        <v>11672629</v>
      </c>
    </row>
    <row r="69" spans="1:83" x14ac:dyDescent="0.35">
      <c r="A69" s="39" t="s">
        <v>253</v>
      </c>
      <c r="B69" s="32"/>
      <c r="C69" s="213">
        <v>5281.22</v>
      </c>
      <c r="D69" s="213">
        <v>0</v>
      </c>
      <c r="E69" s="213">
        <v>18252.599999999999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1260502.44</v>
      </c>
      <c r="Q69" s="214">
        <v>0</v>
      </c>
      <c r="R69" s="214">
        <v>0</v>
      </c>
      <c r="S69" s="228">
        <v>158142.24000000002</v>
      </c>
      <c r="T69" s="228">
        <v>0</v>
      </c>
      <c r="U69" s="227">
        <v>107074.29000000001</v>
      </c>
      <c r="V69" s="214">
        <v>101760.05999999995</v>
      </c>
      <c r="W69" s="214">
        <v>0</v>
      </c>
      <c r="X69" s="214">
        <v>0</v>
      </c>
      <c r="Y69" s="214">
        <v>531437.06000000006</v>
      </c>
      <c r="Z69" s="214">
        <v>0</v>
      </c>
      <c r="AA69" s="214">
        <v>0</v>
      </c>
      <c r="AB69" s="240">
        <v>661342.71000000008</v>
      </c>
      <c r="AC69" s="214">
        <v>279358.69</v>
      </c>
      <c r="AD69" s="214">
        <v>0</v>
      </c>
      <c r="AE69" s="214">
        <v>61030.049999999988</v>
      </c>
      <c r="AF69" s="214">
        <v>0</v>
      </c>
      <c r="AG69" s="214">
        <v>0</v>
      </c>
      <c r="AH69" s="214">
        <v>0</v>
      </c>
      <c r="AI69" s="214">
        <v>0</v>
      </c>
      <c r="AJ69" s="214">
        <v>443491.93000000005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318091.45000000007</v>
      </c>
      <c r="AY69" s="214">
        <v>0</v>
      </c>
      <c r="AZ69" s="214">
        <v>0</v>
      </c>
      <c r="BA69" s="228">
        <v>0</v>
      </c>
      <c r="BB69" s="228">
        <v>0</v>
      </c>
      <c r="BC69" s="228">
        <v>2108.6999999999998</v>
      </c>
      <c r="BD69" s="228">
        <v>94551.420000000013</v>
      </c>
      <c r="BE69" s="214">
        <v>1956615.42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10134.6</v>
      </c>
      <c r="BO69" s="228">
        <v>0</v>
      </c>
      <c r="BP69" s="228">
        <v>0</v>
      </c>
      <c r="BQ69" s="228">
        <v>0</v>
      </c>
      <c r="BR69" s="228">
        <v>0</v>
      </c>
      <c r="BS69" s="228">
        <v>1739.4000000000003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2332.4399999999996</v>
      </c>
      <c r="BZ69" s="228">
        <v>0</v>
      </c>
      <c r="CA69" s="228">
        <v>0</v>
      </c>
      <c r="CB69" s="228">
        <v>0</v>
      </c>
      <c r="CC69" s="228">
        <v>0</v>
      </c>
      <c r="CD69" s="29" t="s">
        <v>233</v>
      </c>
      <c r="CE69" s="32">
        <f t="shared" si="4"/>
        <v>6013246.7200000007</v>
      </c>
    </row>
    <row r="70" spans="1:83" x14ac:dyDescent="0.35">
      <c r="A70" s="39" t="s">
        <v>254</v>
      </c>
      <c r="B70" s="20"/>
      <c r="C70" s="32">
        <f t="shared" ref="C70:BN70" si="9">SUM(C71:C84)</f>
        <v>99745.040000000008</v>
      </c>
      <c r="D70" s="32">
        <f t="shared" si="9"/>
        <v>0</v>
      </c>
      <c r="E70" s="32">
        <f t="shared" si="9"/>
        <v>246556.55</v>
      </c>
      <c r="F70" s="32">
        <f t="shared" si="9"/>
        <v>0</v>
      </c>
      <c r="G70" s="32">
        <f t="shared" si="9"/>
        <v>0</v>
      </c>
      <c r="H70" s="32">
        <f t="shared" si="9"/>
        <v>15769.64</v>
      </c>
      <c r="I70" s="32">
        <f t="shared" si="9"/>
        <v>0</v>
      </c>
      <c r="J70" s="32">
        <f t="shared" si="9"/>
        <v>19819.52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105.6</v>
      </c>
      <c r="P70" s="32">
        <f t="shared" si="9"/>
        <v>158705.99</v>
      </c>
      <c r="Q70" s="32">
        <f t="shared" si="9"/>
        <v>18348.599999999999</v>
      </c>
      <c r="R70" s="32">
        <f t="shared" si="9"/>
        <v>-9785.7000000000007</v>
      </c>
      <c r="S70" s="32">
        <f t="shared" si="9"/>
        <v>11601.57</v>
      </c>
      <c r="T70" s="32">
        <f t="shared" si="9"/>
        <v>11337.119999999999</v>
      </c>
      <c r="U70" s="32">
        <f t="shared" si="9"/>
        <v>107228.32999999999</v>
      </c>
      <c r="V70" s="32">
        <f t="shared" si="9"/>
        <v>65474.62000000001</v>
      </c>
      <c r="W70" s="32">
        <f t="shared" si="9"/>
        <v>4601.04</v>
      </c>
      <c r="X70" s="32">
        <f t="shared" si="9"/>
        <v>5661.18</v>
      </c>
      <c r="Y70" s="32">
        <f t="shared" si="9"/>
        <v>24262.449999999997</v>
      </c>
      <c r="Z70" s="32">
        <f t="shared" si="9"/>
        <v>0</v>
      </c>
      <c r="AA70" s="32">
        <f t="shared" si="9"/>
        <v>1700.58</v>
      </c>
      <c r="AB70" s="32">
        <f t="shared" si="9"/>
        <v>27212.52</v>
      </c>
      <c r="AC70" s="32">
        <f t="shared" si="9"/>
        <v>24027.440000000002</v>
      </c>
      <c r="AD70" s="32">
        <f t="shared" si="9"/>
        <v>0</v>
      </c>
      <c r="AE70" s="32">
        <f t="shared" si="9"/>
        <v>7387.06</v>
      </c>
      <c r="AF70" s="32">
        <f t="shared" si="9"/>
        <v>0</v>
      </c>
      <c r="AG70" s="32">
        <f t="shared" si="9"/>
        <v>84960.51</v>
      </c>
      <c r="AH70" s="32">
        <f t="shared" si="9"/>
        <v>0</v>
      </c>
      <c r="AI70" s="32">
        <f t="shared" si="9"/>
        <v>0</v>
      </c>
      <c r="AJ70" s="32">
        <f t="shared" si="9"/>
        <v>179857.84000000005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6468.26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77.95</v>
      </c>
      <c r="AW70" s="32">
        <f t="shared" si="9"/>
        <v>0</v>
      </c>
      <c r="AX70" s="32">
        <f t="shared" si="9"/>
        <v>174261.99</v>
      </c>
      <c r="AY70" s="32">
        <f t="shared" si="9"/>
        <v>85962.300000000032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13865.42</v>
      </c>
      <c r="BD70" s="32">
        <f t="shared" si="9"/>
        <v>0</v>
      </c>
      <c r="BE70" s="32">
        <f t="shared" si="9"/>
        <v>387370.57</v>
      </c>
      <c r="BF70" s="32">
        <f t="shared" si="9"/>
        <v>12211.850000000002</v>
      </c>
      <c r="BG70" s="32">
        <f t="shared" si="9"/>
        <v>3686.44</v>
      </c>
      <c r="BH70" s="32">
        <f t="shared" si="9"/>
        <v>2.8421709430404007E-14</v>
      </c>
      <c r="BI70" s="32">
        <f t="shared" si="9"/>
        <v>0</v>
      </c>
      <c r="BJ70" s="32">
        <f t="shared" si="9"/>
        <v>0</v>
      </c>
      <c r="BK70" s="32">
        <f t="shared" si="9"/>
        <v>906.27</v>
      </c>
      <c r="BL70" s="32">
        <f t="shared" si="9"/>
        <v>0</v>
      </c>
      <c r="BM70" s="32">
        <f t="shared" si="9"/>
        <v>0</v>
      </c>
      <c r="BN70" s="32">
        <f t="shared" si="9"/>
        <v>579332.98</v>
      </c>
      <c r="BO70" s="32">
        <f t="shared" ref="BO70:CD70" si="10">SUM(BO71:BO84)</f>
        <v>0</v>
      </c>
      <c r="BP70" s="32">
        <f t="shared" si="10"/>
        <v>2257.6</v>
      </c>
      <c r="BQ70" s="32">
        <f t="shared" si="10"/>
        <v>0</v>
      </c>
      <c r="BR70" s="32">
        <f t="shared" si="10"/>
        <v>0</v>
      </c>
      <c r="BS70" s="32">
        <f t="shared" si="10"/>
        <v>38331.839999999989</v>
      </c>
      <c r="BT70" s="32">
        <f t="shared" si="10"/>
        <v>14459.7</v>
      </c>
      <c r="BU70" s="32">
        <f t="shared" si="10"/>
        <v>0</v>
      </c>
      <c r="BV70" s="32">
        <f t="shared" si="10"/>
        <v>121418.18999999999</v>
      </c>
      <c r="BW70" s="32">
        <f t="shared" si="10"/>
        <v>39144.69</v>
      </c>
      <c r="BX70" s="32">
        <f t="shared" si="10"/>
        <v>0</v>
      </c>
      <c r="BY70" s="32">
        <f t="shared" si="10"/>
        <v>218978.59</v>
      </c>
      <c r="BZ70" s="32">
        <f t="shared" si="10"/>
        <v>0</v>
      </c>
      <c r="CA70" s="32">
        <f t="shared" si="10"/>
        <v>9477.17</v>
      </c>
      <c r="CB70" s="32">
        <f t="shared" si="10"/>
        <v>4045.1800000000003</v>
      </c>
      <c r="CC70" s="32">
        <f t="shared" si="10"/>
        <v>169180101.26488951</v>
      </c>
      <c r="CD70" s="32">
        <f t="shared" si="10"/>
        <v>22062364.23</v>
      </c>
      <c r="CE70" s="32">
        <f>SUM(CE71:CE85)</f>
        <v>251620002.54488951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99745.040000000008</v>
      </c>
      <c r="D84" s="24">
        <v>0</v>
      </c>
      <c r="E84" s="30">
        <v>246556.55</v>
      </c>
      <c r="F84" s="30">
        <v>0</v>
      </c>
      <c r="G84" s="24">
        <v>0</v>
      </c>
      <c r="H84" s="24">
        <v>15769.64</v>
      </c>
      <c r="I84" s="30">
        <v>0</v>
      </c>
      <c r="J84" s="30">
        <v>19819.52</v>
      </c>
      <c r="K84" s="30">
        <v>0</v>
      </c>
      <c r="L84" s="30">
        <v>0</v>
      </c>
      <c r="M84" s="24">
        <v>0</v>
      </c>
      <c r="N84" s="24">
        <v>0</v>
      </c>
      <c r="O84" s="24">
        <v>105.6</v>
      </c>
      <c r="P84" s="30">
        <v>158705.99</v>
      </c>
      <c r="Q84" s="30">
        <v>18348.599999999999</v>
      </c>
      <c r="R84" s="31">
        <v>-9785.7000000000007</v>
      </c>
      <c r="S84" s="30">
        <v>11601.57</v>
      </c>
      <c r="T84" s="24">
        <v>11337.119999999999</v>
      </c>
      <c r="U84" s="30">
        <v>107228.32999999999</v>
      </c>
      <c r="V84" s="30">
        <v>65474.62000000001</v>
      </c>
      <c r="W84" s="24">
        <v>4601.04</v>
      </c>
      <c r="X84" s="30">
        <v>5661.18</v>
      </c>
      <c r="Y84" s="30">
        <v>24262.449999999997</v>
      </c>
      <c r="Z84" s="30">
        <v>0</v>
      </c>
      <c r="AA84" s="30">
        <v>1700.58</v>
      </c>
      <c r="AB84" s="30">
        <v>27212.52</v>
      </c>
      <c r="AC84" s="30">
        <v>24027.440000000002</v>
      </c>
      <c r="AD84" s="30">
        <v>0</v>
      </c>
      <c r="AE84" s="30">
        <v>7387.06</v>
      </c>
      <c r="AF84" s="30">
        <v>0</v>
      </c>
      <c r="AG84" s="30">
        <v>84960.51</v>
      </c>
      <c r="AH84" s="30">
        <v>0</v>
      </c>
      <c r="AI84" s="30">
        <v>0</v>
      </c>
      <c r="AJ84" s="30">
        <v>179857.84000000005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6468.26</v>
      </c>
      <c r="AS84" s="24">
        <v>0</v>
      </c>
      <c r="AT84" s="24">
        <v>0</v>
      </c>
      <c r="AU84" s="30">
        <v>0</v>
      </c>
      <c r="AV84" s="30">
        <v>77.95</v>
      </c>
      <c r="AW84" s="30">
        <v>0</v>
      </c>
      <c r="AX84" s="30">
        <v>174261.99</v>
      </c>
      <c r="AY84" s="30">
        <v>85962.300000000032</v>
      </c>
      <c r="AZ84" s="30">
        <v>0</v>
      </c>
      <c r="BA84" s="30">
        <v>0</v>
      </c>
      <c r="BB84" s="30">
        <v>0</v>
      </c>
      <c r="BC84" s="30">
        <v>13865.42</v>
      </c>
      <c r="BD84" s="30">
        <v>0</v>
      </c>
      <c r="BE84" s="30">
        <v>387370.57</v>
      </c>
      <c r="BF84" s="30">
        <v>12211.850000000002</v>
      </c>
      <c r="BG84" s="30">
        <v>3686.44</v>
      </c>
      <c r="BH84" s="31">
        <v>2.8421709430404007E-14</v>
      </c>
      <c r="BI84" s="30">
        <v>0</v>
      </c>
      <c r="BJ84" s="30">
        <v>0</v>
      </c>
      <c r="BK84" s="30">
        <v>906.27</v>
      </c>
      <c r="BL84" s="30">
        <v>0</v>
      </c>
      <c r="BM84" s="30">
        <v>0</v>
      </c>
      <c r="BN84" s="30">
        <v>579332.98</v>
      </c>
      <c r="BO84" s="30">
        <v>0</v>
      </c>
      <c r="BP84" s="30">
        <v>2257.6</v>
      </c>
      <c r="BQ84" s="30">
        <v>0</v>
      </c>
      <c r="BR84" s="30">
        <v>0</v>
      </c>
      <c r="BS84" s="30">
        <v>38331.839999999989</v>
      </c>
      <c r="BT84" s="30">
        <v>14459.7</v>
      </c>
      <c r="BU84" s="30">
        <v>0</v>
      </c>
      <c r="BV84" s="30">
        <v>121418.18999999999</v>
      </c>
      <c r="BW84" s="30">
        <v>39144.69</v>
      </c>
      <c r="BX84" s="30">
        <v>0</v>
      </c>
      <c r="BY84" s="30">
        <v>218978.59</v>
      </c>
      <c r="BZ84" s="30">
        <v>0</v>
      </c>
      <c r="CA84" s="30">
        <v>9477.17</v>
      </c>
      <c r="CB84" s="30">
        <v>4045.1800000000003</v>
      </c>
      <c r="CC84" s="30">
        <v>169180101.26488951</v>
      </c>
      <c r="CD84" s="35">
        <v>22062364.23</v>
      </c>
      <c r="CE84" s="32">
        <f t="shared" si="11"/>
        <v>194059299.98488951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514528.03</v>
      </c>
      <c r="F85" s="213">
        <v>0</v>
      </c>
      <c r="G85" s="213">
        <v>0</v>
      </c>
      <c r="H85" s="213">
        <v>90461.04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1184613.01</v>
      </c>
      <c r="V85" s="213">
        <v>12680.369999999999</v>
      </c>
      <c r="W85" s="213">
        <v>0</v>
      </c>
      <c r="X85" s="213">
        <v>0</v>
      </c>
      <c r="Y85" s="213">
        <v>9600</v>
      </c>
      <c r="Z85" s="213">
        <v>0</v>
      </c>
      <c r="AA85" s="213">
        <v>0</v>
      </c>
      <c r="AB85" s="213">
        <v>40131.19000000001</v>
      </c>
      <c r="AC85" s="213">
        <v>0</v>
      </c>
      <c r="AD85" s="213">
        <v>0</v>
      </c>
      <c r="AE85" s="213">
        <v>15997.41</v>
      </c>
      <c r="AF85" s="213">
        <v>0</v>
      </c>
      <c r="AG85" s="213">
        <v>146122.35</v>
      </c>
      <c r="AH85" s="213">
        <v>0</v>
      </c>
      <c r="AI85" s="213">
        <v>0</v>
      </c>
      <c r="AJ85" s="213">
        <v>872203.75999999989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-104115.63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151999.97999999998</v>
      </c>
      <c r="AY85" s="213">
        <v>1393170.8899999997</v>
      </c>
      <c r="AZ85" s="213">
        <v>3868.2900000000004</v>
      </c>
      <c r="BA85" s="213">
        <v>83770.48000000001</v>
      </c>
      <c r="BB85" s="213">
        <v>0</v>
      </c>
      <c r="BC85" s="213">
        <v>0</v>
      </c>
      <c r="BD85" s="213">
        <v>0</v>
      </c>
      <c r="BE85" s="213">
        <v>107674.53</v>
      </c>
      <c r="BF85" s="213">
        <v>110547.36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437665.33999999997</v>
      </c>
      <c r="BO85" s="213">
        <v>0</v>
      </c>
      <c r="BP85" s="213">
        <v>0</v>
      </c>
      <c r="BQ85" s="213">
        <v>0</v>
      </c>
      <c r="BR85" s="213">
        <v>0</v>
      </c>
      <c r="BS85" s="213">
        <v>162444.12999999998</v>
      </c>
      <c r="BT85" s="213">
        <v>222986.33000000002</v>
      </c>
      <c r="BU85" s="213">
        <v>0</v>
      </c>
      <c r="BV85" s="213">
        <v>228125.94999999998</v>
      </c>
      <c r="BW85" s="213">
        <v>100336</v>
      </c>
      <c r="BX85" s="213">
        <v>0</v>
      </c>
      <c r="BY85" s="213">
        <v>29961.97</v>
      </c>
      <c r="BZ85" s="213">
        <v>0</v>
      </c>
      <c r="CA85" s="213">
        <v>0</v>
      </c>
      <c r="CB85" s="213">
        <v>0</v>
      </c>
      <c r="CC85" s="213">
        <v>51745929.780000001</v>
      </c>
      <c r="CD85" s="35"/>
      <c r="CE85" s="32">
        <f t="shared" si="11"/>
        <v>57560702.560000002</v>
      </c>
    </row>
    <row r="86" spans="1:84" x14ac:dyDescent="0.35">
      <c r="A86" s="39" t="s">
        <v>270</v>
      </c>
      <c r="B86" s="32"/>
      <c r="C86" s="32">
        <f>SUM(C62:C70)-C85</f>
        <v>20645484.670000002</v>
      </c>
      <c r="D86" s="32">
        <f t="shared" ref="D86:BO86" si="12">SUM(D62:D70)-D85</f>
        <v>0</v>
      </c>
      <c r="E86" s="32">
        <f t="shared" si="12"/>
        <v>90745554.299999997</v>
      </c>
      <c r="F86" s="32">
        <f t="shared" si="12"/>
        <v>0</v>
      </c>
      <c r="G86" s="32">
        <f t="shared" si="12"/>
        <v>276137.03999999998</v>
      </c>
      <c r="H86" s="32">
        <f t="shared" si="12"/>
        <v>4698344.47</v>
      </c>
      <c r="I86" s="32">
        <f t="shared" si="12"/>
        <v>0</v>
      </c>
      <c r="J86" s="32">
        <f t="shared" si="12"/>
        <v>2992992.53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8613.82</v>
      </c>
      <c r="P86" s="32">
        <f t="shared" si="12"/>
        <v>31171176.239999998</v>
      </c>
      <c r="Q86" s="32">
        <f t="shared" si="12"/>
        <v>15437030.480000002</v>
      </c>
      <c r="R86" s="32">
        <f t="shared" si="12"/>
        <v>820726.08000000007</v>
      </c>
      <c r="S86" s="32">
        <f t="shared" si="12"/>
        <v>21433767.509999987</v>
      </c>
      <c r="T86" s="32">
        <f t="shared" si="12"/>
        <v>5240222.79</v>
      </c>
      <c r="U86" s="32">
        <f t="shared" si="12"/>
        <v>18547680.569999997</v>
      </c>
      <c r="V86" s="32">
        <f t="shared" si="12"/>
        <v>19357643.82</v>
      </c>
      <c r="W86" s="32">
        <f t="shared" si="12"/>
        <v>1214274.9900000002</v>
      </c>
      <c r="X86" s="32">
        <f t="shared" si="12"/>
        <v>2167594.27</v>
      </c>
      <c r="Y86" s="32">
        <f t="shared" si="12"/>
        <v>10425138.599999996</v>
      </c>
      <c r="Z86" s="32">
        <f t="shared" si="12"/>
        <v>59647.51</v>
      </c>
      <c r="AA86" s="32">
        <f t="shared" si="12"/>
        <v>1708507.6</v>
      </c>
      <c r="AB86" s="32">
        <f t="shared" si="12"/>
        <v>23047537.239999998</v>
      </c>
      <c r="AC86" s="32">
        <f t="shared" si="12"/>
        <v>7839448.9100000011</v>
      </c>
      <c r="AD86" s="32">
        <f t="shared" si="12"/>
        <v>0</v>
      </c>
      <c r="AE86" s="32">
        <f t="shared" si="12"/>
        <v>8365658.6299999999</v>
      </c>
      <c r="AF86" s="32">
        <f t="shared" si="12"/>
        <v>0</v>
      </c>
      <c r="AG86" s="32">
        <f t="shared" si="12"/>
        <v>17577106.500000004</v>
      </c>
      <c r="AH86" s="32">
        <f t="shared" si="12"/>
        <v>0</v>
      </c>
      <c r="AI86" s="32">
        <f t="shared" si="12"/>
        <v>0</v>
      </c>
      <c r="AJ86" s="32">
        <f t="shared" si="12"/>
        <v>8130390.1300000008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594520.19999999995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1041370.19</v>
      </c>
      <c r="AW86" s="32">
        <f t="shared" si="12"/>
        <v>25.76</v>
      </c>
      <c r="AX86" s="32">
        <f t="shared" si="12"/>
        <v>581489.84000000008</v>
      </c>
      <c r="AY86" s="32">
        <f t="shared" si="12"/>
        <v>6351357.5299999993</v>
      </c>
      <c r="AZ86" s="32">
        <f t="shared" si="12"/>
        <v>132988.09</v>
      </c>
      <c r="BA86" s="32">
        <f t="shared" si="12"/>
        <v>902273.38000000012</v>
      </c>
      <c r="BB86" s="32">
        <f t="shared" si="12"/>
        <v>0</v>
      </c>
      <c r="BC86" s="32">
        <f t="shared" si="12"/>
        <v>1831396.5099999998</v>
      </c>
      <c r="BD86" s="32">
        <f t="shared" si="12"/>
        <v>80063.81</v>
      </c>
      <c r="BE86" s="32">
        <f t="shared" si="12"/>
        <v>21970604.079999998</v>
      </c>
      <c r="BF86" s="32">
        <f t="shared" si="12"/>
        <v>6417578.629999999</v>
      </c>
      <c r="BG86" s="32">
        <f t="shared" si="12"/>
        <v>532707.35000000009</v>
      </c>
      <c r="BH86" s="32">
        <f t="shared" si="12"/>
        <v>170170.56</v>
      </c>
      <c r="BI86" s="32">
        <f t="shared" si="12"/>
        <v>0</v>
      </c>
      <c r="BJ86" s="32">
        <f t="shared" si="12"/>
        <v>0</v>
      </c>
      <c r="BK86" s="32">
        <f t="shared" si="12"/>
        <v>45399.369999999995</v>
      </c>
      <c r="BL86" s="32">
        <f t="shared" si="12"/>
        <v>52093.87</v>
      </c>
      <c r="BM86" s="32">
        <f t="shared" si="12"/>
        <v>0</v>
      </c>
      <c r="BN86" s="32">
        <f t="shared" si="12"/>
        <v>6666433.5800000001</v>
      </c>
      <c r="BO86" s="32">
        <f t="shared" si="12"/>
        <v>959478.21</v>
      </c>
      <c r="BP86" s="32">
        <f t="shared" ref="BP86:CD86" si="13">SUM(BP62:BP70)-BP85</f>
        <v>134212.37000000002</v>
      </c>
      <c r="BQ86" s="32">
        <f t="shared" si="13"/>
        <v>0</v>
      </c>
      <c r="BR86" s="32">
        <f t="shared" si="13"/>
        <v>0</v>
      </c>
      <c r="BS86" s="32">
        <f t="shared" si="13"/>
        <v>1009436.1999999998</v>
      </c>
      <c r="BT86" s="32">
        <f t="shared" si="13"/>
        <v>662414.46</v>
      </c>
      <c r="BU86" s="32">
        <f t="shared" si="13"/>
        <v>0</v>
      </c>
      <c r="BV86" s="32">
        <f t="shared" si="13"/>
        <v>5754693.6000000006</v>
      </c>
      <c r="BW86" s="32">
        <f t="shared" si="13"/>
        <v>8449119.6199999992</v>
      </c>
      <c r="BX86" s="32">
        <f t="shared" si="13"/>
        <v>0</v>
      </c>
      <c r="BY86" s="32">
        <f t="shared" si="13"/>
        <v>15159991.629999997</v>
      </c>
      <c r="BZ86" s="32">
        <f t="shared" si="13"/>
        <v>0</v>
      </c>
      <c r="CA86" s="32">
        <f t="shared" si="13"/>
        <v>6755839.1999999993</v>
      </c>
      <c r="CB86" s="32">
        <f t="shared" si="13"/>
        <v>239530.77</v>
      </c>
      <c r="CC86" s="32">
        <f t="shared" si="13"/>
        <v>119693927.56488952</v>
      </c>
      <c r="CD86" s="32">
        <f t="shared" si="13"/>
        <v>22062364.23</v>
      </c>
      <c r="CE86" s="32">
        <f t="shared" si="11"/>
        <v>540162159.30488932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107693518.31</v>
      </c>
      <c r="D88" s="213">
        <v>0</v>
      </c>
      <c r="E88" s="213">
        <v>417248742.19000047</v>
      </c>
      <c r="F88" s="213">
        <v>0</v>
      </c>
      <c r="G88" s="213">
        <v>0</v>
      </c>
      <c r="H88" s="213">
        <v>16836178.009999998</v>
      </c>
      <c r="I88" s="213">
        <v>0</v>
      </c>
      <c r="J88" s="213">
        <v>10220560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133929212.42</v>
      </c>
      <c r="Q88" s="213">
        <v>14357955</v>
      </c>
      <c r="R88" s="213">
        <v>18401538</v>
      </c>
      <c r="S88" s="213">
        <v>52009990.509999998</v>
      </c>
      <c r="T88" s="213">
        <v>16652074.810000001</v>
      </c>
      <c r="U88" s="213">
        <v>112953202.91</v>
      </c>
      <c r="V88" s="213">
        <v>125044086.85999998</v>
      </c>
      <c r="W88" s="213">
        <v>5101398.1199999992</v>
      </c>
      <c r="X88" s="213">
        <v>34025164.529999994</v>
      </c>
      <c r="Y88" s="213">
        <v>14306801.670000002</v>
      </c>
      <c r="Z88" s="213">
        <v>0</v>
      </c>
      <c r="AA88" s="213">
        <v>3391561.8499999996</v>
      </c>
      <c r="AB88" s="213">
        <v>140654301.80000001</v>
      </c>
      <c r="AC88" s="213">
        <v>66514572.299999997</v>
      </c>
      <c r="AD88" s="213">
        <v>0</v>
      </c>
      <c r="AE88" s="213">
        <v>18108517</v>
      </c>
      <c r="AF88" s="213">
        <v>0</v>
      </c>
      <c r="AG88" s="213">
        <v>106845159.52</v>
      </c>
      <c r="AH88" s="213">
        <v>0</v>
      </c>
      <c r="AI88" s="213">
        <v>0</v>
      </c>
      <c r="AJ88" s="213">
        <v>25198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256346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1414576079.8100002</v>
      </c>
    </row>
    <row r="89" spans="1:84" x14ac:dyDescent="0.35">
      <c r="A89" s="26" t="s">
        <v>273</v>
      </c>
      <c r="B89" s="20"/>
      <c r="C89" s="213">
        <v>396174</v>
      </c>
      <c r="D89" s="213">
        <v>0</v>
      </c>
      <c r="E89" s="213">
        <v>33550251.129999999</v>
      </c>
      <c r="F89" s="213">
        <v>0</v>
      </c>
      <c r="G89" s="213">
        <v>0</v>
      </c>
      <c r="H89" s="213">
        <v>128078</v>
      </c>
      <c r="I89" s="213">
        <v>0</v>
      </c>
      <c r="J89" s="213">
        <v>547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164813360.05999997</v>
      </c>
      <c r="Q89" s="213">
        <v>20535396</v>
      </c>
      <c r="R89" s="213">
        <v>19654158</v>
      </c>
      <c r="S89" s="213">
        <v>62571969.580000006</v>
      </c>
      <c r="T89" s="213">
        <v>4033388.42</v>
      </c>
      <c r="U89" s="213">
        <v>79787986.409999996</v>
      </c>
      <c r="V89" s="213">
        <v>129597285.28000002</v>
      </c>
      <c r="W89" s="213">
        <v>6134437.9999999981</v>
      </c>
      <c r="X89" s="213">
        <v>48186574.969999999</v>
      </c>
      <c r="Y89" s="213">
        <v>35703911.980000004</v>
      </c>
      <c r="Z89" s="213">
        <v>232651.14999999997</v>
      </c>
      <c r="AA89" s="213">
        <v>18137061.120000001</v>
      </c>
      <c r="AB89" s="213">
        <v>33287473.409999989</v>
      </c>
      <c r="AC89" s="213">
        <v>9608255.25</v>
      </c>
      <c r="AD89" s="213">
        <v>0</v>
      </c>
      <c r="AE89" s="213">
        <v>19626761</v>
      </c>
      <c r="AF89" s="213">
        <v>0</v>
      </c>
      <c r="AG89" s="213">
        <v>149263700.25999999</v>
      </c>
      <c r="AH89" s="213">
        <v>0</v>
      </c>
      <c r="AI89" s="213">
        <v>0</v>
      </c>
      <c r="AJ89" s="213">
        <v>17199636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557039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853006096.01999998</v>
      </c>
    </row>
    <row r="90" spans="1:84" x14ac:dyDescent="0.35">
      <c r="A90" s="26" t="s">
        <v>274</v>
      </c>
      <c r="B90" s="20"/>
      <c r="C90" s="32">
        <f>C88+C89</f>
        <v>108089692.31</v>
      </c>
      <c r="D90" s="32">
        <f t="shared" ref="D90:AV90" si="15">D88+D89</f>
        <v>0</v>
      </c>
      <c r="E90" s="32">
        <f t="shared" si="15"/>
        <v>450798993.32000047</v>
      </c>
      <c r="F90" s="32">
        <f t="shared" si="15"/>
        <v>0</v>
      </c>
      <c r="G90" s="32">
        <f t="shared" si="15"/>
        <v>0</v>
      </c>
      <c r="H90" s="32">
        <f t="shared" si="15"/>
        <v>16964256.009999998</v>
      </c>
      <c r="I90" s="32">
        <f t="shared" si="15"/>
        <v>0</v>
      </c>
      <c r="J90" s="32">
        <f t="shared" si="15"/>
        <v>10221107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298742572.47999996</v>
      </c>
      <c r="Q90" s="32">
        <f t="shared" si="15"/>
        <v>34893351</v>
      </c>
      <c r="R90" s="32">
        <f t="shared" si="15"/>
        <v>38055696</v>
      </c>
      <c r="S90" s="32">
        <f t="shared" si="15"/>
        <v>114581960.09</v>
      </c>
      <c r="T90" s="32">
        <f t="shared" si="15"/>
        <v>20685463.23</v>
      </c>
      <c r="U90" s="32">
        <f t="shared" si="15"/>
        <v>192741189.31999999</v>
      </c>
      <c r="V90" s="32">
        <f t="shared" si="15"/>
        <v>254641372.13999999</v>
      </c>
      <c r="W90" s="32">
        <f t="shared" si="15"/>
        <v>11235836.119999997</v>
      </c>
      <c r="X90" s="32">
        <f t="shared" si="15"/>
        <v>82211739.5</v>
      </c>
      <c r="Y90" s="32">
        <f t="shared" si="15"/>
        <v>50010713.650000006</v>
      </c>
      <c r="Z90" s="32">
        <f t="shared" si="15"/>
        <v>232651.14999999997</v>
      </c>
      <c r="AA90" s="32">
        <f t="shared" si="15"/>
        <v>21528622.969999999</v>
      </c>
      <c r="AB90" s="32">
        <f t="shared" si="15"/>
        <v>173941775.21000001</v>
      </c>
      <c r="AC90" s="32">
        <f t="shared" si="15"/>
        <v>76122827.549999997</v>
      </c>
      <c r="AD90" s="32">
        <f t="shared" si="15"/>
        <v>0</v>
      </c>
      <c r="AE90" s="32">
        <f t="shared" si="15"/>
        <v>37735278</v>
      </c>
      <c r="AF90" s="32">
        <f t="shared" si="15"/>
        <v>0</v>
      </c>
      <c r="AG90" s="32">
        <f t="shared" si="15"/>
        <v>256108859.77999997</v>
      </c>
      <c r="AH90" s="32">
        <f t="shared" si="15"/>
        <v>0</v>
      </c>
      <c r="AI90" s="32">
        <f t="shared" si="15"/>
        <v>0</v>
      </c>
      <c r="AJ90" s="32">
        <f t="shared" si="15"/>
        <v>17224834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813385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2267582175.8299999</v>
      </c>
    </row>
    <row r="91" spans="1:84" x14ac:dyDescent="0.35">
      <c r="A91" s="39" t="s">
        <v>275</v>
      </c>
      <c r="B91" s="32"/>
      <c r="C91" s="213">
        <v>23715.499999999996</v>
      </c>
      <c r="D91" s="213">
        <v>0</v>
      </c>
      <c r="E91" s="213">
        <v>78403.040000000037</v>
      </c>
      <c r="F91" s="213">
        <v>0</v>
      </c>
      <c r="G91" s="213">
        <v>9503.24</v>
      </c>
      <c r="H91" s="213">
        <v>12884.749999999995</v>
      </c>
      <c r="I91" s="213">
        <v>0</v>
      </c>
      <c r="J91" s="213">
        <v>2584.69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30057.47</v>
      </c>
      <c r="Q91" s="213">
        <v>12942.980000000001</v>
      </c>
      <c r="R91" s="213">
        <v>839.09</v>
      </c>
      <c r="S91" s="213">
        <v>16912.990000000002</v>
      </c>
      <c r="T91" s="213">
        <v>3525.19</v>
      </c>
      <c r="U91" s="213">
        <v>10586.29</v>
      </c>
      <c r="V91" s="213">
        <v>8460.880000000001</v>
      </c>
      <c r="W91" s="213">
        <v>1373.38</v>
      </c>
      <c r="X91" s="213">
        <v>1256.6099999999997</v>
      </c>
      <c r="Y91" s="213">
        <v>12029.269999999999</v>
      </c>
      <c r="Z91" s="213">
        <v>0</v>
      </c>
      <c r="AA91" s="213">
        <v>3256.6400000000008</v>
      </c>
      <c r="AB91" s="213">
        <v>6364.79</v>
      </c>
      <c r="AC91" s="213">
        <v>1175.26</v>
      </c>
      <c r="AD91" s="213">
        <v>0</v>
      </c>
      <c r="AE91" s="213">
        <v>14812.35</v>
      </c>
      <c r="AF91" s="213">
        <v>0</v>
      </c>
      <c r="AG91" s="213">
        <v>15449.650000000003</v>
      </c>
      <c r="AH91" s="213">
        <v>0</v>
      </c>
      <c r="AI91" s="213">
        <v>0</v>
      </c>
      <c r="AJ91" s="213">
        <v>19898.390000000003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1189.17</v>
      </c>
      <c r="AY91" s="213">
        <v>7282.7699999999995</v>
      </c>
      <c r="AZ91" s="213">
        <v>5196.0199999999995</v>
      </c>
      <c r="BA91" s="213">
        <v>4749.6499999999996</v>
      </c>
      <c r="BB91" s="213">
        <v>0</v>
      </c>
      <c r="BC91" s="213">
        <v>2590.7200000000003</v>
      </c>
      <c r="BD91" s="213">
        <v>990.36</v>
      </c>
      <c r="BE91" s="213">
        <v>96291.749999999942</v>
      </c>
      <c r="BF91" s="213">
        <v>3185.8199999999993</v>
      </c>
      <c r="BG91" s="213">
        <v>417.74</v>
      </c>
      <c r="BH91" s="213">
        <v>4926.329999999999</v>
      </c>
      <c r="BI91" s="213">
        <v>0</v>
      </c>
      <c r="BJ91" s="213">
        <v>0</v>
      </c>
      <c r="BK91" s="213">
        <v>1170.8</v>
      </c>
      <c r="BL91" s="213">
        <v>2028.92</v>
      </c>
      <c r="BM91" s="213">
        <v>0</v>
      </c>
      <c r="BN91" s="213">
        <v>7753.76</v>
      </c>
      <c r="BO91" s="213">
        <v>1075.3700000000001</v>
      </c>
      <c r="BP91" s="213">
        <v>599.81999999999994</v>
      </c>
      <c r="BQ91" s="213">
        <v>0</v>
      </c>
      <c r="BR91" s="213">
        <v>0</v>
      </c>
      <c r="BS91" s="213">
        <v>2826.94</v>
      </c>
      <c r="BT91" s="213">
        <v>2046.3100000000004</v>
      </c>
      <c r="BU91" s="213">
        <v>0</v>
      </c>
      <c r="BV91" s="213">
        <v>6378</v>
      </c>
      <c r="BW91" s="213">
        <v>3026.59</v>
      </c>
      <c r="BX91" s="213">
        <v>0</v>
      </c>
      <c r="BY91" s="213">
        <v>6652.5600000000013</v>
      </c>
      <c r="BZ91" s="213">
        <v>0</v>
      </c>
      <c r="CA91" s="213">
        <v>467.28</v>
      </c>
      <c r="CB91" s="213">
        <v>0</v>
      </c>
      <c r="CC91" s="213">
        <v>10057.43</v>
      </c>
      <c r="CD91" s="233" t="s">
        <v>233</v>
      </c>
      <c r="CE91" s="32">
        <f t="shared" si="14"/>
        <v>456936.56000000011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966130.17225136748</v>
      </c>
      <c r="F92" s="213">
        <v>0</v>
      </c>
      <c r="G92" s="213">
        <v>0</v>
      </c>
      <c r="H92" s="213">
        <v>36356.95692297908</v>
      </c>
      <c r="I92" s="213">
        <v>0</v>
      </c>
      <c r="J92" s="213"/>
      <c r="K92" s="213">
        <v>21905.372489374498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1024392.5016637211</v>
      </c>
      <c r="CF92" s="32">
        <f>AY60-CE92</f>
        <v>-545164.50166372105</v>
      </c>
    </row>
    <row r="93" spans="1:84" x14ac:dyDescent="0.35">
      <c r="A93" s="26" t="s">
        <v>277</v>
      </c>
      <c r="B93" s="20"/>
      <c r="C93" s="213">
        <v>327124.2864235462</v>
      </c>
      <c r="D93" s="213">
        <v>0</v>
      </c>
      <c r="E93" s="213">
        <v>1081467.3320586439</v>
      </c>
      <c r="F93" s="213">
        <v>0</v>
      </c>
      <c r="G93" s="213">
        <v>131084.75906945675</v>
      </c>
      <c r="H93" s="213">
        <v>177728.2641941256</v>
      </c>
      <c r="I93" s="213">
        <v>0</v>
      </c>
      <c r="J93" s="213">
        <v>35652.416009617154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414603.46294394589</v>
      </c>
      <c r="Q93" s="213">
        <v>178531.4708395029</v>
      </c>
      <c r="R93" s="213">
        <v>11574.148447012858</v>
      </c>
      <c r="S93" s="213">
        <v>233292.56330410804</v>
      </c>
      <c r="T93" s="213">
        <v>48625.382693066604</v>
      </c>
      <c r="U93" s="213">
        <v>146024.01645011589</v>
      </c>
      <c r="V93" s="213">
        <v>116706.76698847819</v>
      </c>
      <c r="W93" s="213">
        <v>18943.979780665388</v>
      </c>
      <c r="X93" s="213">
        <v>17333.290445602765</v>
      </c>
      <c r="Y93" s="213">
        <v>165928.03714643046</v>
      </c>
      <c r="Z93" s="213">
        <v>0</v>
      </c>
      <c r="AA93" s="213">
        <v>44921.086889940249</v>
      </c>
      <c r="AB93" s="213">
        <v>87793.948556248986</v>
      </c>
      <c r="AC93" s="213">
        <v>16211.173656981171</v>
      </c>
      <c r="AD93" s="213">
        <v>0</v>
      </c>
      <c r="AE93" s="213">
        <v>204316.9835763874</v>
      </c>
      <c r="AF93" s="213">
        <v>0</v>
      </c>
      <c r="AG93" s="213">
        <v>213107.70305258341</v>
      </c>
      <c r="AH93" s="213">
        <v>0</v>
      </c>
      <c r="AI93" s="213">
        <v>0</v>
      </c>
      <c r="AJ93" s="213">
        <v>274472.24936127977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>
        <v>65515.205962834276</v>
      </c>
      <c r="BB93" s="213">
        <v>0</v>
      </c>
      <c r="BC93" s="213">
        <v>35735.59196825746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67952.275344686321</v>
      </c>
      <c r="BI93" s="213">
        <v>0</v>
      </c>
      <c r="BJ93" s="229" t="s">
        <v>233</v>
      </c>
      <c r="BK93" s="213">
        <v>16149.653793708247</v>
      </c>
      <c r="BL93" s="213">
        <v>27986.296186479791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38993.937731111713</v>
      </c>
      <c r="BT93" s="213">
        <v>28226.168478478929</v>
      </c>
      <c r="BU93" s="213">
        <v>0</v>
      </c>
      <c r="BV93" s="213">
        <v>87976.163218543908</v>
      </c>
      <c r="BW93" s="213">
        <v>41747.848202510635</v>
      </c>
      <c r="BX93" s="213">
        <v>0</v>
      </c>
      <c r="BY93" s="213">
        <v>91763.359106484248</v>
      </c>
      <c r="BZ93" s="213">
        <v>0</v>
      </c>
      <c r="CA93" s="213">
        <v>6445.5160785138287</v>
      </c>
      <c r="CB93" s="213">
        <v>0</v>
      </c>
      <c r="CC93" s="229" t="s">
        <v>233</v>
      </c>
      <c r="CD93" s="229" t="s">
        <v>233</v>
      </c>
      <c r="CE93" s="32">
        <f t="shared" si="14"/>
        <v>4453935.3379593501</v>
      </c>
      <c r="CF93" s="20"/>
    </row>
    <row r="94" spans="1:84" x14ac:dyDescent="0.35">
      <c r="A94" s="26" t="s">
        <v>278</v>
      </c>
      <c r="B94" s="20"/>
      <c r="C94" s="213">
        <v>490378.04910129419</v>
      </c>
      <c r="D94" s="213">
        <v>0</v>
      </c>
      <c r="E94" s="213">
        <v>2045171.2476624148</v>
      </c>
      <c r="F94" s="213">
        <v>0</v>
      </c>
      <c r="G94" s="213">
        <v>0</v>
      </c>
      <c r="H94" s="213">
        <v>76962.923927845011</v>
      </c>
      <c r="I94" s="213">
        <v>0</v>
      </c>
      <c r="J94" s="213">
        <v>0</v>
      </c>
      <c r="K94" s="213">
        <v>46370.809308445721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2658883.0299999993</v>
      </c>
      <c r="CF94" s="32">
        <f>BA60</f>
        <v>0</v>
      </c>
    </row>
    <row r="95" spans="1:84" x14ac:dyDescent="0.35">
      <c r="A95" s="26" t="s">
        <v>279</v>
      </c>
      <c r="B95" s="20"/>
      <c r="C95" s="243">
        <v>101.86000000000001</v>
      </c>
      <c r="D95" s="243">
        <v>0</v>
      </c>
      <c r="E95" s="243">
        <v>437.53999999999996</v>
      </c>
      <c r="F95" s="243">
        <v>0</v>
      </c>
      <c r="G95" s="243">
        <v>0</v>
      </c>
      <c r="H95" s="243">
        <v>15.01</v>
      </c>
      <c r="I95" s="243">
        <v>0</v>
      </c>
      <c r="J95" s="243">
        <v>13.33</v>
      </c>
      <c r="K95" s="243">
        <v>0</v>
      </c>
      <c r="L95" s="243">
        <v>0</v>
      </c>
      <c r="M95" s="243">
        <v>0</v>
      </c>
      <c r="N95" s="243">
        <v>0</v>
      </c>
      <c r="O95" s="243">
        <v>0.01</v>
      </c>
      <c r="P95" s="244">
        <v>51.74</v>
      </c>
      <c r="Q95" s="244">
        <v>79.05</v>
      </c>
      <c r="R95" s="244">
        <v>6.07</v>
      </c>
      <c r="S95" s="245">
        <v>0</v>
      </c>
      <c r="T95" s="245">
        <v>21.06</v>
      </c>
      <c r="U95" s="246">
        <v>0.01</v>
      </c>
      <c r="V95" s="244">
        <v>9.9</v>
      </c>
      <c r="W95" s="244">
        <v>0</v>
      </c>
      <c r="X95" s="244">
        <v>0</v>
      </c>
      <c r="Y95" s="244">
        <v>10.28</v>
      </c>
      <c r="Z95" s="244">
        <v>0</v>
      </c>
      <c r="AA95" s="244">
        <v>0</v>
      </c>
      <c r="AB95" s="245">
        <v>0</v>
      </c>
      <c r="AC95" s="244">
        <v>0.16</v>
      </c>
      <c r="AD95" s="244">
        <v>0</v>
      </c>
      <c r="AE95" s="244">
        <v>0.01</v>
      </c>
      <c r="AF95" s="244">
        <v>0</v>
      </c>
      <c r="AG95" s="244">
        <v>68.989999999999995</v>
      </c>
      <c r="AH95" s="244">
        <v>0</v>
      </c>
      <c r="AI95" s="244">
        <v>0</v>
      </c>
      <c r="AJ95" s="244">
        <v>5.94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0.03</v>
      </c>
      <c r="AS95" s="244">
        <v>0</v>
      </c>
      <c r="AT95" s="244">
        <v>0</v>
      </c>
      <c r="AU95" s="244">
        <v>0</v>
      </c>
      <c r="AV95" s="245">
        <v>0.08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821.06999999999994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1375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1374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 t="s">
        <v>1367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1368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17702</v>
      </c>
      <c r="D128" s="220">
        <v>108362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2115</v>
      </c>
      <c r="D131" s="220">
        <v>5029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42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57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167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9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37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18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330</v>
      </c>
    </row>
    <row r="145" spans="1:6" x14ac:dyDescent="0.35">
      <c r="A145" s="20" t="s">
        <v>325</v>
      </c>
      <c r="B145" s="46" t="s">
        <v>284</v>
      </c>
      <c r="C145" s="47">
        <v>372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36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8870</v>
      </c>
      <c r="C155" s="50">
        <v>3400</v>
      </c>
      <c r="D155" s="50">
        <v>5432</v>
      </c>
      <c r="E155" s="32">
        <f>SUM(B155:D155)</f>
        <v>17702</v>
      </c>
    </row>
    <row r="156" spans="1:6" x14ac:dyDescent="0.35">
      <c r="A156" s="20" t="s">
        <v>227</v>
      </c>
      <c r="B156" s="50">
        <v>64228</v>
      </c>
      <c r="C156" s="50">
        <v>19988</v>
      </c>
      <c r="D156" s="50">
        <v>24146.010000000009</v>
      </c>
      <c r="E156" s="32">
        <f>SUM(B156:D156)</f>
        <v>108362.01000000001</v>
      </c>
    </row>
    <row r="157" spans="1:6" x14ac:dyDescent="0.35">
      <c r="A157" s="20" t="s">
        <v>332</v>
      </c>
      <c r="B157" s="50">
        <v>197604.96895282404</v>
      </c>
      <c r="C157" s="50">
        <v>79023.803040767263</v>
      </c>
      <c r="D157" s="50">
        <v>153045.2280064089</v>
      </c>
      <c r="E157" s="32">
        <f>SUM(B157:D157)</f>
        <v>429674.00000000023</v>
      </c>
    </row>
    <row r="158" spans="1:6" x14ac:dyDescent="0.35">
      <c r="A158" s="20" t="s">
        <v>272</v>
      </c>
      <c r="B158" s="50">
        <v>818261093.83000004</v>
      </c>
      <c r="C158" s="50">
        <v>240079087.58999997</v>
      </c>
      <c r="D158" s="50">
        <v>356235898.39000005</v>
      </c>
      <c r="E158" s="32">
        <f>SUM(B158:D158)</f>
        <v>1414576079.8100002</v>
      </c>
      <c r="F158" s="18"/>
    </row>
    <row r="159" spans="1:6" x14ac:dyDescent="0.35">
      <c r="A159" s="20" t="s">
        <v>273</v>
      </c>
      <c r="B159" s="50">
        <v>392293300.42000002</v>
      </c>
      <c r="C159" s="50">
        <v>156881219.48999998</v>
      </c>
      <c r="D159" s="50">
        <v>303831576.11000001</v>
      </c>
      <c r="E159" s="32">
        <f>SUM(B159:D159)</f>
        <v>853006096.01999998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15962390.239999998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16903.150000000001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-301302.62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4101429.5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1354062.8799999997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21133483.149999999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1442220.4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4571026.32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6013246.7200000007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10934.68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10934.68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207341.39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20289426.629999999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20496768.02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244640.28999999998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1310021.24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1554661.53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3679313.69</v>
      </c>
      <c r="C212" s="216"/>
      <c r="D212" s="220"/>
      <c r="E212" s="32">
        <f t="shared" ref="E212:E220" si="16">SUM(B212:C212)-D212</f>
        <v>3679313.69</v>
      </c>
    </row>
    <row r="213" spans="1:5" x14ac:dyDescent="0.35">
      <c r="A213" s="20" t="s">
        <v>367</v>
      </c>
      <c r="B213" s="220">
        <v>4959465.5</v>
      </c>
      <c r="C213" s="216"/>
      <c r="D213" s="220"/>
      <c r="E213" s="32">
        <f t="shared" si="16"/>
        <v>4959465.5</v>
      </c>
    </row>
    <row r="214" spans="1:5" x14ac:dyDescent="0.35">
      <c r="A214" s="20" t="s">
        <v>368</v>
      </c>
      <c r="B214" s="220">
        <v>182438375.30000001</v>
      </c>
      <c r="C214" s="216">
        <v>761363.31</v>
      </c>
      <c r="D214" s="220"/>
      <c r="E214" s="32">
        <f t="shared" si="16"/>
        <v>183199738.61000001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44093977.289999999</v>
      </c>
      <c r="C216" s="216">
        <v>7350.39</v>
      </c>
      <c r="D216" s="220"/>
      <c r="E216" s="32">
        <f t="shared" si="16"/>
        <v>44101327.68</v>
      </c>
    </row>
    <row r="217" spans="1:5" x14ac:dyDescent="0.35">
      <c r="A217" s="20" t="s">
        <v>371</v>
      </c>
      <c r="B217" s="220">
        <v>117458893.18000001</v>
      </c>
      <c r="C217" s="216">
        <v>4441109.0399999991</v>
      </c>
      <c r="D217" s="220">
        <v>-161088.39000000001</v>
      </c>
      <c r="E217" s="32">
        <f t="shared" si="16"/>
        <v>122061090.61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1558898</v>
      </c>
      <c r="C219" s="216"/>
      <c r="D219" s="220"/>
      <c r="E219" s="32">
        <f t="shared" si="16"/>
        <v>1558898</v>
      </c>
    </row>
    <row r="220" spans="1:5" x14ac:dyDescent="0.35">
      <c r="A220" s="20" t="s">
        <v>374</v>
      </c>
      <c r="B220" s="220">
        <v>13440547.59</v>
      </c>
      <c r="C220" s="216">
        <v>-5208837.25</v>
      </c>
      <c r="D220" s="220">
        <v>-11992285.169999994</v>
      </c>
      <c r="E220" s="32">
        <f t="shared" si="16"/>
        <v>20223995.509999994</v>
      </c>
    </row>
    <row r="221" spans="1:5" x14ac:dyDescent="0.35">
      <c r="A221" s="20" t="s">
        <v>215</v>
      </c>
      <c r="B221" s="32">
        <f>SUM(B212:B220)</f>
        <v>367629470.55000001</v>
      </c>
      <c r="C221" s="266">
        <f>SUM(C212:C220)</f>
        <v>985.48999999929219</v>
      </c>
      <c r="D221" s="32">
        <f>SUM(D212:D220)</f>
        <v>-12153373.559999995</v>
      </c>
      <c r="E221" s="32">
        <f>SUM(E212:E220)</f>
        <v>379783829.60000002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109949503.02</v>
      </c>
      <c r="C227" s="216">
        <v>7310444.6699999999</v>
      </c>
      <c r="D227" s="220"/>
      <c r="E227" s="32">
        <f t="shared" si="17"/>
        <v>117259947.69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42533084.520000003</v>
      </c>
      <c r="C229" s="216">
        <v>339865.33999999997</v>
      </c>
      <c r="D229" s="220"/>
      <c r="E229" s="32">
        <f t="shared" si="17"/>
        <v>42872949.860000007</v>
      </c>
    </row>
    <row r="230" spans="1:5" x14ac:dyDescent="0.35">
      <c r="A230" s="20" t="s">
        <v>371</v>
      </c>
      <c r="B230" s="220">
        <v>108783600.8</v>
      </c>
      <c r="C230" s="216">
        <v>3864267.5900000008</v>
      </c>
      <c r="D230" s="220">
        <v>-1934.6599999984362</v>
      </c>
      <c r="E230" s="32">
        <f t="shared" si="17"/>
        <v>112649803.05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5737917.9199999999</v>
      </c>
      <c r="C232" s="216">
        <v>158050.40000000002</v>
      </c>
      <c r="D232" s="220"/>
      <c r="E232" s="32">
        <f t="shared" si="17"/>
        <v>5895968.3200000003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267004106.25999996</v>
      </c>
      <c r="C234" s="266">
        <f>SUM(C225:C233)</f>
        <v>11672628.000000002</v>
      </c>
      <c r="D234" s="32">
        <f>SUM(D225:D233)</f>
        <v>-1934.6599999984362</v>
      </c>
      <c r="E234" s="32">
        <f>SUM(E225:E233)</f>
        <v>278678668.92000002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7357368.3799999999</v>
      </c>
      <c r="D238" s="40">
        <f>C238</f>
        <v>7357368.3799999999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992195292.62000012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315957378.86000001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11671450.35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90581524.760000005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281168086.59999996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3724701.9299999978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1695298435.1199999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1301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13187671.120000001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11139120.449999997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24326791.57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1726982595.0699999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13998.63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300207223.08000004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231448259.44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5167279.45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10341350.020000001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457779.98000000004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84739371.720000044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57549571.020000003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57549571.020000003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3679313.69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4959465.5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183199738.61000001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44101327.68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122061090.61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1558898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20223995.510000002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379783829.60000002</v>
      </c>
      <c r="E292" s="20"/>
    </row>
    <row r="293" spans="1:5" x14ac:dyDescent="0.35">
      <c r="A293" s="20" t="s">
        <v>416</v>
      </c>
      <c r="B293" s="46" t="s">
        <v>284</v>
      </c>
      <c r="C293" s="47">
        <v>278678668.91999996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101105160.68000007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43107524.25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43107524.25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5256429.6500000004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>
        <v>0</v>
      </c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0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5256429.6500000004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291758057.32000005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18111394.650000002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20725445.030000001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44985537.489999995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83822377.170000002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473223.51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387888.48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27194306.16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28055418.149999999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28055418.149999999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179880261.99999976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291758057.31999975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291758057.32000005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1414577123.6899993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853006096.01999962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2267583219.7099991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7357368.3799999999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1695298435.1199999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24326791.569999997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1726982595.0699999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540600624.63999915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57560702.559999987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57560702.559999987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57560702.559999987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598161327.19999909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221783249.69000009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21133483.150000017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8339336.9000000022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88534770.629999846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3418759.939999999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42768087.000000015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11672629.610000007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6013246.7200000007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10934.68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20496768.02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1554661.53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171996935.75488952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171996935.75488952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597722863.62488949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438463.57510960102</v>
      </c>
      <c r="E418" s="32"/>
    </row>
    <row r="419" spans="1:13" x14ac:dyDescent="0.35">
      <c r="A419" s="32" t="s">
        <v>508</v>
      </c>
      <c r="B419" s="20"/>
      <c r="C419" s="236">
        <v>9093777.7899999991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9093777.7899999991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9532241.3651096001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9532241.3651096001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360644.81000000017</v>
      </c>
      <c r="E613" s="258">
        <f>SUM(C625:D648)+SUM(C669:D714)</f>
        <v>409869767.65442777</v>
      </c>
      <c r="F613" s="258">
        <f>CE65-(AX65+BD65+BE65+BG65+BJ65+BN65+BP65+BQ65+CB65+CC65+CD65)</f>
        <v>86230422.069999978</v>
      </c>
      <c r="G613" s="256">
        <f>CE92-(AX92+AY92+BD92+BE92+BG92+BJ92+BN92+BP92+BQ92+CB92+CC92+CD92)</f>
        <v>1024392.5016637211</v>
      </c>
      <c r="H613" s="261">
        <f>CE61-(AX61+AY61+AZ61+BD61+BE61+BG61+BJ61+BN61+BO61+BP61+BQ61+BR61+CB61+CC61+CD61)</f>
        <v>2097.6999999999994</v>
      </c>
      <c r="I613" s="256">
        <f>CE93-(AX93+AY93+AZ93+BD93+BE93+BF93+BG93+BJ93+BN93+BO93+BP93+BQ93+BR93+CB93+CC93+CD93)</f>
        <v>4453935.3379593501</v>
      </c>
      <c r="J613" s="256">
        <f>CE94-(AX94+AY94+AZ94+BA94+BD94+BE94+BF94+BG94+BJ94+BN94+BO94+BP94+BQ94+BR94+CB94+CC94+CD94)</f>
        <v>2658883.0299999993</v>
      </c>
      <c r="K613" s="256">
        <f>CE90-(AW90+AX90+AY90+AZ90+BA90+BB90+BC90+BD90+BE90+BF90+BG90+BH90+BI90+BJ90+BK90+BL90+BM90+BN90+BO90+BP90+BQ90+BR90+BS90+BT90+BU90+BV90+BW90+BX90+CB90+CC90+CD90)</f>
        <v>2267582175.8299999</v>
      </c>
      <c r="L613" s="262">
        <f>CE95-(AW95+AX95+AY95+AZ95+BA95+BB95+BC95+BD95+BE95+BF95+BG95+BH95+BI95+BJ95+BK95+BL95+BM95+BN95+BO95+BP95+BQ95+BR95+BS95+BT95+BU95+BV95+BW95+BX95+BY95+BZ95+CA95+CB95+CC95+CD95)</f>
        <v>821.06999999999994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21970604.079999998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22062364.23</v>
      </c>
      <c r="D616" s="256">
        <f>SUM(C615:C616)</f>
        <v>44032968.310000002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581489.84000000008</v>
      </c>
      <c r="D617" s="256">
        <f>(D616/D613)*AX91</f>
        <v>145191.84381220592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532707.35000000009</v>
      </c>
      <c r="D619" s="256">
        <f>(D616/D613)*BG91</f>
        <v>51004.01190251259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6666433.5800000001</v>
      </c>
      <c r="D620" s="256">
        <f>(D616/D613)*BN91</f>
        <v>946696.19219903776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119693927.56488952</v>
      </c>
      <c r="D621" s="256">
        <f>(D616/D613)*CC91</f>
        <v>1227963.0378433648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134212.37000000002</v>
      </c>
      <c r="D622" s="256">
        <f>(D616/D613)*BP91</f>
        <v>73235.0898151125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239530.77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130292391.65046175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80063.81</v>
      </c>
      <c r="D625" s="256">
        <f>(D616/D613)*BD91</f>
        <v>120918.11468322968</v>
      </c>
      <c r="E625" s="258">
        <f>(E624/E613)*SUM(C625:D625)</f>
        <v>63889.600336586518</v>
      </c>
      <c r="F625" s="258">
        <f>SUM(C625:E625)</f>
        <v>264871.52501981618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6351357.5299999993</v>
      </c>
      <c r="D626" s="256">
        <f>(D616/D613)*AY91</f>
        <v>889190.61560602672</v>
      </c>
      <c r="E626" s="258">
        <f>(E624/E613)*SUM(C626:D626)</f>
        <v>2301678.2627078779</v>
      </c>
      <c r="F626" s="258">
        <f>(F625/F613)*AY65</f>
        <v>4474.9439006018656</v>
      </c>
      <c r="G626" s="256">
        <f>SUM(C626:F626)</f>
        <v>9546701.3522145059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959478.21</v>
      </c>
      <c r="D628" s="256">
        <f>(D616/D613)*BO91</f>
        <v>131297.42011683097</v>
      </c>
      <c r="E628" s="258">
        <f>(E624/E613)*SUM(C628:D628)</f>
        <v>346743.71426629921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132988.09</v>
      </c>
      <c r="D629" s="256">
        <f>(D616/D613)*AZ91</f>
        <v>634408.64156100317</v>
      </c>
      <c r="E629" s="258">
        <f>(E624/E613)*SUM(C629:D629)</f>
        <v>243945.67101648572</v>
      </c>
      <c r="F629" s="258">
        <f>(F625/F613)*AZ65</f>
        <v>12.055634647402984</v>
      </c>
      <c r="G629" s="256">
        <f>(G626/G613)*AZ92</f>
        <v>0</v>
      </c>
      <c r="H629" s="258">
        <f>SUM(C627:G629)</f>
        <v>2448873.8025952671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6417578.629999999</v>
      </c>
      <c r="D630" s="256">
        <f>(D616/D613)*BF91</f>
        <v>388973.04830579454</v>
      </c>
      <c r="E630" s="258">
        <f>(E624/E613)*SUM(C630:D630)</f>
        <v>2163716.2997751189</v>
      </c>
      <c r="F630" s="258">
        <f>(F625/F613)*BF65</f>
        <v>1771.029303748141</v>
      </c>
      <c r="G630" s="256">
        <f>(G626/G613)*BF92</f>
        <v>0</v>
      </c>
      <c r="H630" s="258">
        <f>(H629/H613)*BF61</f>
        <v>101587.92882768756</v>
      </c>
      <c r="I630" s="256">
        <f>SUM(C630:H630)</f>
        <v>9073626.9362123497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902273.38000000012</v>
      </c>
      <c r="D631" s="256">
        <f>(D616/D613)*BA91</f>
        <v>579909.04661456624</v>
      </c>
      <c r="E631" s="258">
        <f>(E624/E613)*SUM(C631:D631)</f>
        <v>471166.96196221787</v>
      </c>
      <c r="F631" s="258">
        <f>(F625/F613)*BA65</f>
        <v>336.25338484886782</v>
      </c>
      <c r="G631" s="256">
        <f>(G626/G613)*BA92</f>
        <v>0</v>
      </c>
      <c r="H631" s="258">
        <f>(H629/H613)*BA61</f>
        <v>6012.1562107859218</v>
      </c>
      <c r="I631" s="256">
        <f>(I630/I613)*BA93</f>
        <v>133468.6052780092</v>
      </c>
      <c r="J631" s="256">
        <f>SUM(C631:I631)</f>
        <v>2093166.403450428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25.76</v>
      </c>
      <c r="D632" s="256">
        <f>(D616/D613)*AW91</f>
        <v>0</v>
      </c>
      <c r="E632" s="258">
        <f>(E624/E613)*SUM(C632:D632)</f>
        <v>8.1887767134503768</v>
      </c>
      <c r="F632" s="258">
        <f>(F625/F613)*AW65</f>
        <v>7.9126256380510684E-2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1831396.5099999998</v>
      </c>
      <c r="D634" s="256">
        <f>(D616/D613)*BC91</f>
        <v>316314.24741723901</v>
      </c>
      <c r="E634" s="258">
        <f>(E624/E613)*SUM(C634:D634)</f>
        <v>682729.96263839887</v>
      </c>
      <c r="F634" s="258">
        <f>(F625/F613)*BC65</f>
        <v>55.487010836403215</v>
      </c>
      <c r="G634" s="256">
        <f>(G626/G613)*BC92</f>
        <v>0</v>
      </c>
      <c r="H634" s="258">
        <f>(H629/H613)*BC61</f>
        <v>37754.006185789658</v>
      </c>
      <c r="I634" s="256">
        <f>(I630/I613)*BC93</f>
        <v>72801.108516594701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45399.369999999995</v>
      </c>
      <c r="D636" s="256">
        <f>(D616/D613)*BK91</f>
        <v>142948.95661287341</v>
      </c>
      <c r="E636" s="258">
        <f>(E624/E613)*SUM(C636:D636)</f>
        <v>59873.540022703557</v>
      </c>
      <c r="F636" s="258">
        <f>(F625/F613)*BK65</f>
        <v>2.6839957904785101</v>
      </c>
      <c r="G636" s="256">
        <f>(G626/G613)*BK92</f>
        <v>0</v>
      </c>
      <c r="H636" s="258">
        <f>(H629/H613)*BK61</f>
        <v>186.78543567490243</v>
      </c>
      <c r="I636" s="256">
        <f>(I630/I613)*BK93</f>
        <v>32900.328036696003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170170.56</v>
      </c>
      <c r="D637" s="256">
        <f>(D616/D613)*BH91</f>
        <v>601480.81092474936</v>
      </c>
      <c r="E637" s="258">
        <f>(E624/E613)*SUM(C637:D637)</f>
        <v>245298.16681407791</v>
      </c>
      <c r="F637" s="258">
        <f>(F625/F613)*BH65</f>
        <v>7.277864734284277</v>
      </c>
      <c r="G637" s="256">
        <f>(G626/G613)*BH92</f>
        <v>0</v>
      </c>
      <c r="H637" s="258">
        <f>(H629/H613)*BH61</f>
        <v>0</v>
      </c>
      <c r="I637" s="256">
        <f>(I630/I613)*BH93</f>
        <v>138433.44125129536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52093.87</v>
      </c>
      <c r="D638" s="256">
        <f>(D616/D613)*BL91</f>
        <v>247721.21374358656</v>
      </c>
      <c r="E638" s="258">
        <f>(E624/E613)*SUM(C638:D638)</f>
        <v>95307.405904528583</v>
      </c>
      <c r="F638" s="258">
        <f>(F625/F613)*BL65</f>
        <v>0.2884606652443229</v>
      </c>
      <c r="G638" s="256">
        <f>(G626/G613)*BL92</f>
        <v>0</v>
      </c>
      <c r="H638" s="258">
        <f>(H629/H613)*BL61</f>
        <v>0</v>
      </c>
      <c r="I638" s="256">
        <f>(I630/I613)*BL93</f>
        <v>57014.12159225595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1009436.1999999998</v>
      </c>
      <c r="D640" s="256">
        <f>(D616/D613)*BS91</f>
        <v>345155.55466962449</v>
      </c>
      <c r="E640" s="258">
        <f>(E624/E613)*SUM(C640:D640)</f>
        <v>430607.50841888611</v>
      </c>
      <c r="F640" s="258">
        <f>(F625/F613)*BS65</f>
        <v>289.18779130839101</v>
      </c>
      <c r="G640" s="256">
        <f>(G626/G613)*BS92</f>
        <v>0</v>
      </c>
      <c r="H640" s="258">
        <f>(H629/H613)*BS61</f>
        <v>9222.5308864483086</v>
      </c>
      <c r="I640" s="256">
        <f>(I630/I613)*BS93</f>
        <v>79439.061616038103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662414.46</v>
      </c>
      <c r="D641" s="256">
        <f>(D616/D613)*BT91</f>
        <v>249844.4477335916</v>
      </c>
      <c r="E641" s="258">
        <f>(E624/E613)*SUM(C641:D641)</f>
        <v>289995.5163154701</v>
      </c>
      <c r="F641" s="258">
        <f>(F625/F613)*BT65</f>
        <v>9.0400212079011766</v>
      </c>
      <c r="G641" s="256">
        <f>(G626/G613)*BT92</f>
        <v>0</v>
      </c>
      <c r="H641" s="258">
        <f>(H629/H613)*BT61</f>
        <v>12969.913689676037</v>
      </c>
      <c r="I641" s="256">
        <f>(I630/I613)*BT93</f>
        <v>57502.793188222939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5754693.6000000006</v>
      </c>
      <c r="D643" s="256">
        <f>(D616/D613)*BV91</f>
        <v>778722.62152110238</v>
      </c>
      <c r="E643" s="258">
        <f>(E624/E613)*SUM(C643:D643)</f>
        <v>2076890.0083102079</v>
      </c>
      <c r="F643" s="258">
        <f>(F625/F613)*BV65</f>
        <v>20.394208964502393</v>
      </c>
      <c r="G643" s="256">
        <f>(G626/G613)*BV92</f>
        <v>0</v>
      </c>
      <c r="H643" s="258">
        <f>(H629/H613)*BV61</f>
        <v>41559.759437665794</v>
      </c>
      <c r="I643" s="256">
        <f>(I630/I613)*BV93</f>
        <v>179226.41972843109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8449119.6199999992</v>
      </c>
      <c r="D644" s="256">
        <f>(D616/D613)*BW91</f>
        <v>369531.84369231004</v>
      </c>
      <c r="E644" s="258">
        <f>(E624/E613)*SUM(C644:D644)</f>
        <v>2803337.2573726187</v>
      </c>
      <c r="F644" s="258">
        <f>(F625/F613)*BW65</f>
        <v>41.180547505461931</v>
      </c>
      <c r="G644" s="256">
        <f>(G626/G613)*BW92</f>
        <v>0</v>
      </c>
      <c r="H644" s="258">
        <f>(H629/H613)*BW61</f>
        <v>6315.682543757639</v>
      </c>
      <c r="I644" s="256">
        <f>(I630/I613)*BW93</f>
        <v>85049.371227010401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28521318.143251505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15159991.629999997</v>
      </c>
      <c r="D646" s="256">
        <f>(D616/D613)*BY91</f>
        <v>812245.05535064684</v>
      </c>
      <c r="E646" s="258">
        <f>(E624/E613)*SUM(C646:D646)</f>
        <v>5077371.1114408839</v>
      </c>
      <c r="F646" s="258">
        <f>(F625/F613)*BY65</f>
        <v>393.99306737167541</v>
      </c>
      <c r="G646" s="256">
        <f>(G626/G613)*BY92</f>
        <v>0</v>
      </c>
      <c r="H646" s="258">
        <f>(H629/H613)*BY61</f>
        <v>123838.74385246032</v>
      </c>
      <c r="I646" s="256">
        <f>(I630/I613)*BY93</f>
        <v>186941.75459839634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6755839.1999999993</v>
      </c>
      <c r="D648" s="256">
        <f>(D616/D613)*CA91</f>
        <v>57052.603729128357</v>
      </c>
      <c r="E648" s="258">
        <f>(E624/E613)*SUM(C648:D648)</f>
        <v>2165731.7450944879</v>
      </c>
      <c r="F648" s="258">
        <f>(F625/F613)*CA65</f>
        <v>3.4979580062499198</v>
      </c>
      <c r="G648" s="256">
        <f>(G626/G613)*CA92</f>
        <v>0</v>
      </c>
      <c r="H648" s="258">
        <f>(H629/H613)*CA61</f>
        <v>14032.255855077043</v>
      </c>
      <c r="I648" s="256">
        <f>(I630/I613)*CA93</f>
        <v>13130.906461383081</v>
      </c>
      <c r="J648" s="256">
        <f>(J631/J613)*CA94</f>
        <v>0</v>
      </c>
      <c r="K648" s="258">
        <v>0</v>
      </c>
      <c r="L648" s="258">
        <f>SUM(C646:K648)</f>
        <v>30366572.497407839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226615590.21488953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20645484.670000002</v>
      </c>
      <c r="D669" s="256">
        <f>(D616/D613)*C91</f>
        <v>2895546.6181692849</v>
      </c>
      <c r="E669" s="258">
        <f>(E624/E613)*SUM(C669:D669)</f>
        <v>7483394.75245215</v>
      </c>
      <c r="F669" s="258">
        <f>(F625/F613)*C65</f>
        <v>6281.9610298470707</v>
      </c>
      <c r="G669" s="256">
        <f>(G626/G613)*C92</f>
        <v>0</v>
      </c>
      <c r="H669" s="258">
        <f>(H629/H613)*C61</f>
        <v>158277.30855502043</v>
      </c>
      <c r="I669" s="256">
        <f>(I630/I613)*C93</f>
        <v>666422.72766848654</v>
      </c>
      <c r="J669" s="256">
        <f>(J631/J613)*C94</f>
        <v>386042.8780759091</v>
      </c>
      <c r="K669" s="256">
        <f>(K645/K613)*C90</f>
        <v>1359536.3975072966</v>
      </c>
      <c r="L669" s="256">
        <f>(L648/L613)*C95</f>
        <v>3767205.0794523768</v>
      </c>
      <c r="M669" s="231">
        <f t="shared" ref="M669:M714" si="18">ROUND(SUM(D669:L669),0)</f>
        <v>16722708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90745554.299999997</v>
      </c>
      <c r="D671" s="256">
        <f>(D616/D613)*E91</f>
        <v>9572627.9153377041</v>
      </c>
      <c r="E671" s="258">
        <f>(E624/E613)*SUM(C671:D671)</f>
        <v>31889875.561359823</v>
      </c>
      <c r="F671" s="258">
        <f>(F625/F613)*E65</f>
        <v>32293.043231819171</v>
      </c>
      <c r="G671" s="256">
        <f>(G626/G613)*E92</f>
        <v>9003732.6580072232</v>
      </c>
      <c r="H671" s="258">
        <f>(H629/H613)*E61</f>
        <v>790569.35649402405</v>
      </c>
      <c r="I671" s="256">
        <f>(I630/I613)*E93</f>
        <v>2203182.2130801161</v>
      </c>
      <c r="J671" s="256">
        <f>(J631/J613)*E94</f>
        <v>1610030.8650695938</v>
      </c>
      <c r="K671" s="256">
        <f>(K645/K613)*E90</f>
        <v>5670084.0411356091</v>
      </c>
      <c r="L671" s="256">
        <f>(L648/L613)*E95</f>
        <v>16182043.102921585</v>
      </c>
      <c r="M671" s="231">
        <f t="shared" si="18"/>
        <v>76954439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276137.03999999998</v>
      </c>
      <c r="D673" s="256">
        <f>(D616/D613)*G91</f>
        <v>1160299.1479686736</v>
      </c>
      <c r="E673" s="258">
        <f>(E624/E613)*SUM(C673:D673)</f>
        <v>456624.81391286111</v>
      </c>
      <c r="F673" s="258">
        <f>(F625/F613)*G65</f>
        <v>102.36738258884648</v>
      </c>
      <c r="G673" s="256">
        <f>(G626/G613)*G92</f>
        <v>0</v>
      </c>
      <c r="H673" s="258">
        <f>(H629/H613)*G61</f>
        <v>0</v>
      </c>
      <c r="I673" s="256">
        <f>(I630/I613)*G93</f>
        <v>267047.92740984878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1884074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4698344.47</v>
      </c>
      <c r="D674" s="256">
        <f>(D616/D613)*H91</f>
        <v>1573164.9886553809</v>
      </c>
      <c r="E674" s="258">
        <f>(E624/E613)*SUM(C674:D674)</f>
        <v>1993633.1759790746</v>
      </c>
      <c r="F674" s="258">
        <f>(F625/F613)*H65</f>
        <v>134.13064619973585</v>
      </c>
      <c r="G674" s="256">
        <f>(G626/G613)*H92</f>
        <v>338824.23900536163</v>
      </c>
      <c r="H674" s="258">
        <f>(H629/H613)*H61</f>
        <v>36691.664020388649</v>
      </c>
      <c r="I674" s="256">
        <f>(I630/I613)*H93</f>
        <v>362070.80771337432</v>
      </c>
      <c r="J674" s="256">
        <f>(J631/J613)*H94</f>
        <v>60587.925403050271</v>
      </c>
      <c r="K674" s="256">
        <f>(K645/K613)*H90</f>
        <v>213373.93982102367</v>
      </c>
      <c r="L674" s="256">
        <f>(L648/L613)*H95</f>
        <v>555132.02672864881</v>
      </c>
      <c r="M674" s="231">
        <f t="shared" si="18"/>
        <v>5133613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2992992.53</v>
      </c>
      <c r="D676" s="256">
        <f>(D616/D613)*J91</f>
        <v>315578.01389454032</v>
      </c>
      <c r="E676" s="258">
        <f>(E624/E613)*SUM(C676:D676)</f>
        <v>1051752.5397768423</v>
      </c>
      <c r="F676" s="258">
        <f>(F625/F613)*J65</f>
        <v>390.01199688081647</v>
      </c>
      <c r="G676" s="256">
        <f>(G626/G613)*J92</f>
        <v>0</v>
      </c>
      <c r="H676" s="258">
        <f>(H629/H613)*J61</f>
        <v>18748.58810586833</v>
      </c>
      <c r="I676" s="256">
        <f>(I630/I613)*J93</f>
        <v>72631.661148930463</v>
      </c>
      <c r="J676" s="256">
        <f>(J631/J613)*J94</f>
        <v>0</v>
      </c>
      <c r="K676" s="256">
        <f>(K645/K613)*J90</f>
        <v>128559.59428086018</v>
      </c>
      <c r="L676" s="256">
        <f>(L648/L613)*J95</f>
        <v>492998.66197820712</v>
      </c>
      <c r="M676" s="231">
        <f t="shared" si="18"/>
        <v>2080659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204144.45520192166</v>
      </c>
      <c r="H677" s="258">
        <f>(H629/H613)*K61</f>
        <v>0</v>
      </c>
      <c r="I677" s="256">
        <f>(I630/I613)*K93</f>
        <v>0</v>
      </c>
      <c r="J677" s="256">
        <f>(J631/J613)*K94</f>
        <v>36504.734901875316</v>
      </c>
      <c r="K677" s="256">
        <f>(K645/K613)*K90</f>
        <v>0</v>
      </c>
      <c r="L677" s="256">
        <f>(L648/L613)*K95</f>
        <v>0</v>
      </c>
      <c r="M677" s="231">
        <f t="shared" si="18"/>
        <v>240649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8613.82</v>
      </c>
      <c r="D681" s="256">
        <f>(D616/D613)*O91</f>
        <v>0</v>
      </c>
      <c r="E681" s="258">
        <f>(E624/E613)*SUM(C681:D681)</f>
        <v>2738.2239374942983</v>
      </c>
      <c r="F681" s="258">
        <f>(F625/F613)*O65</f>
        <v>0</v>
      </c>
      <c r="G681" s="256">
        <f>(G626/G613)*O92</f>
        <v>0</v>
      </c>
      <c r="H681" s="258">
        <f>(H629/H613)*O61</f>
        <v>11.674089729681402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369.84145684786733</v>
      </c>
      <c r="M681" s="231">
        <f t="shared" si="18"/>
        <v>3120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31171176.239999998</v>
      </c>
      <c r="D682" s="256">
        <f>(D616/D613)*P91</f>
        <v>3669870.1528209294</v>
      </c>
      <c r="E682" s="258">
        <f>(E624/E613)*SUM(C682:D682)</f>
        <v>11075525.985006841</v>
      </c>
      <c r="F682" s="258">
        <f>(F625/F613)*P65</f>
        <v>27632.129898354437</v>
      </c>
      <c r="G682" s="256">
        <f>(G626/G613)*P92</f>
        <v>0</v>
      </c>
      <c r="H682" s="258">
        <f>(H629/H613)*P61</f>
        <v>161277.54961554855</v>
      </c>
      <c r="I682" s="256">
        <f>(I630/I613)*P93</f>
        <v>844636.6782995807</v>
      </c>
      <c r="J682" s="256">
        <f>(J631/J613)*P94</f>
        <v>0</v>
      </c>
      <c r="K682" s="256">
        <f>(K645/K613)*P90</f>
        <v>3757540.5396352136</v>
      </c>
      <c r="L682" s="256">
        <f>(L648/L613)*P95</f>
        <v>1913559.6977308656</v>
      </c>
      <c r="M682" s="231">
        <f t="shared" si="18"/>
        <v>21450043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15437030.480000002</v>
      </c>
      <c r="D683" s="256">
        <f>(D616/D613)*Q91</f>
        <v>1580274.5870014422</v>
      </c>
      <c r="E683" s="258">
        <f>(E624/E613)*SUM(C683:D683)</f>
        <v>5409585.0721406257</v>
      </c>
      <c r="F683" s="258">
        <f>(F625/F613)*Q65</f>
        <v>3356.1960380829141</v>
      </c>
      <c r="G683" s="256">
        <f>(G626/G613)*Q92</f>
        <v>0</v>
      </c>
      <c r="H683" s="258">
        <f>(H629/H613)*Q61</f>
        <v>125729.9463886687</v>
      </c>
      <c r="I683" s="256">
        <f>(I630/I613)*Q93</f>
        <v>363707.11289066938</v>
      </c>
      <c r="J683" s="256">
        <f>(J631/J613)*Q94</f>
        <v>0</v>
      </c>
      <c r="K683" s="256">
        <f>(K645/K613)*Q90</f>
        <v>438883.48372242332</v>
      </c>
      <c r="L683" s="256">
        <f>(L648/L613)*Q95</f>
        <v>2923596.7163823908</v>
      </c>
      <c r="M683" s="231">
        <f t="shared" si="18"/>
        <v>10845133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820726.08000000007</v>
      </c>
      <c r="D684" s="256">
        <f>(D616/D613)*R91</f>
        <v>102448.78715775193</v>
      </c>
      <c r="E684" s="258">
        <f>(E624/E613)*SUM(C684:D684)</f>
        <v>293465.5611267098</v>
      </c>
      <c r="F684" s="258">
        <f>(F625/F613)*R65</f>
        <v>433.32689528868525</v>
      </c>
      <c r="G684" s="256">
        <f>(G626/G613)*R92</f>
        <v>0</v>
      </c>
      <c r="H684" s="258">
        <f>(H629/H613)*R61</f>
        <v>8428.6927848299729</v>
      </c>
      <c r="I684" s="256">
        <f>(I630/I613)*R93</f>
        <v>23579.036771704177</v>
      </c>
      <c r="J684" s="256">
        <f>(J631/J613)*R94</f>
        <v>0</v>
      </c>
      <c r="K684" s="256">
        <f>(K645/K613)*R90</f>
        <v>478658.99827051547</v>
      </c>
      <c r="L684" s="256">
        <f>(L648/L613)*R95</f>
        <v>224493.76430665547</v>
      </c>
      <c r="M684" s="231">
        <f t="shared" si="18"/>
        <v>1131508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21433767.509999987</v>
      </c>
      <c r="D685" s="256">
        <f>(D616/D613)*S91</f>
        <v>2064993.4008404186</v>
      </c>
      <c r="E685" s="258">
        <f>(E624/E613)*SUM(C685:D685)</f>
        <v>7469957.5365538774</v>
      </c>
      <c r="F685" s="258">
        <f>(F625/F613)*S65</f>
        <v>57471.882902625955</v>
      </c>
      <c r="G685" s="256">
        <f>(G626/G613)*S92</f>
        <v>0</v>
      </c>
      <c r="H685" s="258">
        <f>(H629/H613)*S61</f>
        <v>37100.257160927496</v>
      </c>
      <c r="I685" s="256">
        <f>(I630/I613)*S93</f>
        <v>475267.26945794263</v>
      </c>
      <c r="J685" s="256">
        <f>(J631/J613)*S94</f>
        <v>0</v>
      </c>
      <c r="K685" s="256">
        <f>(K645/K613)*S90</f>
        <v>1441195.1954985026</v>
      </c>
      <c r="L685" s="256">
        <f>(L648/L613)*S95</f>
        <v>0</v>
      </c>
      <c r="M685" s="231">
        <f t="shared" si="18"/>
        <v>11545986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5240222.79</v>
      </c>
      <c r="D686" s="256">
        <f>(D616/D613)*T91</f>
        <v>430408.46631545544</v>
      </c>
      <c r="E686" s="258">
        <f>(E624/E613)*SUM(C686:D686)</f>
        <v>1802621.629746889</v>
      </c>
      <c r="F686" s="258">
        <f>(F625/F613)*T65</f>
        <v>4162.2162630372759</v>
      </c>
      <c r="G686" s="256">
        <f>(G626/G613)*T92</f>
        <v>0</v>
      </c>
      <c r="H686" s="258">
        <f>(H629/H613)*T61</f>
        <v>29909.017887443752</v>
      </c>
      <c r="I686" s="256">
        <f>(I630/I613)*T93</f>
        <v>99060.392374171846</v>
      </c>
      <c r="J686" s="256">
        <f>(J631/J613)*T94</f>
        <v>0</v>
      </c>
      <c r="K686" s="256">
        <f>(K645/K613)*T90</f>
        <v>260178.74192692159</v>
      </c>
      <c r="L686" s="256">
        <f>(L648/L613)*T95</f>
        <v>778886.1081216085</v>
      </c>
      <c r="M686" s="231">
        <f t="shared" si="18"/>
        <v>3405227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18547680.569999997</v>
      </c>
      <c r="D687" s="256">
        <f>(D616/D613)*U91</f>
        <v>1292534.2585422753</v>
      </c>
      <c r="E687" s="258">
        <f>(E624/E613)*SUM(C687:D687)</f>
        <v>6306952.2196358629</v>
      </c>
      <c r="F687" s="258">
        <f>(F625/F613)*U65</f>
        <v>23953.317805846382</v>
      </c>
      <c r="G687" s="256">
        <f>(G626/G613)*U92</f>
        <v>0</v>
      </c>
      <c r="H687" s="258">
        <f>(H629/H613)*U61</f>
        <v>93346.021478532508</v>
      </c>
      <c r="I687" s="256">
        <f>(I630/I613)*U93</f>
        <v>297482.41688725189</v>
      </c>
      <c r="J687" s="256">
        <f>(J631/J613)*U94</f>
        <v>0</v>
      </c>
      <c r="K687" s="256">
        <f>(K645/K613)*U90</f>
        <v>2424270.5902784951</v>
      </c>
      <c r="L687" s="256">
        <f>(L648/L613)*U95</f>
        <v>369.84145684786733</v>
      </c>
      <c r="M687" s="231">
        <f t="shared" si="18"/>
        <v>10438909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19357643.82</v>
      </c>
      <c r="D688" s="256">
        <f>(D616/D613)*V91</f>
        <v>1033032.0874843941</v>
      </c>
      <c r="E688" s="258">
        <f>(E624/E613)*SUM(C688:D688)</f>
        <v>6481936.8029006924</v>
      </c>
      <c r="F688" s="258">
        <f>(F625/F613)*V65</f>
        <v>39256.291987802368</v>
      </c>
      <c r="G688" s="256">
        <f>(G626/G613)*V92</f>
        <v>0</v>
      </c>
      <c r="H688" s="258">
        <f>(H629/H613)*V61</f>
        <v>59841.383954346857</v>
      </c>
      <c r="I688" s="256">
        <f>(I630/I613)*V93</f>
        <v>237756.85640512517</v>
      </c>
      <c r="J688" s="256">
        <f>(J631/J613)*V94</f>
        <v>0</v>
      </c>
      <c r="K688" s="256">
        <f>(K645/K613)*V90</f>
        <v>3202842.0688130874</v>
      </c>
      <c r="L688" s="256">
        <f>(L648/L613)*V95</f>
        <v>366143.04227938864</v>
      </c>
      <c r="M688" s="231">
        <f t="shared" si="18"/>
        <v>11420809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1214274.9900000002</v>
      </c>
      <c r="D689" s="256">
        <f>(D616/D613)*W91</f>
        <v>167682.98431242577</v>
      </c>
      <c r="E689" s="258">
        <f>(E624/E613)*SUM(C689:D689)</f>
        <v>439306.88194940402</v>
      </c>
      <c r="F689" s="258">
        <f>(F625/F613)*W65</f>
        <v>315.24548664669993</v>
      </c>
      <c r="G689" s="256">
        <f>(G626/G613)*W92</f>
        <v>0</v>
      </c>
      <c r="H689" s="258">
        <f>(H629/H613)*W61</f>
        <v>10705.140282117845</v>
      </c>
      <c r="I689" s="256">
        <f>(I630/I613)*W93</f>
        <v>38592.972769933011</v>
      </c>
      <c r="J689" s="256">
        <f>(J631/J613)*W94</f>
        <v>0</v>
      </c>
      <c r="K689" s="256">
        <f>(K645/K613)*W90</f>
        <v>141322.70927145504</v>
      </c>
      <c r="L689" s="256">
        <f>(L648/L613)*W95</f>
        <v>0</v>
      </c>
      <c r="M689" s="231">
        <f t="shared" si="18"/>
        <v>797926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2167594.27</v>
      </c>
      <c r="D690" s="256">
        <f>(D616/D613)*X91</f>
        <v>153425.93813572158</v>
      </c>
      <c r="E690" s="258">
        <f>(E624/E613)*SUM(C690:D690)</f>
        <v>737822.83508655068</v>
      </c>
      <c r="F690" s="258">
        <f>(F625/F613)*X65</f>
        <v>1461.979716286522</v>
      </c>
      <c r="G690" s="256">
        <f>(G626/G613)*X92</f>
        <v>0</v>
      </c>
      <c r="H690" s="258">
        <f>(H629/H613)*X61</f>
        <v>16297.029262635238</v>
      </c>
      <c r="I690" s="256">
        <f>(I630/I613)*X93</f>
        <v>35311.65119080335</v>
      </c>
      <c r="J690" s="256">
        <f>(J631/J613)*X94</f>
        <v>0</v>
      </c>
      <c r="K690" s="256">
        <f>(K645/K613)*X90</f>
        <v>1034047.2783665964</v>
      </c>
      <c r="L690" s="256">
        <f>(L648/L613)*X95</f>
        <v>0</v>
      </c>
      <c r="M690" s="231">
        <f t="shared" si="18"/>
        <v>1978367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10425138.599999996</v>
      </c>
      <c r="D691" s="256">
        <f>(D616/D613)*Y91</f>
        <v>1468715.0626191832</v>
      </c>
      <c r="E691" s="258">
        <f>(E624/E613)*SUM(C691:D691)</f>
        <v>3780904.9652811494</v>
      </c>
      <c r="F691" s="258">
        <f>(F625/F613)*Y65</f>
        <v>1006.736168799156</v>
      </c>
      <c r="G691" s="256">
        <f>(G626/G613)*Y92</f>
        <v>0</v>
      </c>
      <c r="H691" s="258">
        <f>(H629/H613)*Y61</f>
        <v>86341.56764072369</v>
      </c>
      <c r="I691" s="256">
        <f>(I630/I613)*Y93</f>
        <v>338031.20007002569</v>
      </c>
      <c r="J691" s="256">
        <f>(J631/J613)*Y94</f>
        <v>0</v>
      </c>
      <c r="K691" s="256">
        <f>(K645/K613)*Y90</f>
        <v>629027.46801694541</v>
      </c>
      <c r="L691" s="256">
        <f>(L648/L613)*Y95</f>
        <v>380197.01763960754</v>
      </c>
      <c r="M691" s="231">
        <f t="shared" si="18"/>
        <v>6684224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59647.51</v>
      </c>
      <c r="D692" s="256">
        <f>(D616/D613)*Z91</f>
        <v>0</v>
      </c>
      <c r="E692" s="258">
        <f>(E624/E613)*SUM(C692:D692)</f>
        <v>18961.185594072147</v>
      </c>
      <c r="F692" s="258">
        <f>(F625/F613)*Z65</f>
        <v>7.0648443196884534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2926.2522594642182</v>
      </c>
      <c r="L692" s="256">
        <f>(L648/L613)*Z95</f>
        <v>0</v>
      </c>
      <c r="M692" s="231">
        <f t="shared" si="18"/>
        <v>21895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1708507.6</v>
      </c>
      <c r="D693" s="256">
        <f>(D616/D613)*AA91</f>
        <v>397619.82410637871</v>
      </c>
      <c r="E693" s="258">
        <f>(E624/E613)*SUM(C693:D693)</f>
        <v>669511.14930440765</v>
      </c>
      <c r="F693" s="258">
        <f>(F625/F613)*AA65</f>
        <v>2597.7739423471635</v>
      </c>
      <c r="G693" s="256">
        <f>(G626/G613)*AA92</f>
        <v>0</v>
      </c>
      <c r="H693" s="258">
        <f>(H629/H613)*AA61</f>
        <v>6922.7352097010717</v>
      </c>
      <c r="I693" s="256">
        <f>(I630/I613)*AA93</f>
        <v>91513.942857384449</v>
      </c>
      <c r="J693" s="256">
        <f>(J631/J613)*AA94</f>
        <v>0</v>
      </c>
      <c r="K693" s="256">
        <f>(K645/K613)*AA90</f>
        <v>270783.8822594076</v>
      </c>
      <c r="L693" s="256">
        <f>(L648/L613)*AA95</f>
        <v>0</v>
      </c>
      <c r="M693" s="231">
        <f t="shared" si="18"/>
        <v>1438949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23047537.239999998</v>
      </c>
      <c r="D694" s="256">
        <f>(D616/D613)*AB91</f>
        <v>777109.74509741249</v>
      </c>
      <c r="E694" s="258">
        <f>(E624/E613)*SUM(C694:D694)</f>
        <v>7573552.5791048687</v>
      </c>
      <c r="F694" s="258">
        <f>(F625/F613)*AB65</f>
        <v>45375.394257108688</v>
      </c>
      <c r="G694" s="256">
        <f>(G626/G613)*AB92</f>
        <v>0</v>
      </c>
      <c r="H694" s="258">
        <f>(H629/H613)*AB61</f>
        <v>65853.540165132799</v>
      </c>
      <c r="I694" s="256">
        <f>(I630/I613)*AB93</f>
        <v>178855.20916013184</v>
      </c>
      <c r="J694" s="256">
        <f>(J631/J613)*AB94</f>
        <v>0</v>
      </c>
      <c r="K694" s="256">
        <f>(K645/K613)*AB90</f>
        <v>2187814.299321021</v>
      </c>
      <c r="L694" s="256">
        <f>(L648/L613)*AB95</f>
        <v>0</v>
      </c>
      <c r="M694" s="231">
        <f t="shared" si="18"/>
        <v>10828561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7839448.9100000011</v>
      </c>
      <c r="D695" s="256">
        <f>(D616/D613)*AC91</f>
        <v>143493.500810425</v>
      </c>
      <c r="E695" s="258">
        <f>(E624/E613)*SUM(C695:D695)</f>
        <v>2537675.9673315152</v>
      </c>
      <c r="F695" s="258">
        <f>(F625/F613)*AC65</f>
        <v>4335.7367030077194</v>
      </c>
      <c r="G695" s="256">
        <f>(G626/G613)*AC92</f>
        <v>0</v>
      </c>
      <c r="H695" s="258">
        <f>(H629/H613)*AC61</f>
        <v>69355.767084037216</v>
      </c>
      <c r="I695" s="256">
        <f>(I630/I613)*AC93</f>
        <v>33025.657267174021</v>
      </c>
      <c r="J695" s="256">
        <f>(J631/J613)*AC94</f>
        <v>0</v>
      </c>
      <c r="K695" s="256">
        <f>(K645/K613)*AC90</f>
        <v>957461.83122237981</v>
      </c>
      <c r="L695" s="256">
        <f>(L648/L613)*AC95</f>
        <v>5917.4633095658774</v>
      </c>
      <c r="M695" s="231">
        <f t="shared" si="18"/>
        <v>3751266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8365658.6299999999</v>
      </c>
      <c r="D697" s="256">
        <f>(D616/D613)*AE91</f>
        <v>1808515.5256958453</v>
      </c>
      <c r="E697" s="258">
        <f>(E624/E613)*SUM(C697:D697)</f>
        <v>3234240.6989421886</v>
      </c>
      <c r="F697" s="258">
        <f>(F625/F613)*AE65</f>
        <v>205.17690156524773</v>
      </c>
      <c r="G697" s="256">
        <f>(G626/G613)*AE92</f>
        <v>0</v>
      </c>
      <c r="H697" s="258">
        <f>(H629/H613)*AE61</f>
        <v>80679.634121828174</v>
      </c>
      <c r="I697" s="256">
        <f>(I630/I613)*AE93</f>
        <v>416237.76391728228</v>
      </c>
      <c r="J697" s="256">
        <f>(J631/J613)*AE94</f>
        <v>0</v>
      </c>
      <c r="K697" s="256">
        <f>(K645/K613)*AE90</f>
        <v>474628.8273623854</v>
      </c>
      <c r="L697" s="256">
        <f>(L648/L613)*AE95</f>
        <v>369.84145684786733</v>
      </c>
      <c r="M697" s="231">
        <f t="shared" si="18"/>
        <v>6014877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17577106.500000004</v>
      </c>
      <c r="D699" s="256">
        <f>(D616/D613)*AG91</f>
        <v>1886326.7402921764</v>
      </c>
      <c r="E699" s="258">
        <f>(E624/E613)*SUM(C699:D699)</f>
        <v>6187178.1398253348</v>
      </c>
      <c r="F699" s="258">
        <f>(F625/F613)*AG65</f>
        <v>6024.1776387748441</v>
      </c>
      <c r="G699" s="256">
        <f>(G626/G613)*AG92</f>
        <v>0</v>
      </c>
      <c r="H699" s="258">
        <f>(H629/H613)*AG61</f>
        <v>151751.49239612857</v>
      </c>
      <c r="I699" s="256">
        <f>(I630/I613)*AG93</f>
        <v>434146.35552796419</v>
      </c>
      <c r="J699" s="256">
        <f>(J631/J613)*AG94</f>
        <v>0</v>
      </c>
      <c r="K699" s="256">
        <f>(K645/K613)*AG90</f>
        <v>3221299.914485829</v>
      </c>
      <c r="L699" s="256">
        <f>(L648/L613)*AG95</f>
        <v>2551536.2107934365</v>
      </c>
      <c r="M699" s="231">
        <f t="shared" si="18"/>
        <v>14438263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8130390.1300000008</v>
      </c>
      <c r="D702" s="256">
        <f>(D616/D613)*AJ91</f>
        <v>2429496.1468876279</v>
      </c>
      <c r="E702" s="258">
        <f>(E624/E613)*SUM(C702:D702)</f>
        <v>3356853.6817104663</v>
      </c>
      <c r="F702" s="258">
        <f>(F625/F613)*AJ65</f>
        <v>650.78400140055862</v>
      </c>
      <c r="G702" s="256">
        <f>(G626/G613)*AJ92</f>
        <v>0</v>
      </c>
      <c r="H702" s="258">
        <f>(H629/H613)*AJ61</f>
        <v>67441.216368369453</v>
      </c>
      <c r="I702" s="256">
        <f>(I630/I613)*AJ93</f>
        <v>559159.17185011238</v>
      </c>
      <c r="J702" s="256">
        <f>(J631/J613)*AJ94</f>
        <v>0</v>
      </c>
      <c r="K702" s="256">
        <f>(K645/K613)*AJ90</f>
        <v>216651.45180411142</v>
      </c>
      <c r="L702" s="256">
        <f>(L648/L613)*AJ95</f>
        <v>219685.8253676332</v>
      </c>
      <c r="M702" s="231">
        <f t="shared" si="18"/>
        <v>6849938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594520.19999999995</v>
      </c>
      <c r="D710" s="256">
        <f>(D616/D613)*AR91</f>
        <v>0</v>
      </c>
      <c r="E710" s="258">
        <f>(E624/E613)*SUM(C710:D710)</f>
        <v>188990.41806816228</v>
      </c>
      <c r="F710" s="258">
        <f>(F625/F613)*AR65</f>
        <v>1.3119415901661458</v>
      </c>
      <c r="G710" s="256">
        <f>(G626/G613)*AR92</f>
        <v>0</v>
      </c>
      <c r="H710" s="258">
        <f>(H629/H613)*AR61</f>
        <v>3432.1823805263316</v>
      </c>
      <c r="I710" s="256">
        <f>(I630/I613)*AR93</f>
        <v>0</v>
      </c>
      <c r="J710" s="256">
        <f>(J631/J613)*AR94</f>
        <v>0</v>
      </c>
      <c r="K710" s="256">
        <f>(K645/K613)*AR90</f>
        <v>10230.63799196481</v>
      </c>
      <c r="L710" s="256">
        <f>(L648/L613)*AR95</f>
        <v>1109.5243705436019</v>
      </c>
      <c r="M710" s="231">
        <f t="shared" si="18"/>
        <v>203764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1041370.19</v>
      </c>
      <c r="D714" s="256">
        <f>(D616/D613)*AV91</f>
        <v>0</v>
      </c>
      <c r="E714" s="258">
        <f>(E624/E613)*SUM(C714:D714)</f>
        <v>331038.35256030253</v>
      </c>
      <c r="F714" s="258">
        <f>(F625/F613)*AV65</f>
        <v>5.8750631028240514</v>
      </c>
      <c r="G714" s="256">
        <f>(G626/G613)*AV92</f>
        <v>0</v>
      </c>
      <c r="H714" s="258">
        <f>(H629/H613)*AV61</f>
        <v>16682.274223714721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2958.7316547829387</v>
      </c>
      <c r="M714" s="231">
        <f t="shared" si="18"/>
        <v>350685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540162159.30488944</v>
      </c>
      <c r="D716" s="231">
        <f>SUM(D617:D648)+SUM(D669:D714)</f>
        <v>44032968.309999987</v>
      </c>
      <c r="E716" s="231">
        <f>SUM(E625:E648)+SUM(E669:E714)</f>
        <v>130292391.65046169</v>
      </c>
      <c r="F716" s="231">
        <f>SUM(F626:F649)+SUM(F669:F714)</f>
        <v>264871.52501981612</v>
      </c>
      <c r="G716" s="231">
        <f>SUM(G627:G648)+SUM(G669:G714)</f>
        <v>9546701.3522145059</v>
      </c>
      <c r="H716" s="231">
        <f>SUM(H630:H648)+SUM(H669:H714)</f>
        <v>2448873.8025952671</v>
      </c>
      <c r="I716" s="231">
        <f>SUM(I631:I648)+SUM(I669:I714)</f>
        <v>9073626.9362123441</v>
      </c>
      <c r="J716" s="231">
        <f>SUM(J632:J648)+SUM(J669:J714)</f>
        <v>2093166.4034504285</v>
      </c>
      <c r="K716" s="231">
        <f>SUM(K669:K714)</f>
        <v>28521318.143251505</v>
      </c>
      <c r="L716" s="231">
        <f>SUM(L669:L714)</f>
        <v>30366572.497407846</v>
      </c>
      <c r="M716" s="231">
        <f>SUM(M669:M714)</f>
        <v>226615592</v>
      </c>
      <c r="N716" s="250" t="s">
        <v>669</v>
      </c>
    </row>
    <row r="717" spans="1:14" s="231" customFormat="1" ht="12.65" customHeight="1" x14ac:dyDescent="0.3">
      <c r="C717" s="253">
        <f>CE86</f>
        <v>540162159.30488932</v>
      </c>
      <c r="D717" s="231">
        <f>D616</f>
        <v>44032968.310000002</v>
      </c>
      <c r="E717" s="231">
        <f>E624</f>
        <v>130292391.65046175</v>
      </c>
      <c r="F717" s="231">
        <f>F625</f>
        <v>264871.52501981618</v>
      </c>
      <c r="G717" s="231">
        <f>G626</f>
        <v>9546701.3522145059</v>
      </c>
      <c r="H717" s="231">
        <f>H629</f>
        <v>2448873.8025952671</v>
      </c>
      <c r="I717" s="231">
        <f>I630</f>
        <v>9073626.9362123497</v>
      </c>
      <c r="J717" s="231">
        <f>J631</f>
        <v>2093166.403450428</v>
      </c>
      <c r="K717" s="231">
        <f>K645</f>
        <v>28521318.143251505</v>
      </c>
      <c r="L717" s="231">
        <f>L648</f>
        <v>30366572.497407839</v>
      </c>
      <c r="M717" s="231">
        <f>C649</f>
        <v>226615590.21488953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159</v>
      </c>
      <c r="C2" s="12" t="str">
        <f>SUBSTITUTE(LEFT(data!C98,49),",","")</f>
        <v>Providence St. Peter Hospital</v>
      </c>
      <c r="D2" s="12" t="str">
        <f>LEFT(data!C99,49)</f>
        <v>413 Lilly Rd NE</v>
      </c>
      <c r="E2" s="12" t="str">
        <f>RIGHT(data!C100,100)</f>
        <v>Olympia</v>
      </c>
      <c r="F2" s="12" t="str">
        <f>RIGHT(data!C101,100)</f>
        <v>WA</v>
      </c>
      <c r="G2" s="12" t="str">
        <f>RIGHT(data!C102,100)</f>
        <v>98506</v>
      </c>
      <c r="H2" s="12" t="str">
        <f>RIGHT(data!C103,100)</f>
        <v>Thurston</v>
      </c>
      <c r="I2" s="12" t="str">
        <f>LEFT(data!C104,49)</f>
        <v>Medrice Coluccio</v>
      </c>
      <c r="J2" s="12" t="str">
        <f>LEFT(data!C105,49)</f>
        <v>Helan Andrus</v>
      </c>
      <c r="K2" s="12" t="str">
        <f>LEFT(data!C107,49)</f>
        <v>360-491-9480</v>
      </c>
      <c r="L2" s="12" t="str">
        <f>LEFT(data!C107,49)</f>
        <v>360-491-9480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159</v>
      </c>
      <c r="B2" s="224" t="str">
        <f>RIGHT(data!C96,4)</f>
        <v>2022</v>
      </c>
      <c r="C2" s="16" t="s">
        <v>1123</v>
      </c>
      <c r="D2" s="223">
        <f>ROUND(data!C181,0)</f>
        <v>15163503</v>
      </c>
      <c r="E2" s="223">
        <f>ROUND(data!C182,0)</f>
        <v>0</v>
      </c>
      <c r="F2" s="223">
        <f>ROUND(data!C183,0)</f>
        <v>-178341</v>
      </c>
      <c r="G2" s="223">
        <f>ROUND(data!C184,0)</f>
        <v>13575</v>
      </c>
      <c r="H2" s="223">
        <f>ROUND(data!C185,0)</f>
        <v>0</v>
      </c>
      <c r="I2" s="223">
        <f>ROUND(data!C186,0)</f>
        <v>3871381</v>
      </c>
      <c r="J2" s="223">
        <f>ROUND(data!C187+data!C188,0)</f>
        <v>2441971</v>
      </c>
      <c r="K2" s="223">
        <f>ROUND(data!C191,0)</f>
        <v>2102068</v>
      </c>
      <c r="L2" s="223">
        <f>ROUND(data!C192,0)</f>
        <v>3565163</v>
      </c>
      <c r="M2" s="223">
        <f>ROUND(data!C195,0)</f>
        <v>0</v>
      </c>
      <c r="N2" s="223">
        <f>ROUND(data!C196,0)</f>
        <v>9053</v>
      </c>
      <c r="O2" s="223">
        <f>ROUND(data!C199,0)</f>
        <v>0</v>
      </c>
      <c r="P2" s="223">
        <f>ROUND(data!C200,0)</f>
        <v>4471012</v>
      </c>
      <c r="Q2" s="223">
        <f>ROUND(data!C201,0)</f>
        <v>14631177</v>
      </c>
      <c r="R2" s="223">
        <f>ROUND(data!C204,0)</f>
        <v>534855</v>
      </c>
      <c r="S2" s="223">
        <f>ROUND(data!C205,0)</f>
        <v>1069562</v>
      </c>
      <c r="T2" s="223">
        <f>ROUND(data!B211,0)</f>
        <v>3679314</v>
      </c>
      <c r="U2" s="223">
        <f>ROUND(data!C211,0)</f>
        <v>0</v>
      </c>
      <c r="V2" s="223">
        <f>ROUND(data!D211,0)</f>
        <v>0</v>
      </c>
      <c r="W2" s="223">
        <f>ROUND(data!B212,0)</f>
        <v>6518364</v>
      </c>
      <c r="X2" s="223">
        <f>ROUND(data!C212,0)</f>
        <v>0</v>
      </c>
      <c r="Y2" s="223">
        <f>ROUND(data!D212,0)</f>
        <v>0</v>
      </c>
      <c r="Z2" s="223">
        <f>ROUND(data!B213,0)</f>
        <v>183199739</v>
      </c>
      <c r="AA2" s="223">
        <f>ROUND(data!C213,0)</f>
        <v>290314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44101328</v>
      </c>
      <c r="AG2" s="223">
        <f>ROUND(data!C215,0)</f>
        <v>0</v>
      </c>
      <c r="AH2" s="223">
        <f>ROUND(data!D215,0)</f>
        <v>0</v>
      </c>
      <c r="AI2" s="223">
        <f>ROUND(data!B216,0)</f>
        <v>122061091</v>
      </c>
      <c r="AJ2" s="223">
        <f>ROUND(data!C216,0)</f>
        <v>8969557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20223996</v>
      </c>
      <c r="AS2" s="223">
        <f>ROUND(data!C219,0)</f>
        <v>33687215</v>
      </c>
      <c r="AT2" s="223">
        <f>ROUND(data!D219,0)</f>
        <v>651</v>
      </c>
      <c r="AU2" s="223">
        <v>0</v>
      </c>
      <c r="AV2" s="223">
        <v>0</v>
      </c>
      <c r="AW2" s="223">
        <v>0</v>
      </c>
      <c r="AX2" s="223">
        <f>ROUND(data!B225,0)</f>
        <v>5895968</v>
      </c>
      <c r="AY2" s="223">
        <f>ROUND(data!C225,0)</f>
        <v>157691</v>
      </c>
      <c r="AZ2" s="223">
        <f>ROUND(data!D225,0)</f>
        <v>0</v>
      </c>
      <c r="BA2" s="223">
        <f>ROUND(data!B226,0)</f>
        <v>117259948</v>
      </c>
      <c r="BB2" s="223">
        <f>ROUND(data!C226,0)</f>
        <v>6996081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42872950</v>
      </c>
      <c r="BH2" s="223">
        <f>ROUND(data!C228,0)</f>
        <v>324413</v>
      </c>
      <c r="BI2" s="223">
        <f>ROUND(data!D228,0)</f>
        <v>0</v>
      </c>
      <c r="BJ2" s="223">
        <f>ROUND(data!B229,0)</f>
        <v>112649803</v>
      </c>
      <c r="BK2" s="223">
        <f>ROUND(data!C229,0)</f>
        <v>3730904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1092044057</v>
      </c>
      <c r="BW2" s="223">
        <f>ROUND(data!C240,0)</f>
        <v>305303156</v>
      </c>
      <c r="BX2" s="223">
        <f>ROUND(data!C241,0)</f>
        <v>13128707</v>
      </c>
      <c r="BY2" s="223">
        <f>ROUND(data!C242,0)</f>
        <v>99905024</v>
      </c>
      <c r="BZ2" s="223">
        <f>ROUND(data!C243,0)</f>
        <v>268298060</v>
      </c>
      <c r="CA2" s="223">
        <f>ROUND(data!C244,0)</f>
        <v>12588269</v>
      </c>
      <c r="CB2" s="223">
        <f>ROUND(data!C247,0)</f>
        <v>1445</v>
      </c>
      <c r="CC2" s="223">
        <f>ROUND(data!C249,0)</f>
        <v>13161728</v>
      </c>
      <c r="CD2" s="223">
        <f>ROUND(data!C250,0)</f>
        <v>19327065</v>
      </c>
      <c r="CE2" s="223">
        <f>ROUND(data!C254+data!C255,0)</f>
        <v>0</v>
      </c>
      <c r="CF2" s="223">
        <f>data!D237</f>
        <v>-9503802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159</v>
      </c>
      <c r="B2" s="16" t="str">
        <f>RIGHT(data!C96,4)</f>
        <v>2022</v>
      </c>
      <c r="C2" s="16" t="s">
        <v>1123</v>
      </c>
      <c r="D2" s="222">
        <f>ROUND(data!C127,0)</f>
        <v>16958</v>
      </c>
      <c r="E2" s="222">
        <f>ROUND(data!C128,0)</f>
        <v>0</v>
      </c>
      <c r="F2" s="222">
        <f>ROUND(data!C129,0)</f>
        <v>0</v>
      </c>
      <c r="G2" s="222">
        <f>ROUND(data!C130,0)</f>
        <v>1457</v>
      </c>
      <c r="H2" s="222">
        <f>ROUND(data!D127,0)</f>
        <v>113762</v>
      </c>
      <c r="I2" s="222">
        <f>ROUND(data!D128,0)</f>
        <v>0</v>
      </c>
      <c r="J2" s="222">
        <f>ROUND(data!D129,0)</f>
        <v>0</v>
      </c>
      <c r="K2" s="222">
        <f>ROUND(data!D130,0)</f>
        <v>4119</v>
      </c>
      <c r="L2" s="222">
        <f>ROUND(data!C132,0)</f>
        <v>42</v>
      </c>
      <c r="M2" s="222">
        <f>ROUND(data!C133,0)</f>
        <v>57</v>
      </c>
      <c r="N2" s="222">
        <f>ROUND(data!C134,0)</f>
        <v>167</v>
      </c>
      <c r="O2" s="222">
        <f>ROUND(data!C135,0)</f>
        <v>9</v>
      </c>
      <c r="P2" s="222">
        <f>ROUND(data!C136,0)</f>
        <v>37</v>
      </c>
      <c r="Q2" s="222">
        <f>ROUND(data!C137,0)</f>
        <v>0</v>
      </c>
      <c r="R2" s="222">
        <f>ROUND(data!C138,0)</f>
        <v>18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372</v>
      </c>
      <c r="X2" s="222">
        <f>ROUND(data!C145,0)</f>
        <v>36</v>
      </c>
      <c r="Y2" s="222">
        <f>ROUND(data!B154,0)</f>
        <v>9574</v>
      </c>
      <c r="Z2" s="222">
        <f>ROUND(data!B155,0)</f>
        <v>64228</v>
      </c>
      <c r="AA2" s="222">
        <f>ROUND(data!B156,0)</f>
        <v>218221</v>
      </c>
      <c r="AB2" s="222">
        <f>ROUND(data!B157,0)</f>
        <v>898689777</v>
      </c>
      <c r="AC2" s="222">
        <f>ROUND(data!B158,0)</f>
        <v>430781096</v>
      </c>
      <c r="AD2" s="222">
        <f>ROUND(data!C154,0)</f>
        <v>2699</v>
      </c>
      <c r="AE2" s="222">
        <f>ROUND(data!C155,0)</f>
        <v>18104</v>
      </c>
      <c r="AF2" s="222">
        <f>ROUND(data!C156,0)</f>
        <v>61509</v>
      </c>
      <c r="AG2" s="222">
        <f>ROUND(data!C157,0)</f>
        <v>214967128</v>
      </c>
      <c r="AH2" s="222">
        <f>ROUND(data!C158,0)</f>
        <v>159764931</v>
      </c>
      <c r="AI2" s="222">
        <f>ROUND(data!D154,0)</f>
        <v>4685</v>
      </c>
      <c r="AJ2" s="222">
        <f>ROUND(data!D155,0)</f>
        <v>31430</v>
      </c>
      <c r="AK2" s="222">
        <f>ROUND(data!D156,0)</f>
        <v>106788</v>
      </c>
      <c r="AL2" s="222">
        <f>ROUND(data!D157,0)</f>
        <v>349352322</v>
      </c>
      <c r="AM2" s="222">
        <f>ROUND(data!D158,0)</f>
        <v>301234033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159</v>
      </c>
      <c r="B2" s="224" t="str">
        <f>RIGHT(data!C96,4)</f>
        <v>2022</v>
      </c>
      <c r="C2" s="16" t="s">
        <v>1123</v>
      </c>
      <c r="D2" s="222">
        <f>ROUND(data!C266,0)</f>
        <v>20233330</v>
      </c>
      <c r="E2" s="222">
        <f>ROUND(data!C267,0)</f>
        <v>0</v>
      </c>
      <c r="F2" s="222">
        <f>ROUND(data!C268,0)</f>
        <v>394693858</v>
      </c>
      <c r="G2" s="222">
        <f>ROUND(data!C269,0)</f>
        <v>302415958</v>
      </c>
      <c r="H2" s="222">
        <f>ROUND(data!C270,0)</f>
        <v>0</v>
      </c>
      <c r="I2" s="222">
        <f>ROUND(data!C271,0)</f>
        <v>5268148</v>
      </c>
      <c r="J2" s="222">
        <f>ROUND(data!C272,0)</f>
        <v>0</v>
      </c>
      <c r="K2" s="222">
        <f>ROUND(data!C273,0)</f>
        <v>10939201</v>
      </c>
      <c r="L2" s="222">
        <f>ROUND(data!C274,0)</f>
        <v>186103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51628200</v>
      </c>
      <c r="Q2" s="222">
        <f>ROUND(data!C283,0)</f>
        <v>3679314</v>
      </c>
      <c r="R2" s="222">
        <f>ROUND(data!C284,0)</f>
        <v>6518364</v>
      </c>
      <c r="S2" s="222">
        <f>ROUND(data!C285,0)</f>
        <v>183490052</v>
      </c>
      <c r="T2" s="222">
        <f>ROUND(data!C286,0)</f>
        <v>0</v>
      </c>
      <c r="U2" s="222">
        <f>ROUND(data!C287,0)</f>
        <v>44101328</v>
      </c>
      <c r="V2" s="222">
        <f>ROUND(data!C288,0)</f>
        <v>131030647</v>
      </c>
      <c r="W2" s="222">
        <f>ROUND(data!C289,0)</f>
        <v>0</v>
      </c>
      <c r="X2" s="222">
        <f>ROUND(data!C290,0)</f>
        <v>53910560</v>
      </c>
      <c r="Y2" s="222">
        <f>ROUND(data!C291,0)</f>
        <v>0</v>
      </c>
      <c r="Z2" s="222">
        <f>ROUND(data!C292,0)</f>
        <v>289887759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44317357</v>
      </c>
      <c r="AE2" s="222">
        <f>ROUND(data!C302,0)</f>
        <v>4672382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48133288</v>
      </c>
      <c r="AK2" s="222">
        <f>ROUND(data!C316,0)</f>
        <v>22624845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10924444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22911905</v>
      </c>
      <c r="BA2" s="222">
        <f>ROUND(data!C336,0)</f>
        <v>0</v>
      </c>
      <c r="BB2" s="222">
        <f>ROUND(data!C337,0)</f>
        <v>0</v>
      </c>
      <c r="BC2" s="222">
        <f>ROUND(data!C338,0)</f>
        <v>6083169</v>
      </c>
      <c r="BD2" s="222">
        <f>ROUND(data!C339,0)</f>
        <v>0</v>
      </c>
      <c r="BE2" s="222">
        <f>ROUND(data!C343,0)</f>
        <v>251687475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2385.56</v>
      </c>
      <c r="BL2" s="222">
        <f>ROUND(data!C358,0)</f>
        <v>1463009227</v>
      </c>
      <c r="BM2" s="222">
        <f>ROUND(data!C359,0)</f>
        <v>891780060</v>
      </c>
      <c r="BN2" s="222">
        <f>ROUND(data!C363,0)</f>
        <v>1791267273</v>
      </c>
      <c r="BO2" s="222">
        <f>ROUND(data!C364,0)</f>
        <v>32488793</v>
      </c>
      <c r="BP2" s="222">
        <f>ROUND(data!C365,0)</f>
        <v>0</v>
      </c>
      <c r="BQ2" s="222">
        <f>ROUND(data!D381,0)</f>
        <v>8333837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8333837</v>
      </c>
      <c r="CC2" s="222">
        <f>ROUND(data!C382,0)</f>
        <v>0</v>
      </c>
      <c r="CD2" s="222">
        <f>ROUND(data!C389,0)</f>
        <v>243168838</v>
      </c>
      <c r="CE2" s="222">
        <f>ROUND(data!C390,0)</f>
        <v>21312089</v>
      </c>
      <c r="CF2" s="222">
        <f>ROUND(data!C391,0)</f>
        <v>8523504</v>
      </c>
      <c r="CG2" s="222">
        <f>ROUND(data!C392,0)</f>
        <v>94103033</v>
      </c>
      <c r="CH2" s="222">
        <f>ROUND(data!C393,0)</f>
        <v>3623784</v>
      </c>
      <c r="CI2" s="222">
        <f>ROUND(data!C394,0)</f>
        <v>44012291</v>
      </c>
      <c r="CJ2" s="222">
        <f>ROUND(data!C395,0)</f>
        <v>11209090</v>
      </c>
      <c r="CK2" s="222">
        <f>ROUND(data!C396,0)</f>
        <v>5667231</v>
      </c>
      <c r="CL2" s="222">
        <f>ROUND(data!C397,0)</f>
        <v>9053</v>
      </c>
      <c r="CM2" s="222">
        <f>ROUND(data!C398,0)</f>
        <v>19102189</v>
      </c>
      <c r="CN2" s="222">
        <f>ROUND(data!C399,0)</f>
        <v>1604418</v>
      </c>
      <c r="CO2" s="222">
        <f>ROUND(data!C362,0)</f>
        <v>-9503802</v>
      </c>
      <c r="CP2" s="222">
        <f>ROUND(data!D415,0)</f>
        <v>165287853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165287853</v>
      </c>
      <c r="DE2" s="65">
        <f>ROUND(data!C419,0)</f>
        <v>0</v>
      </c>
      <c r="DF2" s="222">
        <f>ROUND(data!D420,0)</f>
        <v>-12732607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159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11986</v>
      </c>
      <c r="F2" s="212">
        <f>ROUND(data!C60,2)</f>
        <v>139.51</v>
      </c>
      <c r="G2" s="222">
        <f>ROUND(data!C61,0)</f>
        <v>17960070</v>
      </c>
      <c r="H2" s="222">
        <f>ROUND(data!C62,0)</f>
        <v>1204144</v>
      </c>
      <c r="I2" s="222">
        <f>ROUND(data!C63,0)</f>
        <v>0</v>
      </c>
      <c r="J2" s="222">
        <f>ROUND(data!C64,0)</f>
        <v>1796456</v>
      </c>
      <c r="K2" s="222">
        <f>ROUND(data!C65,0)</f>
        <v>528</v>
      </c>
      <c r="L2" s="222">
        <f>ROUND(data!C66,0)</f>
        <v>408064</v>
      </c>
      <c r="M2" s="66">
        <f>ROUND(data!C67,0)</f>
        <v>82934</v>
      </c>
      <c r="N2" s="222">
        <f>ROUND(data!C68,0)</f>
        <v>0</v>
      </c>
      <c r="O2" s="222">
        <f>ROUND(data!C69,0)</f>
        <v>57860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57860</v>
      </c>
      <c r="AD2" s="222">
        <f>ROUND(data!C84,0)</f>
        <v>0</v>
      </c>
      <c r="AE2" s="222">
        <f>ROUND(data!C89,0)</f>
        <v>99633384</v>
      </c>
      <c r="AF2" s="222">
        <f>ROUND(data!C87,0)</f>
        <v>99207704</v>
      </c>
      <c r="AG2" s="222">
        <f>IF(data!C90&gt;0,ROUND(data!C90,0),0)</f>
        <v>31439</v>
      </c>
      <c r="AH2" s="222">
        <f>IF(data!C91&gt;0,ROUND(data!C91,0),0)</f>
        <v>0</v>
      </c>
      <c r="AI2" s="222">
        <f>IF(data!C92&gt;0,ROUND(data!C92,0),0)</f>
        <v>11316</v>
      </c>
      <c r="AJ2" s="222">
        <f>IF(data!C93&gt;0,ROUND(data!C93,0),0)</f>
        <v>0</v>
      </c>
      <c r="AK2" s="212">
        <f>IF(data!C94&gt;0,ROUND(data!C94,2),0)</f>
        <v>98.99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159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159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97338</v>
      </c>
      <c r="F4" s="212">
        <f>ROUND(data!E60,2)</f>
        <v>618.58000000000004</v>
      </c>
      <c r="G4" s="222">
        <f>ROUND(data!E61,0)</f>
        <v>61912794</v>
      </c>
      <c r="H4" s="222">
        <f>ROUND(data!E62,0)</f>
        <v>4314625</v>
      </c>
      <c r="I4" s="222">
        <f>ROUND(data!E63,0)</f>
        <v>1567770</v>
      </c>
      <c r="J4" s="222">
        <f>ROUND(data!E64,0)</f>
        <v>3265044</v>
      </c>
      <c r="K4" s="222">
        <f>ROUND(data!E65,0)</f>
        <v>5454</v>
      </c>
      <c r="L4" s="222">
        <f>ROUND(data!E66,0)</f>
        <v>2141098</v>
      </c>
      <c r="M4" s="66">
        <f>ROUND(data!E67,0)</f>
        <v>109145</v>
      </c>
      <c r="N4" s="222">
        <f>ROUND(data!E68,0)</f>
        <v>117917</v>
      </c>
      <c r="O4" s="222">
        <f>ROUND(data!E69,0)</f>
        <v>123167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123167</v>
      </c>
      <c r="AD4" s="222">
        <f>ROUND(data!E84,0)</f>
        <v>512507</v>
      </c>
      <c r="AE4" s="222">
        <f>ROUND(data!E89,0)</f>
        <v>376376891</v>
      </c>
      <c r="AF4" s="222">
        <f>ROUND(data!E87,0)</f>
        <v>342946426</v>
      </c>
      <c r="AG4" s="222">
        <f>IF(data!E90&gt;0,ROUND(data!E90,0),0)</f>
        <v>99431</v>
      </c>
      <c r="AH4" s="222">
        <f>IF(data!E91&gt;0,ROUND(data!E91,0),0)</f>
        <v>0</v>
      </c>
      <c r="AI4" s="222">
        <f>IF(data!E92&gt;0,ROUND(data!E92,0),0)</f>
        <v>35788</v>
      </c>
      <c r="AJ4" s="222">
        <f>IF(data!E93&gt;0,ROUND(data!E93,0),0)</f>
        <v>0</v>
      </c>
      <c r="AK4" s="212">
        <f>IF(data!E94&gt;0,ROUND(data!E94,2),0)</f>
        <v>401.35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159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159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94</v>
      </c>
      <c r="K6" s="222">
        <f>ROUND(data!G65,0)</f>
        <v>0</v>
      </c>
      <c r="L6" s="222">
        <f>ROUND(data!G66,0)</f>
        <v>128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159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4438</v>
      </c>
      <c r="F7" s="212">
        <f>ROUND(data!H60,2)</f>
        <v>13.9</v>
      </c>
      <c r="G7" s="222">
        <f>ROUND(data!H61,0)</f>
        <v>3235230</v>
      </c>
      <c r="H7" s="222">
        <f>ROUND(data!H62,0)</f>
        <v>216970</v>
      </c>
      <c r="I7" s="222">
        <f>ROUND(data!H63,0)</f>
        <v>0</v>
      </c>
      <c r="J7" s="222">
        <f>ROUND(data!H64,0)</f>
        <v>48449</v>
      </c>
      <c r="K7" s="222">
        <f>ROUND(data!H65,0)</f>
        <v>895</v>
      </c>
      <c r="L7" s="222">
        <f>ROUND(data!H66,0)</f>
        <v>340949</v>
      </c>
      <c r="M7" s="66">
        <f>ROUND(data!H67,0)</f>
        <v>22340</v>
      </c>
      <c r="N7" s="222">
        <f>ROUND(data!H68,0)</f>
        <v>0</v>
      </c>
      <c r="O7" s="222">
        <f>ROUND(data!H69,0)</f>
        <v>1820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1820</v>
      </c>
      <c r="AD7" s="222">
        <f>ROUND(data!H84,0)</f>
        <v>100510</v>
      </c>
      <c r="AE7" s="222">
        <f>ROUND(data!H89,0)</f>
        <v>16171052</v>
      </c>
      <c r="AF7" s="222">
        <f>ROUND(data!H87,0)</f>
        <v>15894551</v>
      </c>
      <c r="AG7" s="222">
        <f>IF(data!H90&gt;0,ROUND(data!H90,0),0)</f>
        <v>10028</v>
      </c>
      <c r="AH7" s="222">
        <f>IF(data!H91&gt;0,ROUND(data!H91,0),0)</f>
        <v>0</v>
      </c>
      <c r="AI7" s="222">
        <f>IF(data!H92&gt;0,ROUND(data!H92,0),0)</f>
        <v>3609</v>
      </c>
      <c r="AJ7" s="222">
        <f>IF(data!H93&gt;0,ROUND(data!H93,0),0)</f>
        <v>0</v>
      </c>
      <c r="AK7" s="212">
        <f>IF(data!H94&gt;0,ROUND(data!H94,2),0)</f>
        <v>12.13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159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159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4119</v>
      </c>
      <c r="F9" s="212">
        <f>ROUND(data!J60,2)</f>
        <v>21.25</v>
      </c>
      <c r="G9" s="222">
        <f>ROUND(data!J61,0)</f>
        <v>2538641</v>
      </c>
      <c r="H9" s="222">
        <f>ROUND(data!J62,0)</f>
        <v>207714</v>
      </c>
      <c r="I9" s="222">
        <f>ROUND(data!J63,0)</f>
        <v>672428</v>
      </c>
      <c r="J9" s="222">
        <f>ROUND(data!J64,0)</f>
        <v>164784</v>
      </c>
      <c r="K9" s="222">
        <f>ROUND(data!J65,0)</f>
        <v>0</v>
      </c>
      <c r="L9" s="222">
        <f>ROUND(data!J66,0)</f>
        <v>7703</v>
      </c>
      <c r="M9" s="66">
        <f>ROUND(data!J67,0)</f>
        <v>11209</v>
      </c>
      <c r="N9" s="222">
        <f>ROUND(data!J68,0)</f>
        <v>0</v>
      </c>
      <c r="O9" s="222">
        <f>ROUND(data!J69,0)</f>
        <v>2823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2823</v>
      </c>
      <c r="AD9" s="222">
        <f>ROUND(data!J84,0)</f>
        <v>5578</v>
      </c>
      <c r="AE9" s="222">
        <f>ROUND(data!J89,0)</f>
        <v>11853363</v>
      </c>
      <c r="AF9" s="222">
        <f>ROUND(data!J87,0)</f>
        <v>11852080</v>
      </c>
      <c r="AG9" s="222">
        <f>IF(data!J90&gt;0,ROUND(data!J90,0),0)</f>
        <v>3492</v>
      </c>
      <c r="AH9" s="222">
        <f>IF(data!J91&gt;0,ROUND(data!J91,0),0)</f>
        <v>0</v>
      </c>
      <c r="AI9" s="222">
        <f>IF(data!J92&gt;0,ROUND(data!J92,0),0)</f>
        <v>1257</v>
      </c>
      <c r="AJ9" s="222">
        <f>IF(data!J93&gt;0,ROUND(data!J93,0),0)</f>
        <v>0</v>
      </c>
      <c r="AK9" s="212">
        <f>IF(data!J94&gt;0,ROUND(data!J94,2),0)</f>
        <v>17.75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159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159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159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159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159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1457</v>
      </c>
      <c r="F14" s="212">
        <f>ROUND(data!O60,2)</f>
        <v>41.31</v>
      </c>
      <c r="G14" s="222">
        <f>ROUND(data!O61,0)</f>
        <v>4693127</v>
      </c>
      <c r="H14" s="222">
        <f>ROUND(data!O62,0)</f>
        <v>359639</v>
      </c>
      <c r="I14" s="222">
        <f>ROUND(data!O63,0)</f>
        <v>577400</v>
      </c>
      <c r="J14" s="222">
        <f>ROUND(data!O64,0)</f>
        <v>889011</v>
      </c>
      <c r="K14" s="222">
        <f>ROUND(data!O65,0)</f>
        <v>469</v>
      </c>
      <c r="L14" s="222">
        <f>ROUND(data!O66,0)</f>
        <v>282222</v>
      </c>
      <c r="M14" s="66">
        <f>ROUND(data!O67,0)</f>
        <v>98060</v>
      </c>
      <c r="N14" s="222">
        <f>ROUND(data!O68,0)</f>
        <v>137</v>
      </c>
      <c r="O14" s="222">
        <f>ROUND(data!O69,0)</f>
        <v>6636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6636</v>
      </c>
      <c r="AD14" s="222">
        <f>ROUND(data!O84,0)</f>
        <v>0</v>
      </c>
      <c r="AE14" s="222">
        <f>ROUND(data!O89,0)</f>
        <v>59818462</v>
      </c>
      <c r="AF14" s="222">
        <f>ROUND(data!O87,0)</f>
        <v>54060267</v>
      </c>
      <c r="AG14" s="222">
        <f>IF(data!O90&gt;0,ROUND(data!O90,0),0)</f>
        <v>26238</v>
      </c>
      <c r="AH14" s="222">
        <f>IF(data!O91&gt;0,ROUND(data!O91,0),0)</f>
        <v>0</v>
      </c>
      <c r="AI14" s="222">
        <f>IF(data!O92&gt;0,ROUND(data!O92,0),0)</f>
        <v>9444</v>
      </c>
      <c r="AJ14" s="222">
        <f>IF(data!O93&gt;0,ROUND(data!O93,0),0)</f>
        <v>0</v>
      </c>
      <c r="AK14" s="212">
        <f>IF(data!O94&gt;0,ROUND(data!O94,2),0)</f>
        <v>32.130000000000003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159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168.96</v>
      </c>
      <c r="G15" s="222">
        <f>ROUND(data!P61,0)</f>
        <v>17489760</v>
      </c>
      <c r="H15" s="222">
        <f>ROUND(data!P62,0)</f>
        <v>1222681</v>
      </c>
      <c r="I15" s="222">
        <f>ROUND(data!P63,0)</f>
        <v>3111121</v>
      </c>
      <c r="J15" s="222">
        <f>ROUND(data!P64,0)</f>
        <v>11631132</v>
      </c>
      <c r="K15" s="222">
        <f>ROUND(data!P65,0)</f>
        <v>57456</v>
      </c>
      <c r="L15" s="222">
        <f>ROUND(data!P66,0)</f>
        <v>3034122</v>
      </c>
      <c r="M15" s="66">
        <f>ROUND(data!P67,0)</f>
        <v>1631866</v>
      </c>
      <c r="N15" s="222">
        <f>ROUND(data!P68,0)</f>
        <v>1141754</v>
      </c>
      <c r="O15" s="222">
        <f>ROUND(data!P69,0)</f>
        <v>83656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83656</v>
      </c>
      <c r="AD15" s="222">
        <f>ROUND(data!P84,0)</f>
        <v>395</v>
      </c>
      <c r="AE15" s="222">
        <f>ROUND(data!P89,0)</f>
        <v>321264933</v>
      </c>
      <c r="AF15" s="222">
        <f>ROUND(data!P87,0)</f>
        <v>170552663</v>
      </c>
      <c r="AG15" s="222">
        <f>IF(data!P90&gt;0,ROUND(data!P90,0),0)</f>
        <v>57097</v>
      </c>
      <c r="AH15" s="222">
        <f>IF(data!P91&gt;0,ROUND(data!P91,0),0)</f>
        <v>0</v>
      </c>
      <c r="AI15" s="222">
        <f>IF(data!P92&gt;0,ROUND(data!P92,0),0)</f>
        <v>20551</v>
      </c>
      <c r="AJ15" s="222">
        <f>IF(data!P93&gt;0,ROUND(data!P93,0),0)</f>
        <v>0</v>
      </c>
      <c r="AK15" s="212">
        <f>IF(data!P94&gt;0,ROUND(data!P94,2),0)</f>
        <v>52.66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159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132.9</v>
      </c>
      <c r="G16" s="222">
        <f>ROUND(data!Q61,0)</f>
        <v>15131875</v>
      </c>
      <c r="H16" s="222">
        <f>ROUND(data!Q62,0)</f>
        <v>1278458</v>
      </c>
      <c r="I16" s="222">
        <f>ROUND(data!Q63,0)</f>
        <v>0</v>
      </c>
      <c r="J16" s="222">
        <f>ROUND(data!Q64,0)</f>
        <v>1159846</v>
      </c>
      <c r="K16" s="222">
        <f>ROUND(data!Q65,0)</f>
        <v>2089</v>
      </c>
      <c r="L16" s="222">
        <f>ROUND(data!Q66,0)</f>
        <v>157582</v>
      </c>
      <c r="M16" s="66">
        <f>ROUND(data!Q67,0)</f>
        <v>9398</v>
      </c>
      <c r="N16" s="222">
        <f>ROUND(data!Q68,0)</f>
        <v>0</v>
      </c>
      <c r="O16" s="222">
        <f>ROUND(data!Q69,0)</f>
        <v>12649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12649</v>
      </c>
      <c r="AD16" s="222">
        <f>ROUND(data!Q84,0)</f>
        <v>0</v>
      </c>
      <c r="AE16" s="222">
        <f>ROUND(data!Q89,0)</f>
        <v>40897582</v>
      </c>
      <c r="AF16" s="222">
        <f>ROUND(data!Q87,0)</f>
        <v>18614591</v>
      </c>
      <c r="AG16" s="222">
        <f>IF(data!Q90&gt;0,ROUND(data!Q90,0),0)</f>
        <v>18453</v>
      </c>
      <c r="AH16" s="222">
        <f>IF(data!Q91&gt;0,ROUND(data!Q91,0),0)</f>
        <v>0</v>
      </c>
      <c r="AI16" s="222">
        <f>IF(data!Q92&gt;0,ROUND(data!Q92,0),0)</f>
        <v>6642</v>
      </c>
      <c r="AJ16" s="222">
        <f>IF(data!Q93&gt;0,ROUND(data!Q93,0),0)</f>
        <v>0</v>
      </c>
      <c r="AK16" s="212">
        <f>IF(data!Q94&gt;0,ROUND(data!Q94,2),0)</f>
        <v>100.96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159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8.1</v>
      </c>
      <c r="G17" s="222">
        <f>ROUND(data!R61,0)</f>
        <v>571729</v>
      </c>
      <c r="H17" s="222">
        <f>ROUND(data!R62,0)</f>
        <v>48561</v>
      </c>
      <c r="I17" s="222">
        <f>ROUND(data!R63,0)</f>
        <v>1101287</v>
      </c>
      <c r="J17" s="222">
        <f>ROUND(data!R64,0)</f>
        <v>46160</v>
      </c>
      <c r="K17" s="222">
        <f>ROUND(data!R65,0)</f>
        <v>0</v>
      </c>
      <c r="L17" s="222">
        <f>ROUND(data!R66,0)</f>
        <v>1443</v>
      </c>
      <c r="M17" s="66">
        <f>ROUND(data!R67,0)</f>
        <v>87971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6990125</v>
      </c>
      <c r="AF17" s="222">
        <f>ROUND(data!R87,0)</f>
        <v>3505198</v>
      </c>
      <c r="AG17" s="222">
        <f>IF(data!R90&gt;0,ROUND(data!R90,0),0)</f>
        <v>839</v>
      </c>
      <c r="AH17" s="222">
        <f>IF(data!R91&gt;0,ROUND(data!R91,0),0)</f>
        <v>0</v>
      </c>
      <c r="AI17" s="222">
        <f>IF(data!R92&gt;0,ROUND(data!R92,0),0)</f>
        <v>302</v>
      </c>
      <c r="AJ17" s="222">
        <f>IF(data!R93&gt;0,ROUND(data!R93,0),0)</f>
        <v>0</v>
      </c>
      <c r="AK17" s="212">
        <f>IF(data!R94&gt;0,ROUND(data!R94,2),0)</f>
        <v>7.09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159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0.01</v>
      </c>
      <c r="G18" s="222">
        <f>ROUND(data!S61,0)</f>
        <v>716</v>
      </c>
      <c r="H18" s="222">
        <f>ROUND(data!S62,0)</f>
        <v>15156</v>
      </c>
      <c r="I18" s="222">
        <f>ROUND(data!S63,0)</f>
        <v>23044</v>
      </c>
      <c r="J18" s="222">
        <f>ROUND(data!S64,0)</f>
        <v>21129488</v>
      </c>
      <c r="K18" s="222">
        <f>ROUND(data!S65,0)</f>
        <v>0</v>
      </c>
      <c r="L18" s="222">
        <f>ROUND(data!S66,0)</f>
        <v>175942</v>
      </c>
      <c r="M18" s="66">
        <f>ROUND(data!S67,0)</f>
        <v>429</v>
      </c>
      <c r="N18" s="222">
        <f>ROUND(data!S68,0)</f>
        <v>84531</v>
      </c>
      <c r="O18" s="222">
        <f>ROUND(data!S69,0)</f>
        <v>2056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2056</v>
      </c>
      <c r="AD18" s="222">
        <f>ROUND(data!S84,0)</f>
        <v>144016</v>
      </c>
      <c r="AE18" s="222">
        <f>ROUND(data!S89,0)</f>
        <v>124880633</v>
      </c>
      <c r="AF18" s="222">
        <f>ROUND(data!S87,0)</f>
        <v>62025599</v>
      </c>
      <c r="AG18" s="222">
        <f>IF(data!S90&gt;0,ROUND(data!S90,0),0)</f>
        <v>10442</v>
      </c>
      <c r="AH18" s="222">
        <f>IF(data!S91&gt;0,ROUND(data!S91,0),0)</f>
        <v>0</v>
      </c>
      <c r="AI18" s="222">
        <f>IF(data!S92&gt;0,ROUND(data!S92,0),0)</f>
        <v>3758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159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26.88</v>
      </c>
      <c r="G19" s="222">
        <f>ROUND(data!T61,0)</f>
        <v>3243336</v>
      </c>
      <c r="H19" s="222">
        <f>ROUND(data!T62,0)</f>
        <v>268349</v>
      </c>
      <c r="I19" s="222">
        <f>ROUND(data!T63,0)</f>
        <v>0</v>
      </c>
      <c r="J19" s="222">
        <f>ROUND(data!T64,0)</f>
        <v>1304435</v>
      </c>
      <c r="K19" s="222">
        <f>ROUND(data!T65,0)</f>
        <v>740</v>
      </c>
      <c r="L19" s="222">
        <f>ROUND(data!T66,0)</f>
        <v>554</v>
      </c>
      <c r="M19" s="66">
        <f>ROUND(data!T67,0)</f>
        <v>0</v>
      </c>
      <c r="N19" s="222">
        <f>ROUND(data!T68,0)</f>
        <v>0</v>
      </c>
      <c r="O19" s="222">
        <f>ROUND(data!T69,0)</f>
        <v>1876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1876</v>
      </c>
      <c r="AD19" s="222">
        <f>ROUND(data!T84,0)</f>
        <v>0</v>
      </c>
      <c r="AE19" s="222">
        <f>ROUND(data!T89,0)</f>
        <v>27156988</v>
      </c>
      <c r="AF19" s="222">
        <f>ROUND(data!T87,0)</f>
        <v>23324856</v>
      </c>
      <c r="AG19" s="222">
        <f>IF(data!T90&gt;0,ROUND(data!T90,0),0)</f>
        <v>1074</v>
      </c>
      <c r="AH19" s="222">
        <f>IF(data!T91&gt;0,ROUND(data!T91,0),0)</f>
        <v>0</v>
      </c>
      <c r="AI19" s="222">
        <f>IF(data!T92&gt;0,ROUND(data!T92,0),0)</f>
        <v>387</v>
      </c>
      <c r="AJ19" s="222">
        <f>IF(data!T93&gt;0,ROUND(data!T93,0),0)</f>
        <v>0</v>
      </c>
      <c r="AK19" s="212">
        <f>IF(data!T94&gt;0,ROUND(data!T94,2),0)</f>
        <v>23.09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159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82.27</v>
      </c>
      <c r="G20" s="222">
        <f>ROUND(data!U61,0)</f>
        <v>6214492</v>
      </c>
      <c r="H20" s="222">
        <f>ROUND(data!U62,0)</f>
        <v>537657</v>
      </c>
      <c r="I20" s="222">
        <f>ROUND(data!U63,0)</f>
        <v>117000</v>
      </c>
      <c r="J20" s="222">
        <f>ROUND(data!U64,0)</f>
        <v>7710607</v>
      </c>
      <c r="K20" s="222">
        <f>ROUND(data!U65,0)</f>
        <v>760</v>
      </c>
      <c r="L20" s="222">
        <f>ROUND(data!U66,0)</f>
        <v>4348162</v>
      </c>
      <c r="M20" s="66">
        <f>ROUND(data!U67,0)</f>
        <v>75670</v>
      </c>
      <c r="N20" s="222">
        <f>ROUND(data!U68,0)</f>
        <v>92854</v>
      </c>
      <c r="O20" s="222">
        <f>ROUND(data!U69,0)</f>
        <v>36468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36468</v>
      </c>
      <c r="AD20" s="222">
        <f>ROUND(data!U84,0)</f>
        <v>1135620</v>
      </c>
      <c r="AE20" s="222">
        <f>ROUND(data!U89,0)</f>
        <v>161014628</v>
      </c>
      <c r="AF20" s="222">
        <f>ROUND(data!U87,0)</f>
        <v>97309575</v>
      </c>
      <c r="AG20" s="222">
        <f>IF(data!U90&gt;0,ROUND(data!U90,0),0)</f>
        <v>10834</v>
      </c>
      <c r="AH20" s="222">
        <f>IF(data!U91&gt;0,ROUND(data!U91,0),0)</f>
        <v>0</v>
      </c>
      <c r="AI20" s="222">
        <f>IF(data!U92&gt;0,ROUND(data!U92,0),0)</f>
        <v>3900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159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62.82</v>
      </c>
      <c r="G21" s="222">
        <f>ROUND(data!V61,0)</f>
        <v>6816681</v>
      </c>
      <c r="H21" s="222">
        <f>ROUND(data!V62,0)</f>
        <v>527002</v>
      </c>
      <c r="I21" s="222">
        <f>ROUND(data!V63,0)</f>
        <v>0</v>
      </c>
      <c r="J21" s="222">
        <f>ROUND(data!V64,0)</f>
        <v>17015041</v>
      </c>
      <c r="K21" s="222">
        <f>ROUND(data!V65,0)</f>
        <v>1546</v>
      </c>
      <c r="L21" s="222">
        <f>ROUND(data!V66,0)</f>
        <v>336605</v>
      </c>
      <c r="M21" s="66">
        <f>ROUND(data!V67,0)</f>
        <v>394224</v>
      </c>
      <c r="N21" s="222">
        <f>ROUND(data!V68,0)</f>
        <v>328144</v>
      </c>
      <c r="O21" s="222">
        <f>ROUND(data!V69,0)</f>
        <v>24424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24424</v>
      </c>
      <c r="AD21" s="222">
        <f>ROUND(data!V84,0)</f>
        <v>18648</v>
      </c>
      <c r="AE21" s="222">
        <f>ROUND(data!V89,0)</f>
        <v>276472047</v>
      </c>
      <c r="AF21" s="222">
        <f>ROUND(data!V87,0)</f>
        <v>119623869</v>
      </c>
      <c r="AG21" s="222">
        <f>IF(data!V90&gt;0,ROUND(data!V90,0),0)</f>
        <v>8385</v>
      </c>
      <c r="AH21" s="222">
        <f>IF(data!V91&gt;0,ROUND(data!V91,0),0)</f>
        <v>0</v>
      </c>
      <c r="AI21" s="222">
        <f>IF(data!V92&gt;0,ROUND(data!V92,0),0)</f>
        <v>3018</v>
      </c>
      <c r="AJ21" s="222">
        <f>IF(data!V93&gt;0,ROUND(data!V93,0),0)</f>
        <v>0</v>
      </c>
      <c r="AK21" s="212">
        <f>IF(data!V94&gt;0,ROUND(data!V94,2),0)</f>
        <v>12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159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11.2</v>
      </c>
      <c r="G22" s="222">
        <f>ROUND(data!W61,0)</f>
        <v>1156811</v>
      </c>
      <c r="H22" s="222">
        <f>ROUND(data!W62,0)</f>
        <v>97682</v>
      </c>
      <c r="I22" s="222">
        <f>ROUND(data!W63,0)</f>
        <v>0</v>
      </c>
      <c r="J22" s="222">
        <f>ROUND(data!W64,0)</f>
        <v>117237</v>
      </c>
      <c r="K22" s="222">
        <f>ROUND(data!W65,0)</f>
        <v>0</v>
      </c>
      <c r="L22" s="222">
        <f>ROUND(data!W66,0)</f>
        <v>17148</v>
      </c>
      <c r="M22" s="66">
        <f>ROUND(data!W67,0)</f>
        <v>10694</v>
      </c>
      <c r="N22" s="222">
        <f>ROUND(data!W68,0)</f>
        <v>0</v>
      </c>
      <c r="O22" s="222">
        <f>ROUND(data!W69,0)</f>
        <v>2070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2070</v>
      </c>
      <c r="AD22" s="222">
        <f>ROUND(data!W84,0)</f>
        <v>53681</v>
      </c>
      <c r="AE22" s="222">
        <f>ROUND(data!W89,0)</f>
        <v>12641780</v>
      </c>
      <c r="AF22" s="222">
        <f>ROUND(data!W87,0)</f>
        <v>5277182</v>
      </c>
      <c r="AG22" s="222">
        <f>IF(data!W90&gt;0,ROUND(data!W90,0),0)</f>
        <v>1373</v>
      </c>
      <c r="AH22" s="222">
        <f>IF(data!W91&gt;0,ROUND(data!W91,0),0)</f>
        <v>0</v>
      </c>
      <c r="AI22" s="222">
        <f>IF(data!W92&gt;0,ROUND(data!W92,0),0)</f>
        <v>494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159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13.56</v>
      </c>
      <c r="G23" s="222">
        <f>ROUND(data!X61,0)</f>
        <v>1741652</v>
      </c>
      <c r="H23" s="222">
        <f>ROUND(data!X62,0)</f>
        <v>112918</v>
      </c>
      <c r="I23" s="222">
        <f>ROUND(data!X63,0)</f>
        <v>2500</v>
      </c>
      <c r="J23" s="222">
        <f>ROUND(data!X64,0)</f>
        <v>436303</v>
      </c>
      <c r="K23" s="222">
        <f>ROUND(data!X65,0)</f>
        <v>0</v>
      </c>
      <c r="L23" s="222">
        <f>ROUND(data!X66,0)</f>
        <v>108353</v>
      </c>
      <c r="M23" s="66">
        <f>ROUND(data!X67,0)</f>
        <v>59378</v>
      </c>
      <c r="N23" s="222">
        <f>ROUND(data!X68,0)</f>
        <v>0</v>
      </c>
      <c r="O23" s="222">
        <f>ROUND(data!X69,0)</f>
        <v>2586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2586</v>
      </c>
      <c r="AD23" s="222">
        <f>ROUND(data!X84,0)</f>
        <v>0</v>
      </c>
      <c r="AE23" s="222">
        <f>ROUND(data!X89,0)</f>
        <v>76992361</v>
      </c>
      <c r="AF23" s="222">
        <f>ROUND(data!X87,0)</f>
        <v>32098710</v>
      </c>
      <c r="AG23" s="222">
        <f>IF(data!X90&gt;0,ROUND(data!X90,0),0)</f>
        <v>1330</v>
      </c>
      <c r="AH23" s="222">
        <f>IF(data!X91&gt;0,ROUND(data!X91,0),0)</f>
        <v>0</v>
      </c>
      <c r="AI23" s="222">
        <f>IF(data!X92&gt;0,ROUND(data!X92,0),0)</f>
        <v>479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159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75.569999999999993</v>
      </c>
      <c r="G24" s="222">
        <f>ROUND(data!Y61,0)</f>
        <v>8836490</v>
      </c>
      <c r="H24" s="222">
        <f>ROUND(data!Y62,0)</f>
        <v>631434</v>
      </c>
      <c r="I24" s="222">
        <f>ROUND(data!Y63,0)</f>
        <v>234038</v>
      </c>
      <c r="J24" s="222">
        <f>ROUND(data!Y64,0)</f>
        <v>5226940</v>
      </c>
      <c r="K24" s="222">
        <f>ROUND(data!Y65,0)</f>
        <v>12106</v>
      </c>
      <c r="L24" s="222">
        <f>ROUND(data!Y66,0)</f>
        <v>295838</v>
      </c>
      <c r="M24" s="66">
        <f>ROUND(data!Y67,0)</f>
        <v>376331</v>
      </c>
      <c r="N24" s="222">
        <f>ROUND(data!Y68,0)</f>
        <v>611778</v>
      </c>
      <c r="O24" s="222">
        <f>ROUND(data!Y69,0)</f>
        <v>15256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15256</v>
      </c>
      <c r="AD24" s="222">
        <f>ROUND(data!Y84,0)</f>
        <v>0</v>
      </c>
      <c r="AE24" s="222">
        <f>ROUND(data!Y89,0)</f>
        <v>130664694</v>
      </c>
      <c r="AF24" s="222">
        <f>ROUND(data!Y87,0)</f>
        <v>50225150</v>
      </c>
      <c r="AG24" s="222">
        <f>IF(data!Y90&gt;0,ROUND(data!Y90,0),0)</f>
        <v>12465</v>
      </c>
      <c r="AH24" s="222">
        <f>IF(data!Y91&gt;0,ROUND(data!Y91,0),0)</f>
        <v>0</v>
      </c>
      <c r="AI24" s="222">
        <f>IF(data!Y92&gt;0,ROUND(data!Y92,0),0)</f>
        <v>4487</v>
      </c>
      <c r="AJ24" s="222">
        <f>IF(data!Y93&gt;0,ROUND(data!Y93,0),0)</f>
        <v>0</v>
      </c>
      <c r="AK24" s="212">
        <f>IF(data!Y94&gt;0,ROUND(data!Y94,2),0)</f>
        <v>12.07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159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1.46</v>
      </c>
      <c r="G25" s="222">
        <f>ROUND(data!Z61,0)</f>
        <v>111805</v>
      </c>
      <c r="H25" s="222">
        <f>ROUND(data!Z62,0)</f>
        <v>9249</v>
      </c>
      <c r="I25" s="222">
        <f>ROUND(data!Z63,0)</f>
        <v>0</v>
      </c>
      <c r="J25" s="222">
        <f>ROUND(data!Z64,0)</f>
        <v>114</v>
      </c>
      <c r="K25" s="222">
        <f>ROUND(data!Z65,0)</f>
        <v>325</v>
      </c>
      <c r="L25" s="222">
        <f>ROUND(data!Z66,0)</f>
        <v>187121</v>
      </c>
      <c r="M25" s="66">
        <f>ROUND(data!Z67,0)</f>
        <v>7142</v>
      </c>
      <c r="N25" s="222">
        <f>ROUND(data!Z68,0)</f>
        <v>0</v>
      </c>
      <c r="O25" s="222">
        <f>ROUND(data!Z69,0)</f>
        <v>1322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1322</v>
      </c>
      <c r="AD25" s="222">
        <f>ROUND(data!Z84,0)</f>
        <v>0</v>
      </c>
      <c r="AE25" s="222">
        <f>ROUND(data!Z89,0)</f>
        <v>6454</v>
      </c>
      <c r="AF25" s="222">
        <f>ROUND(data!Z87,0)</f>
        <v>0</v>
      </c>
      <c r="AG25" s="222">
        <f>IF(data!Z90&gt;0,ROUND(data!Z90,0),0)</f>
        <v>861</v>
      </c>
      <c r="AH25" s="222">
        <f>IF(data!Z91&gt;0,ROUND(data!Z91,0),0)</f>
        <v>0</v>
      </c>
      <c r="AI25" s="222">
        <f>IF(data!Z92&gt;0,ROUND(data!Z92,0),0)</f>
        <v>310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159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6.03</v>
      </c>
      <c r="G26" s="222">
        <f>ROUND(data!AA61,0)</f>
        <v>725696</v>
      </c>
      <c r="H26" s="222">
        <f>ROUND(data!AA62,0)</f>
        <v>61207</v>
      </c>
      <c r="I26" s="222">
        <f>ROUND(data!AA63,0)</f>
        <v>0</v>
      </c>
      <c r="J26" s="222">
        <f>ROUND(data!AA64,0)</f>
        <v>1068000</v>
      </c>
      <c r="K26" s="222">
        <f>ROUND(data!AA65,0)</f>
        <v>0</v>
      </c>
      <c r="L26" s="222">
        <f>ROUND(data!AA66,0)</f>
        <v>43159</v>
      </c>
      <c r="M26" s="66">
        <f>ROUND(data!AA67,0)</f>
        <v>0</v>
      </c>
      <c r="N26" s="222">
        <f>ROUND(data!AA68,0)</f>
        <v>0</v>
      </c>
      <c r="O26" s="222">
        <f>ROUND(data!AA69,0)</f>
        <v>17885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17885</v>
      </c>
      <c r="AD26" s="222">
        <f>ROUND(data!AA84,0)</f>
        <v>0</v>
      </c>
      <c r="AE26" s="222">
        <f>ROUND(data!AA89,0)</f>
        <v>23574884</v>
      </c>
      <c r="AF26" s="222">
        <f>ROUND(data!AA87,0)</f>
        <v>3353554</v>
      </c>
      <c r="AG26" s="222">
        <f>IF(data!AA90&gt;0,ROUND(data!AA90,0),0)</f>
        <v>4422</v>
      </c>
      <c r="AH26" s="222">
        <f>IF(data!AA91&gt;0,ROUND(data!AA91,0),0)</f>
        <v>0</v>
      </c>
      <c r="AI26" s="222">
        <f>IF(data!AA92&gt;0,ROUND(data!AA92,0),0)</f>
        <v>1592</v>
      </c>
      <c r="AJ26" s="222">
        <f>IF(data!AA93&gt;0,ROUND(data!AA93,0),0)</f>
        <v>0</v>
      </c>
      <c r="AK26" s="212">
        <f>IF(data!AA94&gt;0,ROUND(data!AA94,2),0)</f>
        <v>0.04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159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56.85</v>
      </c>
      <c r="G27" s="222">
        <f>ROUND(data!AB61,0)</f>
        <v>7020042</v>
      </c>
      <c r="H27" s="222">
        <f>ROUND(data!AB62,0)</f>
        <v>632584</v>
      </c>
      <c r="I27" s="222">
        <f>ROUND(data!AB63,0)</f>
        <v>0</v>
      </c>
      <c r="J27" s="222">
        <f>ROUND(data!AB64,0)</f>
        <v>12962768</v>
      </c>
      <c r="K27" s="222">
        <f>ROUND(data!AB65,0)</f>
        <v>116</v>
      </c>
      <c r="L27" s="222">
        <f>ROUND(data!AB66,0)</f>
        <v>245177</v>
      </c>
      <c r="M27" s="66">
        <f>ROUND(data!AB67,0)</f>
        <v>51897</v>
      </c>
      <c r="N27" s="222">
        <f>ROUND(data!AB68,0)</f>
        <v>547942</v>
      </c>
      <c r="O27" s="222">
        <f>ROUND(data!AB69,0)</f>
        <v>25545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25545</v>
      </c>
      <c r="AD27" s="222">
        <f>ROUND(data!AB84,0)</f>
        <v>192261</v>
      </c>
      <c r="AE27" s="222">
        <f>ROUND(data!AB89,0)</f>
        <v>161790154</v>
      </c>
      <c r="AF27" s="222">
        <f>ROUND(data!AB87,0)</f>
        <v>127748773</v>
      </c>
      <c r="AG27" s="222">
        <f>IF(data!AB90&gt;0,ROUND(data!AB90,0),0)</f>
        <v>6267</v>
      </c>
      <c r="AH27" s="222">
        <f>IF(data!AB91&gt;0,ROUND(data!AB91,0),0)</f>
        <v>0</v>
      </c>
      <c r="AI27" s="222">
        <f>IF(data!AB92&gt;0,ROUND(data!AB92,0),0)</f>
        <v>2256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159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55.29</v>
      </c>
      <c r="G28" s="222">
        <f>ROUND(data!AC61,0)</f>
        <v>5202743</v>
      </c>
      <c r="H28" s="222">
        <f>ROUND(data!AC62,0)</f>
        <v>399850</v>
      </c>
      <c r="I28" s="222">
        <f>ROUND(data!AC63,0)</f>
        <v>14</v>
      </c>
      <c r="J28" s="222">
        <f>ROUND(data!AC64,0)</f>
        <v>1402556</v>
      </c>
      <c r="K28" s="222">
        <f>ROUND(data!AC65,0)</f>
        <v>0</v>
      </c>
      <c r="L28" s="222">
        <f>ROUND(data!AC66,0)</f>
        <v>1640</v>
      </c>
      <c r="M28" s="66">
        <f>ROUND(data!AC67,0)</f>
        <v>59856</v>
      </c>
      <c r="N28" s="222">
        <f>ROUND(data!AC68,0)</f>
        <v>40831</v>
      </c>
      <c r="O28" s="222">
        <f>ROUND(data!AC69,0)</f>
        <v>14254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14254</v>
      </c>
      <c r="AD28" s="222">
        <f>ROUND(data!AC84,0)</f>
        <v>0</v>
      </c>
      <c r="AE28" s="222">
        <f>ROUND(data!AC89,0)</f>
        <v>91302060</v>
      </c>
      <c r="AF28" s="222">
        <f>ROUND(data!AC87,0)</f>
        <v>84446733</v>
      </c>
      <c r="AG28" s="222">
        <f>IF(data!AC90&gt;0,ROUND(data!AC90,0),0)</f>
        <v>1331</v>
      </c>
      <c r="AH28" s="222">
        <f>IF(data!AC91&gt;0,ROUND(data!AC91,0),0)</f>
        <v>0</v>
      </c>
      <c r="AI28" s="222">
        <f>IF(data!AC92&gt;0,ROUND(data!AC92,0),0)</f>
        <v>479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159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2754</v>
      </c>
      <c r="AF29" s="222">
        <f>ROUND(data!AD87,0)</f>
        <v>7071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159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74.569999999999993</v>
      </c>
      <c r="G30" s="222">
        <f>ROUND(data!AE61,0)</f>
        <v>7907036</v>
      </c>
      <c r="H30" s="222">
        <f>ROUND(data!AE62,0)</f>
        <v>633090</v>
      </c>
      <c r="I30" s="222">
        <f>ROUND(data!AE63,0)</f>
        <v>0</v>
      </c>
      <c r="J30" s="222">
        <f>ROUND(data!AE64,0)</f>
        <v>50717</v>
      </c>
      <c r="K30" s="222">
        <f>ROUND(data!AE65,0)</f>
        <v>25698</v>
      </c>
      <c r="L30" s="222">
        <f>ROUND(data!AE66,0)</f>
        <v>19420</v>
      </c>
      <c r="M30" s="66">
        <f>ROUND(data!AE67,0)</f>
        <v>26826</v>
      </c>
      <c r="N30" s="222">
        <f>ROUND(data!AE68,0)</f>
        <v>277312</v>
      </c>
      <c r="O30" s="222">
        <f>ROUND(data!AE69,0)</f>
        <v>53079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53079</v>
      </c>
      <c r="AD30" s="222">
        <f>ROUND(data!AE84,0)</f>
        <v>0</v>
      </c>
      <c r="AE30" s="222">
        <f>ROUND(data!AE89,0)</f>
        <v>38691724</v>
      </c>
      <c r="AF30" s="222">
        <f>ROUND(data!AE87,0)</f>
        <v>20324246</v>
      </c>
      <c r="AG30" s="222">
        <f>IF(data!AE90&gt;0,ROUND(data!AE90,0),0)</f>
        <v>1589</v>
      </c>
      <c r="AH30" s="222">
        <f>IF(data!AE91&gt;0,ROUND(data!AE91,0),0)</f>
        <v>0</v>
      </c>
      <c r="AI30" s="222">
        <f>IF(data!AE92&gt;0,ROUND(data!AE92,0),0)</f>
        <v>572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159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159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141.57</v>
      </c>
      <c r="G32" s="222">
        <f>ROUND(data!AG61,0)</f>
        <v>16484318</v>
      </c>
      <c r="H32" s="222">
        <f>ROUND(data!AG62,0)</f>
        <v>1076287</v>
      </c>
      <c r="I32" s="222">
        <f>ROUND(data!AG63,0)</f>
        <v>500242</v>
      </c>
      <c r="J32" s="222">
        <f>ROUND(data!AG64,0)</f>
        <v>2051409</v>
      </c>
      <c r="K32" s="222">
        <f>ROUND(data!AG65,0)</f>
        <v>824</v>
      </c>
      <c r="L32" s="222">
        <f>ROUND(data!AG66,0)</f>
        <v>457051</v>
      </c>
      <c r="M32" s="66">
        <f>ROUND(data!AG67,0)</f>
        <v>54625</v>
      </c>
      <c r="N32" s="222">
        <f>ROUND(data!AG68,0)</f>
        <v>111</v>
      </c>
      <c r="O32" s="222">
        <f>ROUND(data!AG69,0)</f>
        <v>84072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84072</v>
      </c>
      <c r="AD32" s="222">
        <f>ROUND(data!AG84,0)</f>
        <v>20000</v>
      </c>
      <c r="AE32" s="222">
        <f>ROUND(data!AG89,0)</f>
        <v>251059182</v>
      </c>
      <c r="AF32" s="222">
        <f>ROUND(data!AG87,0)</f>
        <v>93785050</v>
      </c>
      <c r="AG32" s="222">
        <f>IF(data!AG90&gt;0,ROUND(data!AG90,0),0)</f>
        <v>21668</v>
      </c>
      <c r="AH32" s="222">
        <f>IF(data!AG91&gt;0,ROUND(data!AG91,0),0)</f>
        <v>0</v>
      </c>
      <c r="AI32" s="222">
        <f>IF(data!AG92&gt;0,ROUND(data!AG92,0),0)</f>
        <v>7799</v>
      </c>
      <c r="AJ32" s="222">
        <f>IF(data!AG93&gt;0,ROUND(data!AG93,0),0)</f>
        <v>0</v>
      </c>
      <c r="AK32" s="212">
        <f>IF(data!AG94&gt;0,ROUND(data!AG94,2),0)</f>
        <v>68.13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159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159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159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33.520000000000003</v>
      </c>
      <c r="G35" s="222">
        <f>ROUND(data!AJ61,0)</f>
        <v>2256649</v>
      </c>
      <c r="H35" s="222">
        <f>ROUND(data!AJ62,0)</f>
        <v>186005</v>
      </c>
      <c r="I35" s="222">
        <f>ROUND(data!AJ63,0)</f>
        <v>218400</v>
      </c>
      <c r="J35" s="222">
        <f>ROUND(data!AJ64,0)</f>
        <v>205570</v>
      </c>
      <c r="K35" s="222">
        <f>ROUND(data!AJ65,0)</f>
        <v>30925</v>
      </c>
      <c r="L35" s="222">
        <f>ROUND(data!AJ66,0)</f>
        <v>524997</v>
      </c>
      <c r="M35" s="66">
        <f>ROUND(data!AJ67,0)</f>
        <v>2705</v>
      </c>
      <c r="N35" s="222">
        <f>ROUND(data!AJ68,0)</f>
        <v>0</v>
      </c>
      <c r="O35" s="222">
        <f>ROUND(data!AJ69,0)</f>
        <v>13154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13154</v>
      </c>
      <c r="AD35" s="222">
        <f>ROUND(data!AJ84,0)</f>
        <v>7330</v>
      </c>
      <c r="AE35" s="222">
        <f>ROUND(data!AJ89,0)</f>
        <v>7648851</v>
      </c>
      <c r="AF35" s="222">
        <f>ROUND(data!AJ87,0)</f>
        <v>781910</v>
      </c>
      <c r="AG35" s="222">
        <f>IF(data!AJ90&gt;0,ROUND(data!AJ90,0),0)</f>
        <v>3915</v>
      </c>
      <c r="AH35" s="222">
        <f>IF(data!AJ91&gt;0,ROUND(data!AJ91,0),0)</f>
        <v>0</v>
      </c>
      <c r="AI35" s="222">
        <f>IF(data!AJ92&gt;0,ROUND(data!AJ92,0),0)</f>
        <v>1409</v>
      </c>
      <c r="AJ35" s="222">
        <f>IF(data!AJ93&gt;0,ROUND(data!AJ93,0),0)</f>
        <v>0</v>
      </c>
      <c r="AK35" s="212">
        <f>IF(data!AJ94&gt;0,ROUND(data!AJ94,2),0)</f>
        <v>4.72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159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0.24</v>
      </c>
      <c r="G36" s="222">
        <f>ROUND(data!AK61,0)</f>
        <v>32719</v>
      </c>
      <c r="H36" s="222">
        <f>ROUND(data!AK62,0)</f>
        <v>2397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2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0.16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159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159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159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159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46.7</v>
      </c>
      <c r="G40" s="222">
        <f>ROUND(data!AO61,0)</f>
        <v>5758848</v>
      </c>
      <c r="H40" s="222">
        <f>ROUND(data!AO62,0)</f>
        <v>369330</v>
      </c>
      <c r="I40" s="222">
        <f>ROUND(data!AO63,0)</f>
        <v>0</v>
      </c>
      <c r="J40" s="222">
        <f>ROUND(data!AO64,0)</f>
        <v>224633</v>
      </c>
      <c r="K40" s="222">
        <f>ROUND(data!AO65,0)</f>
        <v>109</v>
      </c>
      <c r="L40" s="222">
        <f>ROUND(data!AO66,0)</f>
        <v>-128927</v>
      </c>
      <c r="M40" s="66">
        <f>ROUND(data!AO67,0)</f>
        <v>41794</v>
      </c>
      <c r="N40" s="222">
        <f>ROUND(data!AO68,0)</f>
        <v>0</v>
      </c>
      <c r="O40" s="222">
        <f>ROUND(data!AO69,0)</f>
        <v>1891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1891</v>
      </c>
      <c r="AD40" s="222">
        <f>ROUND(data!AO84,0)</f>
        <v>0</v>
      </c>
      <c r="AE40" s="222">
        <f>ROUND(data!AO89,0)</f>
        <v>29574461</v>
      </c>
      <c r="AF40" s="222">
        <f>ROUND(data!AO87,0)</f>
        <v>24473974</v>
      </c>
      <c r="AG40" s="222">
        <f>IF(data!AO90&gt;0,ROUND(data!AO90,0),0)</f>
        <v>26114</v>
      </c>
      <c r="AH40" s="222">
        <f>IF(data!AO91&gt;0,ROUND(data!AO91,0),0)</f>
        <v>0</v>
      </c>
      <c r="AI40" s="222">
        <f>IF(data!AO92&gt;0,ROUND(data!AO92,0),0)</f>
        <v>9399</v>
      </c>
      <c r="AJ40" s="222">
        <f>IF(data!AO93&gt;0,ROUND(data!AO93,0),0)</f>
        <v>0</v>
      </c>
      <c r="AK40" s="212">
        <f>IF(data!AO94&gt;0,ROUND(data!AO94,2),0)</f>
        <v>27.89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159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159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159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0.95</v>
      </c>
      <c r="G43" s="222">
        <f>ROUND(data!AR61,0)</f>
        <v>60116</v>
      </c>
      <c r="H43" s="222">
        <f>ROUND(data!AR62,0)</f>
        <v>-2619</v>
      </c>
      <c r="I43" s="222">
        <f>ROUND(data!AR63,0)</f>
        <v>0</v>
      </c>
      <c r="J43" s="222">
        <f>ROUND(data!AR64,0)</f>
        <v>13203</v>
      </c>
      <c r="K43" s="222">
        <f>ROUND(data!AR65,0)</f>
        <v>0</v>
      </c>
      <c r="L43" s="222">
        <f>ROUND(data!AR66,0)</f>
        <v>646749</v>
      </c>
      <c r="M43" s="66">
        <f>ROUND(data!AR67,0)</f>
        <v>0</v>
      </c>
      <c r="N43" s="222">
        <f>ROUND(data!AR68,0)</f>
        <v>0</v>
      </c>
      <c r="O43" s="222">
        <f>ROUND(data!AR69,0)</f>
        <v>1775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1775</v>
      </c>
      <c r="AD43" s="222">
        <f>ROUND(data!AR84,0)</f>
        <v>45500</v>
      </c>
      <c r="AE43" s="222">
        <f>ROUND(data!AR89,0)</f>
        <v>1568298</v>
      </c>
      <c r="AF43" s="222">
        <f>ROUND(data!AR87,0)</f>
        <v>1568298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159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159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159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14.78</v>
      </c>
      <c r="G46" s="222">
        <f>ROUND(data!AU61,0)</f>
        <v>1040612</v>
      </c>
      <c r="H46" s="222">
        <f>ROUND(data!AU62,0)</f>
        <v>103181</v>
      </c>
      <c r="I46" s="222">
        <f>ROUND(data!AU63,0)</f>
        <v>0</v>
      </c>
      <c r="J46" s="222">
        <f>ROUND(data!AU64,0)</f>
        <v>7290</v>
      </c>
      <c r="K46" s="222">
        <f>ROUND(data!AU65,0)</f>
        <v>3480</v>
      </c>
      <c r="L46" s="222">
        <f>ROUND(data!AU66,0)</f>
        <v>13802</v>
      </c>
      <c r="M46" s="66">
        <f>ROUND(data!AU67,0)</f>
        <v>532</v>
      </c>
      <c r="N46" s="222">
        <f>ROUND(data!AU68,0)</f>
        <v>285443</v>
      </c>
      <c r="O46" s="222">
        <f>ROUND(data!AU69,0)</f>
        <v>16003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16003</v>
      </c>
      <c r="AD46" s="222">
        <f>ROUND(data!AU84,0)</f>
        <v>137693</v>
      </c>
      <c r="AE46" s="222">
        <f>ROUND(data!AU89,0)</f>
        <v>6741543</v>
      </c>
      <c r="AF46" s="222">
        <f>ROUND(data!AU87,0)</f>
        <v>1198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159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159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5134</v>
      </c>
      <c r="K48" s="222">
        <f>ROUND(data!AW65,0)</f>
        <v>0</v>
      </c>
      <c r="L48" s="222">
        <f>ROUND(data!AW66,0)</f>
        <v>7020</v>
      </c>
      <c r="M48" s="66">
        <f>ROUND(data!AW67,0)</f>
        <v>0</v>
      </c>
      <c r="N48" s="222">
        <f>ROUND(data!AW68,0)</f>
        <v>0</v>
      </c>
      <c r="O48" s="222">
        <f>ROUND(data!AW69,0)</f>
        <v>4834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4834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159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1734</v>
      </c>
      <c r="K49" s="222">
        <f>ROUND(data!AX65,0)</f>
        <v>0</v>
      </c>
      <c r="L49" s="222">
        <f>ROUND(data!AX66,0)</f>
        <v>199563</v>
      </c>
      <c r="M49" s="66">
        <f>ROUND(data!AX67,0)</f>
        <v>0</v>
      </c>
      <c r="N49" s="222">
        <f>ROUND(data!AX68,0)</f>
        <v>-226374</v>
      </c>
      <c r="O49" s="222">
        <f>ROUND(data!AX69,0)</f>
        <v>180191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180191</v>
      </c>
      <c r="AD49" s="222">
        <f>ROUND(data!AX84,0)</f>
        <v>66456</v>
      </c>
      <c r="AE49" s="222"/>
      <c r="AF49" s="222"/>
      <c r="AG49" s="222">
        <f>IF(data!AX90&gt;0,ROUND(data!AX90,0),0)</f>
        <v>133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159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84.5</v>
      </c>
      <c r="G50" s="222">
        <f>ROUND(data!AY61,0)</f>
        <v>4662082</v>
      </c>
      <c r="H50" s="222">
        <f>ROUND(data!AY62,0)</f>
        <v>417149</v>
      </c>
      <c r="I50" s="222">
        <f>ROUND(data!AY63,0)</f>
        <v>0</v>
      </c>
      <c r="J50" s="222">
        <f>ROUND(data!AY64,0)</f>
        <v>593316</v>
      </c>
      <c r="K50" s="222">
        <f>ROUND(data!AY65,0)</f>
        <v>39</v>
      </c>
      <c r="L50" s="222">
        <f>ROUND(data!AY66,0)</f>
        <v>2672704</v>
      </c>
      <c r="M50" s="66">
        <f>ROUND(data!AY67,0)</f>
        <v>31823</v>
      </c>
      <c r="N50" s="222">
        <f>ROUND(data!AY68,0)</f>
        <v>926</v>
      </c>
      <c r="O50" s="222">
        <f>ROUND(data!AY69,0)</f>
        <v>14221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14221</v>
      </c>
      <c r="AD50" s="222">
        <f>ROUND(data!AY84,0)</f>
        <v>1214245</v>
      </c>
      <c r="AE50" s="222"/>
      <c r="AF50" s="222"/>
      <c r="AG50" s="222">
        <f>IF(data!AY90&gt;0,ROUND(data!AY90,0),0)</f>
        <v>7798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159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0.06</v>
      </c>
      <c r="G51" s="222">
        <f>ROUND(data!AZ61,0)</f>
        <v>2818</v>
      </c>
      <c r="H51" s="222">
        <f>ROUND(data!AZ62,0)</f>
        <v>0</v>
      </c>
      <c r="I51" s="222">
        <f>ROUND(data!AZ63,0)</f>
        <v>0</v>
      </c>
      <c r="J51" s="222">
        <f>ROUND(data!AZ64,0)</f>
        <v>3</v>
      </c>
      <c r="K51" s="222">
        <f>ROUND(data!AZ65,0)</f>
        <v>0</v>
      </c>
      <c r="L51" s="222">
        <f>ROUND(data!AZ66,0)</f>
        <v>45</v>
      </c>
      <c r="M51" s="66">
        <f>ROUND(data!AZ67,0)</f>
        <v>1066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118205</v>
      </c>
      <c r="AE51" s="222"/>
      <c r="AF51" s="222"/>
      <c r="AG51" s="222">
        <f>IF(data!AZ90&gt;0,ROUND(data!AZ90,0),0)</f>
        <v>5201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159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4.9000000000000004</v>
      </c>
      <c r="G52" s="222">
        <f>ROUND(data!BA61,0)</f>
        <v>234112</v>
      </c>
      <c r="H52" s="222">
        <f>ROUND(data!BA62,0)</f>
        <v>20022</v>
      </c>
      <c r="I52" s="222">
        <f>ROUND(data!BA63,0)</f>
        <v>0</v>
      </c>
      <c r="J52" s="222">
        <f>ROUND(data!BA64,0)</f>
        <v>216782</v>
      </c>
      <c r="K52" s="222">
        <f>ROUND(data!BA65,0)</f>
        <v>0</v>
      </c>
      <c r="L52" s="222">
        <f>ROUND(data!BA66,0)</f>
        <v>144741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72893</v>
      </c>
      <c r="AE52" s="222"/>
      <c r="AF52" s="222"/>
      <c r="AG52" s="222">
        <f>IF(data!BA90&gt;0,ROUND(data!BA90,0),0)</f>
        <v>4750</v>
      </c>
      <c r="AH52" s="222">
        <f>IFERROR(IF(data!BA$91&gt;0,ROUND(data!BA$91,0),0),0)</f>
        <v>0</v>
      </c>
      <c r="AI52" s="222">
        <f>IFERROR(IF(data!BA$92&gt;0,ROUND(data!BA$92,0),0),0)</f>
        <v>1710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159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159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37.479999999999997</v>
      </c>
      <c r="G54" s="222">
        <f>ROUND(data!BC61,0)</f>
        <v>1925346</v>
      </c>
      <c r="H54" s="222">
        <f>ROUND(data!BC62,0)</f>
        <v>176535</v>
      </c>
      <c r="I54" s="222">
        <f>ROUND(data!BC63,0)</f>
        <v>0</v>
      </c>
      <c r="J54" s="222">
        <f>ROUND(data!BC64,0)</f>
        <v>140608</v>
      </c>
      <c r="K54" s="222">
        <f>ROUND(data!BC65,0)</f>
        <v>0</v>
      </c>
      <c r="L54" s="222">
        <f>ROUND(data!BC66,0)</f>
        <v>194003</v>
      </c>
      <c r="M54" s="66">
        <f>ROUND(data!BC67,0)</f>
        <v>481623</v>
      </c>
      <c r="N54" s="222">
        <f>ROUND(data!BC68,0)</f>
        <v>1776042</v>
      </c>
      <c r="O54" s="222">
        <f>ROUND(data!BC69,0)</f>
        <v>37685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37685</v>
      </c>
      <c r="AD54" s="222">
        <f>ROUND(data!BC84,0)</f>
        <v>0</v>
      </c>
      <c r="AE54" s="222"/>
      <c r="AF54" s="222"/>
      <c r="AG54" s="222">
        <f>IF(data!BC90&gt;0,ROUND(data!BC90,0),0)</f>
        <v>2591</v>
      </c>
      <c r="AH54" s="222">
        <f>IFERROR(IF(data!BC$91&gt;0,ROUND(data!BC$91,0),0),0)</f>
        <v>0</v>
      </c>
      <c r="AI54" s="222">
        <f>IFERROR(IF(data!BC$92&gt;0,ROUND(data!BC$92,0),0),0)</f>
        <v>932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159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-115524</v>
      </c>
      <c r="K55" s="222">
        <f>ROUND(data!BD65,0)</f>
        <v>0</v>
      </c>
      <c r="L55" s="222">
        <f>ROUND(data!BD66,0)</f>
        <v>203943</v>
      </c>
      <c r="M55" s="66">
        <f>ROUND(data!BD67,0)</f>
        <v>0</v>
      </c>
      <c r="N55" s="222">
        <f>ROUND(data!BD68,0)</f>
        <v>90663</v>
      </c>
      <c r="O55" s="222">
        <f>ROUND(data!BD69,0)</f>
        <v>345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345</v>
      </c>
      <c r="AD55" s="222">
        <f>ROUND(data!BD84,0)</f>
        <v>0</v>
      </c>
      <c r="AE55" s="222"/>
      <c r="AF55" s="222"/>
      <c r="AG55" s="222">
        <f>IF(data!BD90&gt;0,ROUND(data!BD90,0),0)</f>
        <v>577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159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499026</v>
      </c>
      <c r="F56" s="212">
        <f>ROUND(data!BE60,2)</f>
        <v>129.55000000000001</v>
      </c>
      <c r="G56" s="222">
        <f>ROUND(data!BE61,0)</f>
        <v>8554638</v>
      </c>
      <c r="H56" s="222">
        <f>ROUND(data!BE62,0)</f>
        <v>703586</v>
      </c>
      <c r="I56" s="222">
        <f>ROUND(data!BE63,0)</f>
        <v>128383</v>
      </c>
      <c r="J56" s="222">
        <f>ROUND(data!BE64,0)</f>
        <v>2161310</v>
      </c>
      <c r="K56" s="222">
        <f>ROUND(data!BE65,0)</f>
        <v>3444647</v>
      </c>
      <c r="L56" s="222">
        <f>ROUND(data!BE66,0)</f>
        <v>7570959</v>
      </c>
      <c r="M56" s="66">
        <f>ROUND(data!BE67,0)</f>
        <v>980850</v>
      </c>
      <c r="N56" s="222">
        <f>ROUND(data!BE68,0)</f>
        <v>329912</v>
      </c>
      <c r="O56" s="222">
        <f>ROUND(data!BE69,0)</f>
        <v>142341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142341</v>
      </c>
      <c r="AD56" s="222">
        <f>ROUND(data!BE84,0)</f>
        <v>56389</v>
      </c>
      <c r="AE56" s="222"/>
      <c r="AF56" s="222"/>
      <c r="AG56" s="222">
        <f>IF(data!BE90&gt;0,ROUND(data!BE90,0),0)</f>
        <v>83688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159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159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10.75</v>
      </c>
      <c r="G58" s="222">
        <f>ROUND(data!BG61,0)</f>
        <v>545742</v>
      </c>
      <c r="H58" s="222">
        <f>ROUND(data!BG62,0)</f>
        <v>38697</v>
      </c>
      <c r="I58" s="222">
        <f>ROUND(data!BG63,0)</f>
        <v>0</v>
      </c>
      <c r="J58" s="222">
        <f>ROUND(data!BG64,0)</f>
        <v>6632</v>
      </c>
      <c r="K58" s="222">
        <f>ROUND(data!BG65,0)</f>
        <v>0</v>
      </c>
      <c r="L58" s="222">
        <f>ROUND(data!BG66,0)</f>
        <v>109</v>
      </c>
      <c r="M58" s="66">
        <f>ROUND(data!BG67,0)</f>
        <v>0</v>
      </c>
      <c r="N58" s="222">
        <f>ROUND(data!BG68,0)</f>
        <v>0</v>
      </c>
      <c r="O58" s="222">
        <f>ROUND(data!BG69,0)</f>
        <v>33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33</v>
      </c>
      <c r="AD58" s="222">
        <f>ROUND(data!BG84,0)</f>
        <v>0</v>
      </c>
      <c r="AE58" s="222"/>
      <c r="AF58" s="222"/>
      <c r="AG58" s="222">
        <f>IF(data!BG90&gt;0,ROUND(data!BG90,0),0)</f>
        <v>418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159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25756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159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8.85</v>
      </c>
      <c r="G60" s="222">
        <f>ROUND(data!BI61,0)</f>
        <v>411992</v>
      </c>
      <c r="H60" s="222">
        <f>ROUND(data!BI62,0)</f>
        <v>34799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5364</v>
      </c>
      <c r="M60" s="66">
        <f>ROUND(data!BI67,0)</f>
        <v>0</v>
      </c>
      <c r="N60" s="222">
        <f>ROUND(data!BI68,0)</f>
        <v>3104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159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159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159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-75</v>
      </c>
      <c r="H63" s="222">
        <f>ROUND(data!BL62,0)</f>
        <v>-6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983</v>
      </c>
      <c r="AH63" s="222">
        <f>IFERROR(IF(data!BL$91&gt;0,ROUND(data!BL$91,0),0),0)</f>
        <v>0</v>
      </c>
      <c r="AI63" s="222">
        <f>IFERROR(IF(data!BL$92&gt;0,ROUND(data!BL$92,0),0),0)</f>
        <v>354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159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3.15</v>
      </c>
      <c r="G64" s="222">
        <f>ROUND(data!BM61,0)</f>
        <v>197260</v>
      </c>
      <c r="H64" s="222">
        <f>ROUND(data!BM62,0)</f>
        <v>17734</v>
      </c>
      <c r="I64" s="222">
        <f>ROUND(data!BM63,0)</f>
        <v>0</v>
      </c>
      <c r="J64" s="222">
        <f>ROUND(data!BM64,0)</f>
        <v>1256</v>
      </c>
      <c r="K64" s="222">
        <f>ROUND(data!BM65,0)</f>
        <v>625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542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542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159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39.64</v>
      </c>
      <c r="G65" s="222">
        <f>ROUND(data!BN61,0)</f>
        <v>4166340</v>
      </c>
      <c r="H65" s="222">
        <f>ROUND(data!BN62,0)</f>
        <v>250981</v>
      </c>
      <c r="I65" s="222">
        <f>ROUND(data!BN63,0)</f>
        <v>347267</v>
      </c>
      <c r="J65" s="222">
        <f>ROUND(data!BN64,0)</f>
        <v>866990</v>
      </c>
      <c r="K65" s="222">
        <f>ROUND(data!BN65,0)</f>
        <v>7709</v>
      </c>
      <c r="L65" s="222">
        <f>ROUND(data!BN66,0)</f>
        <v>1900270</v>
      </c>
      <c r="M65" s="66">
        <f>ROUND(data!BN67,0)</f>
        <v>6312049</v>
      </c>
      <c r="N65" s="222">
        <f>ROUND(data!BN68,0)</f>
        <v>14510</v>
      </c>
      <c r="O65" s="222">
        <f>ROUND(data!BN69,0)</f>
        <v>6334356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6334356</v>
      </c>
      <c r="AD65" s="222">
        <f>ROUND(data!BN84,0)</f>
        <v>2096973</v>
      </c>
      <c r="AE65" s="222"/>
      <c r="AF65" s="222"/>
      <c r="AG65" s="222">
        <f>IF(data!BN90&gt;0,ROUND(data!BN90,0),0)</f>
        <v>6931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159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6.48</v>
      </c>
      <c r="G66" s="222">
        <f>ROUND(data!BO61,0)</f>
        <v>602396</v>
      </c>
      <c r="H66" s="222">
        <f>ROUND(data!BO62,0)</f>
        <v>3080565</v>
      </c>
      <c r="I66" s="222">
        <f>ROUND(data!BO63,0)</f>
        <v>0</v>
      </c>
      <c r="J66" s="222">
        <f>ROUND(data!BO64,0)</f>
        <v>1005</v>
      </c>
      <c r="K66" s="222">
        <f>ROUND(data!BO65,0)</f>
        <v>0</v>
      </c>
      <c r="L66" s="222">
        <f>ROUND(data!BO66,0)</f>
        <v>3340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6230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159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584</v>
      </c>
      <c r="K67" s="222">
        <f>ROUND(data!BP65,0)</f>
        <v>0</v>
      </c>
      <c r="L67" s="222">
        <f>ROUND(data!BP66,0)</f>
        <v>82874</v>
      </c>
      <c r="M67" s="66">
        <f>ROUND(data!BP67,0)</f>
        <v>0</v>
      </c>
      <c r="N67" s="222">
        <f>ROUND(data!BP68,0)</f>
        <v>0</v>
      </c>
      <c r="O67" s="222">
        <f>ROUND(data!BP69,0)</f>
        <v>14198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14198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159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2.0699999999999998</v>
      </c>
      <c r="G68" s="222">
        <f>ROUND(data!BQ61,0)</f>
        <v>246114</v>
      </c>
      <c r="H68" s="222">
        <f>ROUND(data!BQ62,0)</f>
        <v>31321</v>
      </c>
      <c r="I68" s="222">
        <f>ROUND(data!BQ63,0)</f>
        <v>0</v>
      </c>
      <c r="J68" s="222">
        <f>ROUND(data!BQ64,0)</f>
        <v>1955</v>
      </c>
      <c r="K68" s="222">
        <f>ROUND(data!BQ65,0)</f>
        <v>550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1761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1761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159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1.84</v>
      </c>
      <c r="G69" s="222">
        <f>ROUND(data!BR61,0)</f>
        <v>147314</v>
      </c>
      <c r="H69" s="222">
        <f>ROUND(data!BR62,0)</f>
        <v>11705</v>
      </c>
      <c r="I69" s="222">
        <f>ROUND(data!BR63,0)</f>
        <v>0</v>
      </c>
      <c r="J69" s="222">
        <f>ROUND(data!BR64,0)</f>
        <v>-484</v>
      </c>
      <c r="K69" s="222">
        <f>ROUND(data!BR65,0)</f>
        <v>250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10057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10057</v>
      </c>
      <c r="AD69" s="222">
        <f>ROUND(data!BR84,0)</f>
        <v>0</v>
      </c>
      <c r="AE69" s="222"/>
      <c r="AF69" s="222"/>
      <c r="AG69" s="222">
        <f>IF(data!BR90&gt;0,ROUND(data!BR90,0),0)</f>
        <v>249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159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8.82</v>
      </c>
      <c r="G70" s="222">
        <f>ROUND(data!BS61,0)</f>
        <v>722319</v>
      </c>
      <c r="H70" s="222">
        <f>ROUND(data!BS62,0)</f>
        <v>69568</v>
      </c>
      <c r="I70" s="222">
        <f>ROUND(data!BS63,0)</f>
        <v>21787</v>
      </c>
      <c r="J70" s="222">
        <f>ROUND(data!BS64,0)</f>
        <v>104100</v>
      </c>
      <c r="K70" s="222">
        <f>ROUND(data!BS65,0)</f>
        <v>4707</v>
      </c>
      <c r="L70" s="222">
        <f>ROUND(data!BS66,0)</f>
        <v>-28340</v>
      </c>
      <c r="M70" s="66">
        <f>ROUND(data!BS67,0)</f>
        <v>0</v>
      </c>
      <c r="N70" s="222">
        <f>ROUND(data!BS68,0)</f>
        <v>1993</v>
      </c>
      <c r="O70" s="222">
        <f>ROUND(data!BS69,0)</f>
        <v>77385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77385</v>
      </c>
      <c r="AD70" s="222">
        <f>ROUND(data!BS84,0)</f>
        <v>305996</v>
      </c>
      <c r="AE70" s="222"/>
      <c r="AF70" s="222"/>
      <c r="AG70" s="222">
        <f>IF(data!BS90&gt;0,ROUND(data!BS90,0),0)</f>
        <v>2430</v>
      </c>
      <c r="AH70" s="222">
        <f>IFERROR(IF(data!BS$91&gt;0,ROUND(data!BS$91,0),0),0)</f>
        <v>0</v>
      </c>
      <c r="AI70" s="222">
        <f>IFERROR(IF(data!BS$92&gt;0,ROUND(data!BS$92,0),0),0)</f>
        <v>875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159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10.89</v>
      </c>
      <c r="G71" s="222">
        <f>ROUND(data!BT61,0)</f>
        <v>764148</v>
      </c>
      <c r="H71" s="222">
        <f>ROUND(data!BT62,0)</f>
        <v>62794</v>
      </c>
      <c r="I71" s="222">
        <f>ROUND(data!BT63,0)</f>
        <v>0</v>
      </c>
      <c r="J71" s="222">
        <f>ROUND(data!BT64,0)</f>
        <v>1239</v>
      </c>
      <c r="K71" s="222">
        <f>ROUND(data!BT65,0)</f>
        <v>1473</v>
      </c>
      <c r="L71" s="222">
        <f>ROUND(data!BT66,0)</f>
        <v>8989</v>
      </c>
      <c r="M71" s="66">
        <f>ROUND(data!BT67,0)</f>
        <v>0</v>
      </c>
      <c r="N71" s="222">
        <f>ROUND(data!BT68,0)</f>
        <v>0</v>
      </c>
      <c r="O71" s="222">
        <f>ROUND(data!BT69,0)</f>
        <v>20165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20165</v>
      </c>
      <c r="AD71" s="222">
        <f>ROUND(data!BT84,0)</f>
        <v>77628</v>
      </c>
      <c r="AE71" s="222"/>
      <c r="AF71" s="222"/>
      <c r="AG71" s="222">
        <f>IF(data!BT90&gt;0,ROUND(data!BT90,0),0)</f>
        <v>2390</v>
      </c>
      <c r="AH71" s="222">
        <f>IFERROR(IF(data!BT$91&gt;0,ROUND(data!BT$91,0),0),0)</f>
        <v>0</v>
      </c>
      <c r="AI71" s="222">
        <f>IFERROR(IF(data!BT$92&gt;0,ROUND(data!BT$92,0),0),0)</f>
        <v>860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159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159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4121</v>
      </c>
      <c r="AH73" s="222">
        <f>IF(data!BV91&gt;0,ROUND(data!BV91,0),0)</f>
        <v>0</v>
      </c>
      <c r="AI73" s="222">
        <f>IF(data!BV92&gt;0,ROUND(data!BV92,0),0)</f>
        <v>1483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159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8997496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136</v>
      </c>
      <c r="AH74" s="222">
        <f>IF(data!BW91&gt;0,ROUND(data!BW91,0),0)</f>
        <v>0</v>
      </c>
      <c r="AI74" s="222">
        <f>IF(data!BW92&gt;0,ROUND(data!BW92,0),0)</f>
        <v>49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159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159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86.38</v>
      </c>
      <c r="G76" s="222">
        <f>ROUND(data!BY61,0)</f>
        <v>10417869</v>
      </c>
      <c r="H76" s="222">
        <f>ROUND(data!BY62,0)</f>
        <v>781346</v>
      </c>
      <c r="I76" s="222">
        <f>ROUND(data!BY63,0)</f>
        <v>190683</v>
      </c>
      <c r="J76" s="222">
        <f>ROUND(data!BY64,0)</f>
        <v>80148</v>
      </c>
      <c r="K76" s="222">
        <f>ROUND(data!BY65,0)</f>
        <v>5655</v>
      </c>
      <c r="L76" s="222">
        <f>ROUND(data!BY66,0)</f>
        <v>1635750</v>
      </c>
      <c r="M76" s="66">
        <f>ROUND(data!BY67,0)</f>
        <v>11894</v>
      </c>
      <c r="N76" s="222">
        <f>ROUND(data!BY68,0)</f>
        <v>1195</v>
      </c>
      <c r="O76" s="222">
        <f>ROUND(data!BY69,0)</f>
        <v>465638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465638</v>
      </c>
      <c r="AD76" s="222">
        <f>ROUND(data!BY84,0)</f>
        <v>314129</v>
      </c>
      <c r="AE76" s="222"/>
      <c r="AF76" s="222"/>
      <c r="AG76" s="222">
        <f>IF(data!BY90&gt;0,ROUND(data!BY90,0),0)</f>
        <v>8501</v>
      </c>
      <c r="AH76" s="222">
        <f>IF(data!BY91&gt;0,ROUND(data!BY91,0),0)</f>
        <v>0</v>
      </c>
      <c r="AI76" s="222">
        <f>IF(data!BY92&gt;0,ROUND(data!BY92,0),0)</f>
        <v>3060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159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22.29</v>
      </c>
      <c r="G77" s="222">
        <f>ROUND(data!BZ61,0)</f>
        <v>3117071</v>
      </c>
      <c r="H77" s="222">
        <f>ROUND(data!BZ62,0)</f>
        <v>262563</v>
      </c>
      <c r="I77" s="222">
        <f>ROUND(data!BZ63,0)</f>
        <v>0</v>
      </c>
      <c r="J77" s="222">
        <f>ROUND(data!BZ64,0)</f>
        <v>9304</v>
      </c>
      <c r="K77" s="222">
        <f>ROUND(data!BZ65,0)</f>
        <v>386</v>
      </c>
      <c r="L77" s="222">
        <f>ROUND(data!BZ66,0)</f>
        <v>485</v>
      </c>
      <c r="M77" s="66">
        <f>ROUND(data!BZ67,0)</f>
        <v>0</v>
      </c>
      <c r="N77" s="222">
        <f>ROUND(data!BZ68,0)</f>
        <v>0</v>
      </c>
      <c r="O77" s="222">
        <f>ROUND(data!BZ69,0)</f>
        <v>846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846</v>
      </c>
      <c r="AD77" s="222">
        <f>ROUND(data!BZ84,0)</f>
        <v>0</v>
      </c>
      <c r="AE77" s="222"/>
      <c r="AF77" s="222"/>
      <c r="AG77" s="222">
        <f>IF(data!BZ90&gt;0,ROUND(data!BZ90,0),0)</f>
        <v>466</v>
      </c>
      <c r="AH77" s="222">
        <f>IF(data!BZ91&gt;0,ROUND(data!BZ91,0),0)</f>
        <v>0</v>
      </c>
      <c r="AI77" s="222">
        <f>IF(data!BZ92&gt;0,ROUND(data!BZ92,0),0)</f>
        <v>168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159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58.89</v>
      </c>
      <c r="G78" s="222">
        <f>ROUND(data!CA61,0)</f>
        <v>5143714</v>
      </c>
      <c r="H78" s="222">
        <f>ROUND(data!CA62,0)</f>
        <v>325692</v>
      </c>
      <c r="I78" s="222">
        <f>ROUND(data!CA63,0)</f>
        <v>0</v>
      </c>
      <c r="J78" s="222">
        <f>ROUND(data!CA64,0)</f>
        <v>17030</v>
      </c>
      <c r="K78" s="222">
        <f>ROUND(data!CA65,0)</f>
        <v>588</v>
      </c>
      <c r="L78" s="222">
        <f>ROUND(data!CA66,0)</f>
        <v>6634366</v>
      </c>
      <c r="M78" s="66">
        <f>ROUND(data!CA67,0)</f>
        <v>14722</v>
      </c>
      <c r="N78" s="222">
        <f>ROUND(data!CA68,0)</f>
        <v>0</v>
      </c>
      <c r="O78" s="222">
        <f>ROUND(data!CA69,0)</f>
        <v>102769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102769</v>
      </c>
      <c r="AD78" s="222">
        <f>ROUND(data!CA84,0)</f>
        <v>-750</v>
      </c>
      <c r="AE78" s="222"/>
      <c r="AF78" s="222"/>
      <c r="AG78" s="222">
        <f>IF(data!CA90&gt;0,ROUND(data!CA90,0),0)</f>
        <v>2103</v>
      </c>
      <c r="AH78" s="222">
        <f>IF(data!CA91&gt;0,ROUND(data!CA91,0),0)</f>
        <v>0</v>
      </c>
      <c r="AI78" s="222">
        <f>IF(data!CA92&gt;0,ROUND(data!CA92,0),0)</f>
        <v>757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159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16.760000000000002</v>
      </c>
      <c r="G79" s="222">
        <f>ROUND(data!CB61,0)</f>
        <v>2914617</v>
      </c>
      <c r="H79" s="222">
        <f>ROUND(data!CB62,0)</f>
        <v>249888</v>
      </c>
      <c r="I79" s="222">
        <f>ROUND(data!CB63,0)</f>
        <v>25</v>
      </c>
      <c r="J79" s="222">
        <f>ROUND(data!CB64,0)</f>
        <v>40428</v>
      </c>
      <c r="K79" s="222">
        <f>ROUND(data!CB65,0)</f>
        <v>13311</v>
      </c>
      <c r="L79" s="222">
        <f>ROUND(data!CB66,0)</f>
        <v>133334</v>
      </c>
      <c r="M79" s="66">
        <f>ROUND(data!CB67,0)</f>
        <v>151867</v>
      </c>
      <c r="N79" s="222">
        <f>ROUND(data!CB68,0)</f>
        <v>146504</v>
      </c>
      <c r="O79" s="222">
        <f>ROUND(data!CB69,0)</f>
        <v>172388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172388</v>
      </c>
      <c r="AD79" s="222">
        <f>ROUND(data!CB84,0)</f>
        <v>1339245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159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3.51</v>
      </c>
      <c r="G80" s="222">
        <f>ROUND(data!CC61,0)</f>
        <v>249033</v>
      </c>
      <c r="H80" s="222">
        <f>ROUND(data!CC62,0)</f>
        <v>263600</v>
      </c>
      <c r="I80" s="222">
        <f>ROUND(data!CC63,0)</f>
        <v>-289884</v>
      </c>
      <c r="J80" s="222">
        <f>ROUND(data!CC64,0)</f>
        <v>16438</v>
      </c>
      <c r="K80" s="222">
        <f>ROUND(data!CC65,0)</f>
        <v>325</v>
      </c>
      <c r="L80" s="222">
        <f>ROUND(data!CC66,0)</f>
        <v>-20829</v>
      </c>
      <c r="M80" s="66">
        <f>ROUND(data!CC67,0)</f>
        <v>8170</v>
      </c>
      <c r="N80" s="222">
        <f>ROUND(data!CC68,0)</f>
        <v>0</v>
      </c>
      <c r="O80" s="222">
        <f>ROUND(data!CC69,0)</f>
        <v>157105769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157105769</v>
      </c>
      <c r="AD80" s="222">
        <f>ROUND(data!CC84,0)</f>
        <v>298692</v>
      </c>
      <c r="AE80" s="222"/>
      <c r="AF80" s="222"/>
      <c r="AG80" s="222">
        <f>IF(data!CC90&gt;0,ROUND(data!CC90,0),0)</f>
        <v>243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Providence St. Peter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H-159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413 Lilly Rd NE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Olympia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27" sqref="I2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159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20645484.670000002</v>
      </c>
      <c r="C15" s="275">
        <f>data!C85</f>
        <v>21510055.709999997</v>
      </c>
      <c r="D15" s="275">
        <f>'Prior Year'!C60</f>
        <v>19985.213925230266</v>
      </c>
      <c r="E15" s="1">
        <f>data!C59</f>
        <v>11986</v>
      </c>
      <c r="F15" s="238">
        <f t="shared" ref="F15:F59" si="0">IF(B15=0,"",IF(D15=0,"",B15/D15))</f>
        <v>1033.0379623275476</v>
      </c>
      <c r="G15" s="238">
        <f t="shared" ref="G15:G29" si="1">IF(C15=0,"",IF(E15=0,"",C15/E15))</f>
        <v>1794.5983405639911</v>
      </c>
      <c r="H15" s="6">
        <f t="shared" ref="H15:H59" si="2">IF(B15=0,"",IF(C15=0,"",IF(D15=0,"",IF(E15=0,"",IF(G15/F15-1&lt;-0.25,G15/F15-1,IF(G15/F15-1&gt;0.25,G15/F15-1,""))))))</f>
        <v>0.73720463914081602</v>
      </c>
      <c r="I15" s="275" t="s">
        <v>1379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90745554.299999997</v>
      </c>
      <c r="C17" s="275">
        <f>data!E85</f>
        <v>73044507.579999968</v>
      </c>
      <c r="D17" s="275">
        <f>'Prior Year'!E60</f>
        <v>85240.408551733577</v>
      </c>
      <c r="E17" s="1">
        <f>data!E59</f>
        <v>97338</v>
      </c>
      <c r="F17" s="238">
        <f t="shared" si="0"/>
        <v>1064.5837560119774</v>
      </c>
      <c r="G17" s="238">
        <f t="shared" si="1"/>
        <v>750.42129055456212</v>
      </c>
      <c r="H17" s="6">
        <f t="shared" si="2"/>
        <v>-0.29510356858561781</v>
      </c>
      <c r="I17" s="275" t="s">
        <v>1379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276137.03999999998</v>
      </c>
      <c r="C19" s="275">
        <f>data!G85</f>
        <v>222.3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4698344.47</v>
      </c>
      <c r="C20" s="275">
        <f>data!H85</f>
        <v>3766142.5999999996</v>
      </c>
      <c r="D20" s="275">
        <f>'Prior Year'!H60</f>
        <v>3136.6014482664709</v>
      </c>
      <c r="E20" s="1">
        <f>data!H59</f>
        <v>4438</v>
      </c>
      <c r="F20" s="238">
        <f t="shared" si="0"/>
        <v>1497.9092968909611</v>
      </c>
      <c r="G20" s="238">
        <f t="shared" si="1"/>
        <v>848.61257323118514</v>
      </c>
      <c r="H20" s="6">
        <f t="shared" si="2"/>
        <v>-0.43346865194537931</v>
      </c>
      <c r="I20" s="275" t="s">
        <v>1379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2992992.53</v>
      </c>
      <c r="C22" s="275">
        <f>data!J85</f>
        <v>3599723.8199999994</v>
      </c>
      <c r="D22" s="275">
        <f>'Prior Year'!J60</f>
        <v>5029</v>
      </c>
      <c r="E22" s="1">
        <f>data!J59</f>
        <v>4119</v>
      </c>
      <c r="F22" s="238">
        <f t="shared" si="0"/>
        <v>595.14665539868759</v>
      </c>
      <c r="G22" s="238">
        <f t="shared" si="1"/>
        <v>873.93149308084469</v>
      </c>
      <c r="H22" s="6">
        <f t="shared" si="2"/>
        <v>0.46843048709632695</v>
      </c>
      <c r="I22" s="275" t="s">
        <v>1379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8613.82</v>
      </c>
      <c r="C27" s="275">
        <f>data!O85</f>
        <v>6906701.46</v>
      </c>
      <c r="D27" s="275">
        <f>'Prior Year'!O60</f>
        <v>2115</v>
      </c>
      <c r="E27" s="1">
        <f>data!O59</f>
        <v>1457</v>
      </c>
      <c r="F27" s="238">
        <f t="shared" si="0"/>
        <v>4.0727281323877067</v>
      </c>
      <c r="G27" s="238">
        <f t="shared" si="1"/>
        <v>4740.3578997940976</v>
      </c>
      <c r="H27" s="6">
        <f t="shared" si="2"/>
        <v>1162.926917217276</v>
      </c>
      <c r="I27" s="275" t="s">
        <v>1379</v>
      </c>
      <c r="M27" s="7"/>
    </row>
    <row r="28" spans="1:13" x14ac:dyDescent="0.35">
      <c r="A28" s="1" t="s">
        <v>721</v>
      </c>
      <c r="B28" s="275">
        <f>'Prior Year'!P86</f>
        <v>31171176.239999998</v>
      </c>
      <c r="C28" s="275">
        <f>data!P85</f>
        <v>39403153.070000008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15437030.480000002</v>
      </c>
      <c r="C29" s="275">
        <f>data!Q85</f>
        <v>17751896.210000001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820726.08000000007</v>
      </c>
      <c r="C30" s="275">
        <f>data!R85</f>
        <v>1857150.97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21433767.509999987</v>
      </c>
      <c r="C31" s="275">
        <f>data!S85</f>
        <v>21287346.559999995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5240222.79</v>
      </c>
      <c r="C32" s="275">
        <f>data!T85</f>
        <v>4819289.3600000003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18547680.569999997</v>
      </c>
      <c r="C33" s="275">
        <f>data!U85</f>
        <v>17998051.330000009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19357643.82</v>
      </c>
      <c r="C34" s="275">
        <f>data!V85</f>
        <v>25425019.620000005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1214274.9900000002</v>
      </c>
      <c r="C35" s="275">
        <f>data!W85</f>
        <v>1347961.3199999996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2167594.27</v>
      </c>
      <c r="C36" s="275">
        <f>data!X85</f>
        <v>2463689.7799999998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10425138.599999996</v>
      </c>
      <c r="C37" s="275">
        <f>data!Y85</f>
        <v>16240211.060000002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59647.51</v>
      </c>
      <c r="C38" s="275">
        <f>data!Z85</f>
        <v>317077.60000000003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1708507.6</v>
      </c>
      <c r="C39" s="275">
        <f>data!AA85</f>
        <v>1915946.4599999997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23047537.239999998</v>
      </c>
      <c r="C40" s="275">
        <f>data!AB85</f>
        <v>21293809.420000002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7839448.9100000011</v>
      </c>
      <c r="C41" s="275">
        <f>data!AC85</f>
        <v>7121745.5200000005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8365658.6299999999</v>
      </c>
      <c r="C43" s="275">
        <f>data!AE85</f>
        <v>8993178.3900000006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17577106.500000004</v>
      </c>
      <c r="C45" s="275">
        <f>data!AG85</f>
        <v>20688939.180000003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8130390.1300000008</v>
      </c>
      <c r="C48" s="275">
        <f>data!AJ85</f>
        <v>3431075.2899999996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35118.71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6267679.1100000003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594520.19999999995</v>
      </c>
      <c r="C56" s="275">
        <f>data!AR85</f>
        <v>673723.41999999993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1332650.28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1041370.19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25.76</v>
      </c>
      <c r="C61" s="275">
        <f>data!AW85</f>
        <v>16988.48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581489.84000000008</v>
      </c>
      <c r="C62" s="275">
        <f>data!AX85</f>
        <v>88657.64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6351357.5299999993</v>
      </c>
      <c r="C63" s="275">
        <f>data!AY85</f>
        <v>7178016.0200000005</v>
      </c>
      <c r="D63" s="275">
        <f>'Prior Year'!AY60</f>
        <v>479228</v>
      </c>
      <c r="E63" s="1">
        <f>data!AY59</f>
        <v>0</v>
      </c>
      <c r="F63" s="238">
        <f>IF(B63=0,"",IF(D63=0,"",B63/D63))</f>
        <v>13.253310595374225</v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5"/>
      <c r="M63" s="7"/>
    </row>
    <row r="64" spans="1:13" x14ac:dyDescent="0.35">
      <c r="A64" s="1" t="s">
        <v>758</v>
      </c>
      <c r="B64" s="275">
        <f>'Prior Year'!AZ86</f>
        <v>132988.09</v>
      </c>
      <c r="C64" s="275">
        <f>data!AZ85</f>
        <v>-114273.19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902273.38000000012</v>
      </c>
      <c r="C65" s="275">
        <f>data!BA85</f>
        <v>542764.15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1831396.5099999998</v>
      </c>
      <c r="C67" s="275">
        <f>data!BC85</f>
        <v>4731842.17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80063.81</v>
      </c>
      <c r="C68" s="275">
        <f>data!BD85</f>
        <v>179426.58000000002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21970604.079999998</v>
      </c>
      <c r="C69" s="275">
        <f>data!BE85</f>
        <v>23960237.499999996</v>
      </c>
      <c r="D69" s="275">
        <f>'Prior Year'!BE60</f>
        <v>456936.56000000011</v>
      </c>
      <c r="E69" s="1">
        <f>data!BE59</f>
        <v>499026.03</v>
      </c>
      <c r="F69" s="238">
        <f>IF(B69=0,"",IF(D69=0,"",B69/D69))</f>
        <v>48.082394807716838</v>
      </c>
      <c r="G69" s="238">
        <f t="shared" si="4"/>
        <v>48.014003397778659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6417578.629999999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532707.35000000009</v>
      </c>
      <c r="C71" s="275">
        <f>data!BG85</f>
        <v>591211.96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170170.56</v>
      </c>
      <c r="C72" s="275">
        <f>data!BH85</f>
        <v>25755.599999999999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455259.27999999997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45399.369999999995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52093.87</v>
      </c>
      <c r="C76" s="275">
        <f>data!BL85</f>
        <v>-80.61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217417.22000000003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6666433.5800000001</v>
      </c>
      <c r="C78" s="275">
        <f>data!BN85</f>
        <v>18103498.719999999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959478.21</v>
      </c>
      <c r="C79" s="275">
        <f>data!BO85</f>
        <v>3687306.12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134212.37000000002</v>
      </c>
      <c r="C80" s="275">
        <f>data!BP85</f>
        <v>97656.5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281700.84999999998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168842.02000000002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1009436.1999999998</v>
      </c>
      <c r="C83" s="275">
        <f>data!BS85</f>
        <v>667522.03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662414.46</v>
      </c>
      <c r="C84" s="275">
        <f>data!BT85</f>
        <v>781179.62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5754693.6000000006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8449119.6199999992</v>
      </c>
      <c r="C87" s="275">
        <f>data!BW85</f>
        <v>8997496.0700000003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15159991.629999997</v>
      </c>
      <c r="C89" s="275">
        <f>data!BY85</f>
        <v>13276050.420000004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3390655.92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6755839.1999999993</v>
      </c>
      <c r="C91" s="275">
        <f>data!CA85</f>
        <v>12239632.530000001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239530.77</v>
      </c>
      <c r="C92" s="275">
        <f>data!CB85</f>
        <v>2483116.9900000002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119693927.56488952</v>
      </c>
      <c r="C93" s="275">
        <f>data!CC85</f>
        <v>157033928.65000001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22062364.23</v>
      </c>
      <c r="C94" s="275">
        <f>data!CD85</f>
        <v>20715661.170000002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8333837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165287853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H-159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Providence St. Peter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98506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Thurston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Medrice Coluccio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Helan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360-491-9480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360-493-4277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16958</v>
      </c>
      <c r="G23" s="81">
        <f>data!D127</f>
        <v>113762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1457</v>
      </c>
      <c r="G26" s="81">
        <f>data!D130</f>
        <v>4119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42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57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167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9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37</v>
      </c>
      <c r="E34" s="78" t="s">
        <v>324</v>
      </c>
      <c r="F34" s="81"/>
      <c r="G34" s="81">
        <f>data!E143</f>
        <v>330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18</v>
      </c>
      <c r="E36" s="78" t="s">
        <v>325</v>
      </c>
      <c r="F36" s="81"/>
      <c r="G36" s="81">
        <f>data!C144</f>
        <v>372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36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Providence St. Peter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9574</v>
      </c>
      <c r="C7" s="141">
        <f>data!B155</f>
        <v>64228</v>
      </c>
      <c r="D7" s="141">
        <f>data!B156</f>
        <v>218221</v>
      </c>
      <c r="E7" s="141">
        <f>data!B157</f>
        <v>898689777</v>
      </c>
      <c r="F7" s="141">
        <f>data!B158</f>
        <v>430781096</v>
      </c>
      <c r="G7" s="141">
        <f>data!B157+data!B158</f>
        <v>1329470873</v>
      </c>
    </row>
    <row r="8" spans="1:7" ht="20.149999999999999" customHeight="1" x14ac:dyDescent="0.35">
      <c r="A8" s="77" t="s">
        <v>331</v>
      </c>
      <c r="B8" s="141">
        <f>data!C154</f>
        <v>2699</v>
      </c>
      <c r="C8" s="141">
        <f>data!C155</f>
        <v>18104</v>
      </c>
      <c r="D8" s="141">
        <f>data!C156</f>
        <v>61509</v>
      </c>
      <c r="E8" s="141">
        <f>data!C157</f>
        <v>214967128</v>
      </c>
      <c r="F8" s="141">
        <f>data!C158</f>
        <v>159764931</v>
      </c>
      <c r="G8" s="141">
        <f>data!C157+data!C158</f>
        <v>374732059</v>
      </c>
    </row>
    <row r="9" spans="1:7" ht="20.149999999999999" customHeight="1" x14ac:dyDescent="0.35">
      <c r="A9" s="77" t="s">
        <v>829</v>
      </c>
      <c r="B9" s="141">
        <f>data!D154</f>
        <v>4685</v>
      </c>
      <c r="C9" s="141">
        <f>data!D155</f>
        <v>31430</v>
      </c>
      <c r="D9" s="141">
        <f>data!D156</f>
        <v>106788</v>
      </c>
      <c r="E9" s="141">
        <f>data!D157</f>
        <v>349352322</v>
      </c>
      <c r="F9" s="141">
        <f>data!D158</f>
        <v>301234033</v>
      </c>
      <c r="G9" s="141">
        <f>data!D157+data!D158</f>
        <v>650586355</v>
      </c>
    </row>
    <row r="10" spans="1:7" ht="20.149999999999999" customHeight="1" x14ac:dyDescent="0.35">
      <c r="A10" s="92" t="s">
        <v>215</v>
      </c>
      <c r="B10" s="141">
        <f>data!E154</f>
        <v>16958</v>
      </c>
      <c r="C10" s="141">
        <f>data!E155</f>
        <v>113762</v>
      </c>
      <c r="D10" s="141">
        <f>data!E156</f>
        <v>386518</v>
      </c>
      <c r="E10" s="141">
        <f>data!E157</f>
        <v>1463009227</v>
      </c>
      <c r="F10" s="141">
        <f>data!E158</f>
        <v>891780060</v>
      </c>
      <c r="G10" s="141">
        <f>E10+F10</f>
        <v>2354789287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Providence St. Peter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15163503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-178341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13575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3871381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2441971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21312089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2102068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3565163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5667231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9053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9053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4471012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14631177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19102189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534855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1069562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1604417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Providence St. Peter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3679313.69</v>
      </c>
      <c r="D7" s="81">
        <f>data!C211</f>
        <v>4.6566128730773926E-10</v>
      </c>
      <c r="E7" s="81">
        <f>data!D211</f>
        <v>0</v>
      </c>
      <c r="F7" s="81">
        <f>data!E211</f>
        <v>3679313.6900000004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6518363.5</v>
      </c>
      <c r="D8" s="81">
        <f>data!C212</f>
        <v>0</v>
      </c>
      <c r="E8" s="81">
        <f>data!D212</f>
        <v>0</v>
      </c>
      <c r="F8" s="81">
        <f>data!E212</f>
        <v>6518363.5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183199738.61000001</v>
      </c>
      <c r="D9" s="81">
        <f>data!C213</f>
        <v>290313.54999998212</v>
      </c>
      <c r="E9" s="81">
        <f>data!D213</f>
        <v>0</v>
      </c>
      <c r="F9" s="81">
        <f>data!E213</f>
        <v>183490052.16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44101327.68</v>
      </c>
      <c r="D11" s="81">
        <f>data!C215</f>
        <v>1.4901161193847656E-8</v>
      </c>
      <c r="E11" s="81">
        <f>data!D215</f>
        <v>0</v>
      </c>
      <c r="F11" s="81">
        <f>data!E215</f>
        <v>44101327.680000015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122061090.61</v>
      </c>
      <c r="D12" s="81">
        <f>data!C216</f>
        <v>8969556.5600000322</v>
      </c>
      <c r="E12" s="81">
        <f>data!D216</f>
        <v>0</v>
      </c>
      <c r="F12" s="81">
        <f>data!E216</f>
        <v>131030647.17000003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20223995.510000002</v>
      </c>
      <c r="D15" s="81">
        <f>data!C219</f>
        <v>33687215.430000089</v>
      </c>
      <c r="E15" s="81">
        <f>data!D219</f>
        <v>651.35</v>
      </c>
      <c r="F15" s="81">
        <f>data!E219</f>
        <v>53910559.590000086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379783829.60000002</v>
      </c>
      <c r="D16" s="81">
        <f>data!C220</f>
        <v>42947085.540000118</v>
      </c>
      <c r="E16" s="81">
        <f>data!D220</f>
        <v>651.35</v>
      </c>
      <c r="F16" s="81">
        <f>data!E220</f>
        <v>422730263.79000014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5895968.3200000003</v>
      </c>
      <c r="D24" s="81">
        <f>data!C225</f>
        <v>157691.43999999948</v>
      </c>
      <c r="E24" s="81">
        <f>data!D225</f>
        <v>0</v>
      </c>
      <c r="F24" s="81">
        <f>data!E225</f>
        <v>6053659.7599999998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117259947.69</v>
      </c>
      <c r="D25" s="81">
        <f>data!C226</f>
        <v>6996081.3200000077</v>
      </c>
      <c r="E25" s="81">
        <f>data!D226</f>
        <v>0</v>
      </c>
      <c r="F25" s="81">
        <f>data!E226</f>
        <v>124256029.01000001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42872949.859999999</v>
      </c>
      <c r="D27" s="81">
        <f>data!C228</f>
        <v>324413.14999999851</v>
      </c>
      <c r="E27" s="81">
        <f>data!D228</f>
        <v>0</v>
      </c>
      <c r="F27" s="81">
        <f>data!E228</f>
        <v>43197363.009999998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112649803.05</v>
      </c>
      <c r="D28" s="81">
        <f>data!C229</f>
        <v>3730904.2300000042</v>
      </c>
      <c r="E28" s="81">
        <f>data!D229</f>
        <v>0</v>
      </c>
      <c r="F28" s="81">
        <f>data!E229</f>
        <v>116380707.28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278678668.92000002</v>
      </c>
      <c r="D32" s="81">
        <f>data!C233</f>
        <v>11209090.14000001</v>
      </c>
      <c r="E32" s="81">
        <f>data!D233</f>
        <v>0</v>
      </c>
      <c r="F32" s="81">
        <f>data!E233</f>
        <v>289887759.06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Providence St. Peter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-9503802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1092044057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305303156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13128707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99905024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268298060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12588269.02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1791267273.02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1445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13161728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19327065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32488793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