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33C9A1D6-D5C5-41AC-82C2-E2E8161C4299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 l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C53" i="25"/>
  <c r="BC68" i="25" s="1"/>
  <c r="BC86" i="25" s="1"/>
  <c r="O53" i="25"/>
  <c r="O68" i="25" s="1"/>
  <c r="O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A53" i="25"/>
  <c r="CA68" i="25" s="1"/>
  <c r="CA86" i="25" s="1"/>
  <c r="AE53" i="25"/>
  <c r="AE68" i="25" s="1"/>
  <c r="AE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M53" i="25"/>
  <c r="AM68" i="25" s="1"/>
  <c r="AM86" i="25" s="1"/>
  <c r="BW53" i="25"/>
  <c r="BW68" i="25" s="1"/>
  <c r="BW86" i="25" s="1"/>
  <c r="C644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S53" i="25"/>
  <c r="BS68" i="25" s="1"/>
  <c r="BS86" i="25" s="1"/>
  <c r="C640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K53" i="25"/>
  <c r="BK68" i="25" s="1"/>
  <c r="BK86" i="25" s="1"/>
  <c r="W53" i="25"/>
  <c r="W68" i="25" s="1"/>
  <c r="W86" i="25" s="1"/>
  <c r="C689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AU53" i="25"/>
  <c r="AU68" i="25" s="1"/>
  <c r="AU86" i="25" s="1"/>
  <c r="C713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704" i="25" l="1"/>
  <c r="B50" i="15"/>
  <c r="B58" i="15"/>
  <c r="C712" i="25"/>
  <c r="C638" i="25"/>
  <c r="B76" i="15"/>
  <c r="F76" i="15" s="1"/>
  <c r="C694" i="25"/>
  <c r="B40" i="15"/>
  <c r="F40" i="15" s="1"/>
  <c r="C702" i="25"/>
  <c r="B48" i="15"/>
  <c r="C682" i="25"/>
  <c r="B28" i="15"/>
  <c r="F28" i="15" s="1"/>
  <c r="C623" i="25"/>
  <c r="B92" i="15"/>
  <c r="F92" i="15" s="1"/>
  <c r="C632" i="25"/>
  <c r="B61" i="15"/>
  <c r="C692" i="25"/>
  <c r="B38" i="15"/>
  <c r="C628" i="25"/>
  <c r="B79" i="15"/>
  <c r="F79" i="15" s="1"/>
  <c r="C710" i="25"/>
  <c r="B56" i="15"/>
  <c r="F56" i="15" s="1"/>
  <c r="C679" i="25"/>
  <c r="B25" i="15"/>
  <c r="F25" i="15" s="1"/>
  <c r="B89" i="15"/>
  <c r="C646" i="25"/>
  <c r="B91" i="15"/>
  <c r="F91" i="15" s="1"/>
  <c r="C648" i="25"/>
  <c r="C619" i="25"/>
  <c r="B71" i="15"/>
  <c r="B36" i="15"/>
  <c r="F36" i="15" s="1"/>
  <c r="C690" i="25"/>
  <c r="C615" i="25"/>
  <c r="B69" i="15"/>
  <c r="C700" i="25"/>
  <c r="B46" i="15"/>
  <c r="F46" i="15" s="1"/>
  <c r="B23" i="15"/>
  <c r="H23" i="15" s="1"/>
  <c r="C677" i="25"/>
  <c r="C629" i="25"/>
  <c r="B64" i="15"/>
  <c r="F64" i="15" s="1"/>
  <c r="C687" i="25"/>
  <c r="B33" i="15"/>
  <c r="B27" i="15"/>
  <c r="F27" i="15" s="1"/>
  <c r="C681" i="25"/>
  <c r="C676" i="25"/>
  <c r="B22" i="15"/>
  <c r="C635" i="25"/>
  <c r="B73" i="15"/>
  <c r="F73" i="15" s="1"/>
  <c r="B53" i="15"/>
  <c r="C707" i="25"/>
  <c r="C698" i="25"/>
  <c r="B44" i="15"/>
  <c r="F44" i="15" s="1"/>
  <c r="C636" i="25"/>
  <c r="B75" i="15"/>
  <c r="F75" i="15" s="1"/>
  <c r="C639" i="25"/>
  <c r="B77" i="15"/>
  <c r="F77" i="15" s="1"/>
  <c r="C685" i="25"/>
  <c r="B31" i="15"/>
  <c r="C705" i="25"/>
  <c r="B51" i="15"/>
  <c r="F51" i="15" s="1"/>
  <c r="C637" i="25"/>
  <c r="B72" i="15"/>
  <c r="F72" i="15" s="1"/>
  <c r="C695" i="25"/>
  <c r="B41" i="15"/>
  <c r="F41" i="15" s="1"/>
  <c r="C634" i="25"/>
  <c r="B67" i="15"/>
  <c r="C618" i="25"/>
  <c r="B74" i="15"/>
  <c r="C626" i="25"/>
  <c r="B63" i="15"/>
  <c r="F63" i="15" s="1"/>
  <c r="C674" i="25"/>
  <c r="B20" i="15"/>
  <c r="H20" i="15" s="1"/>
  <c r="C642" i="25"/>
  <c r="B85" i="15"/>
  <c r="B62" i="15"/>
  <c r="C617" i="25"/>
  <c r="C693" i="25"/>
  <c r="B39" i="15"/>
  <c r="F39" i="15" s="1"/>
  <c r="B16" i="15"/>
  <c r="H16" i="15" s="1"/>
  <c r="C670" i="25"/>
  <c r="C622" i="25"/>
  <c r="B80" i="15"/>
  <c r="B49" i="15"/>
  <c r="F49" i="15" s="1"/>
  <c r="C703" i="25"/>
  <c r="C672" i="25"/>
  <c r="B18" i="15"/>
  <c r="H18" i="15" s="1"/>
  <c r="C627" i="25"/>
  <c r="B82" i="15"/>
  <c r="F82" i="15" s="1"/>
  <c r="C699" i="25"/>
  <c r="B45" i="15"/>
  <c r="C696" i="25"/>
  <c r="B42" i="15"/>
  <c r="F42" i="15" s="1"/>
  <c r="B30" i="15"/>
  <c r="C684" i="25"/>
  <c r="B52" i="15"/>
  <c r="H52" i="15" s="1"/>
  <c r="C706" i="25"/>
  <c r="C714" i="25"/>
  <c r="B60" i="15"/>
  <c r="C683" i="25"/>
  <c r="B29" i="15"/>
  <c r="F29" i="15" s="1"/>
  <c r="C621" i="25"/>
  <c r="B93" i="15"/>
  <c r="F93" i="15" s="1"/>
  <c r="C630" i="25"/>
  <c r="B70" i="15"/>
  <c r="F70" i="15" s="1"/>
  <c r="C678" i="25"/>
  <c r="B24" i="15"/>
  <c r="C645" i="25"/>
  <c r="B88" i="15"/>
  <c r="F88" i="15" s="1"/>
  <c r="C711" i="25"/>
  <c r="B57" i="15"/>
  <c r="F57" i="15" s="1"/>
  <c r="C680" i="25"/>
  <c r="B26" i="15"/>
  <c r="H26" i="15" s="1"/>
  <c r="C647" i="25"/>
  <c r="B90" i="15"/>
  <c r="B86" i="15"/>
  <c r="F86" i="15" s="1"/>
  <c r="C643" i="25"/>
  <c r="B84" i="15"/>
  <c r="F84" i="15" s="1"/>
  <c r="C641" i="25"/>
  <c r="C671" i="25"/>
  <c r="B17" i="15"/>
  <c r="F17" i="15" s="1"/>
  <c r="B21" i="15"/>
  <c r="C675" i="25"/>
  <c r="C673" i="25"/>
  <c r="B19" i="15"/>
  <c r="C625" i="25"/>
  <c r="B68" i="15"/>
  <c r="C691" i="25"/>
  <c r="B37" i="15"/>
  <c r="F37" i="15" s="1"/>
  <c r="B78" i="15"/>
  <c r="F78" i="15" s="1"/>
  <c r="C620" i="25"/>
  <c r="C709" i="25"/>
  <c r="B55" i="15"/>
  <c r="H55" i="15" s="1"/>
  <c r="B32" i="15"/>
  <c r="F32" i="15" s="1"/>
  <c r="C686" i="25"/>
  <c r="C697" i="25"/>
  <c r="B43" i="15"/>
  <c r="F43" i="15" s="1"/>
  <c r="C631" i="25"/>
  <c r="B65" i="15"/>
  <c r="C688" i="25"/>
  <c r="B34" i="15"/>
  <c r="F34" i="15" s="1"/>
  <c r="B47" i="15"/>
  <c r="H47" i="15" s="1"/>
  <c r="B35" i="15"/>
  <c r="F35" i="15" s="1"/>
  <c r="B59" i="15"/>
  <c r="F59" i="15" s="1"/>
  <c r="B87" i="15"/>
  <c r="F87" i="15" s="1"/>
  <c r="B66" i="15"/>
  <c r="B83" i="15"/>
  <c r="F83" i="15" s="1"/>
  <c r="B81" i="15"/>
  <c r="F81" i="15" s="1"/>
  <c r="C68" i="25"/>
  <c r="CE68" i="25" s="1"/>
  <c r="CE53" i="25"/>
  <c r="B54" i="15"/>
  <c r="F54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F80" i="15"/>
  <c r="M6" i="31"/>
  <c r="G17" i="32"/>
  <c r="F38" i="15"/>
  <c r="M54" i="31"/>
  <c r="F241" i="32"/>
  <c r="M80" i="31"/>
  <c r="D369" i="32"/>
  <c r="E53" i="32"/>
  <c r="C24" i="15"/>
  <c r="G24" i="15" s="1"/>
  <c r="C677" i="24"/>
  <c r="M21" i="31"/>
  <c r="H81" i="32"/>
  <c r="F33" i="15"/>
  <c r="F50" i="15"/>
  <c r="M28" i="31"/>
  <c r="H113" i="32"/>
  <c r="M69" i="31"/>
  <c r="G305" i="32"/>
  <c r="M35" i="31"/>
  <c r="H145" i="32"/>
  <c r="M16" i="31"/>
  <c r="C81" i="32"/>
  <c r="F16" i="15"/>
  <c r="M59" i="31"/>
  <c r="D273" i="32"/>
  <c r="M60" i="31"/>
  <c r="E273" i="32"/>
  <c r="M32" i="31"/>
  <c r="E145" i="32"/>
  <c r="M68" i="31"/>
  <c r="F305" i="32"/>
  <c r="M76" i="31"/>
  <c r="G337" i="32"/>
  <c r="M31" i="31"/>
  <c r="D145" i="32"/>
  <c r="M45" i="31"/>
  <c r="D209" i="32"/>
  <c r="F45" i="15"/>
  <c r="M19" i="31"/>
  <c r="F81" i="32"/>
  <c r="M17" i="31"/>
  <c r="D81" i="32"/>
  <c r="M5" i="31"/>
  <c r="F17" i="32"/>
  <c r="M12" i="31"/>
  <c r="F49" i="32"/>
  <c r="C138" i="8"/>
  <c r="D417" i="24"/>
  <c r="M38" i="31"/>
  <c r="D177" i="32"/>
  <c r="M43" i="31"/>
  <c r="I177" i="32"/>
  <c r="F65" i="15"/>
  <c r="M65" i="31"/>
  <c r="C305" i="32"/>
  <c r="H27" i="15"/>
  <c r="M30" i="31"/>
  <c r="C145" i="32"/>
  <c r="M3" i="31"/>
  <c r="D17" i="32"/>
  <c r="M66" i="31"/>
  <c r="D305" i="32"/>
  <c r="M53" i="31"/>
  <c r="E241" i="32"/>
  <c r="F31" i="15"/>
  <c r="F53" i="15"/>
  <c r="E85" i="32"/>
  <c r="C31" i="15"/>
  <c r="G31" i="15" s="1"/>
  <c r="C684" i="24"/>
  <c r="M62" i="31"/>
  <c r="G273" i="32"/>
  <c r="F85" i="15"/>
  <c r="H85" i="15"/>
  <c r="M50" i="31"/>
  <c r="I209" i="32"/>
  <c r="H94" i="15"/>
  <c r="G94" i="15"/>
  <c r="H21" i="15"/>
  <c r="F21" i="15"/>
  <c r="M15" i="31"/>
  <c r="I49" i="32"/>
  <c r="M49" i="31"/>
  <c r="H209" i="32"/>
  <c r="M52" i="31"/>
  <c r="D241" i="32"/>
  <c r="F48" i="15"/>
  <c r="M57" i="31"/>
  <c r="I241" i="32"/>
  <c r="M24" i="31"/>
  <c r="D113" i="32"/>
  <c r="M40" i="31"/>
  <c r="F177" i="32"/>
  <c r="M39" i="31"/>
  <c r="E177" i="32"/>
  <c r="M26" i="31"/>
  <c r="F113" i="32"/>
  <c r="M25" i="31"/>
  <c r="E113" i="32"/>
  <c r="C74" i="15"/>
  <c r="G74" i="15" s="1"/>
  <c r="H24" i="15"/>
  <c r="F24" i="15"/>
  <c r="M77" i="31"/>
  <c r="H337" i="32"/>
  <c r="M73" i="31"/>
  <c r="D337" i="32"/>
  <c r="M67" i="31"/>
  <c r="E305" i="32"/>
  <c r="M20" i="31"/>
  <c r="G81" i="32"/>
  <c r="F69" i="15"/>
  <c r="M72" i="31"/>
  <c r="C337" i="32"/>
  <c r="F89" i="15"/>
  <c r="F90" i="15"/>
  <c r="M51" i="31"/>
  <c r="C241" i="32"/>
  <c r="M58" i="31"/>
  <c r="C273" i="32"/>
  <c r="E21" i="32"/>
  <c r="C17" i="15"/>
  <c r="G17" i="15" s="1"/>
  <c r="C670" i="24"/>
  <c r="M42" i="31"/>
  <c r="H177" i="32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CE63" i="25"/>
  <c r="M9" i="31"/>
  <c r="C49" i="32"/>
  <c r="M36" i="31"/>
  <c r="I145" i="32"/>
  <c r="M34" i="31"/>
  <c r="G145" i="32"/>
  <c r="M44" i="31"/>
  <c r="C209" i="32"/>
  <c r="D616" i="25"/>
  <c r="M8" i="31"/>
  <c r="I17" i="32"/>
  <c r="C92" i="15"/>
  <c r="G92" i="15" s="1"/>
  <c r="C373" i="32"/>
  <c r="C622" i="24"/>
  <c r="H277" i="32" l="1"/>
  <c r="H36" i="15"/>
  <c r="H74" i="15"/>
  <c r="F26" i="15"/>
  <c r="H25" i="15"/>
  <c r="F47" i="15"/>
  <c r="F30" i="15"/>
  <c r="H84" i="15"/>
  <c r="F23" i="15"/>
  <c r="H57" i="15"/>
  <c r="F20" i="15"/>
  <c r="F22" i="15"/>
  <c r="H77" i="15"/>
  <c r="H87" i="15"/>
  <c r="F18" i="15"/>
  <c r="H44" i="15"/>
  <c r="F71" i="15"/>
  <c r="F52" i="15"/>
  <c r="C649" i="25"/>
  <c r="M717" i="25" s="1"/>
  <c r="H59" i="15"/>
  <c r="H54" i="15"/>
  <c r="H46" i="15"/>
  <c r="F55" i="15"/>
  <c r="F74" i="15"/>
  <c r="F19" i="15"/>
  <c r="H81" i="15"/>
  <c r="H51" i="15"/>
  <c r="C86" i="25"/>
  <c r="C669" i="25" s="1"/>
  <c r="C716" i="25" s="1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91" i="15" l="1"/>
  <c r="H69" i="15"/>
  <c r="G53" i="15"/>
  <c r="H53" i="15"/>
  <c r="G80" i="15"/>
  <c r="H80" i="15" s="1"/>
  <c r="H19" i="15"/>
  <c r="G83" i="15"/>
  <c r="H83" i="15" s="1"/>
  <c r="H30" i="15"/>
  <c r="H72" i="15"/>
  <c r="H71" i="15"/>
  <c r="H79" i="15"/>
  <c r="H22" i="15"/>
  <c r="CE86" i="25"/>
  <c r="C717" i="25" s="1"/>
  <c r="B15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<sst xmlns="http://schemas.openxmlformats.org/spreadsheetml/2006/main" count="5781" uniqueCount="1380">
  <si>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</si>
  <si>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</si>
  <si>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</si>
  <si>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</si>
  <si>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</si>
  <si>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</si>
  <si>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</si>
  <si>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</si>
  <si>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</si>
  <si>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</si>
  <si>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</si>
  <si>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</si>
  <si>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</si>
  <si>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</si>
  <si>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</si>
  <si>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</si>
  <si>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</si>
  <si>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</si>
  <si>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</si>
  <si>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</si>
  <si>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</si>
  <si>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</si>
  <si>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</si>
  <si>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</si>
  <si>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</si>
  <si>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</si>
  <si>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</si>
  <si>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</si>
  <si>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</si>
  <si>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</si>
  <si>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</si>
  <si>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</si>
  <si>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</si>
  <si>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</si>
  <si>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</si>
  <si>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</si>
  <si>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</si>
  <si>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</si>
  <si>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</si>
  <si>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</si>
  <si>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</si>
  <si>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</si>
  <si>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</si>
  <si>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</si>
  <si>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</si>
  <si>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</si>
  <si>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</si>
  <si>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</si>
  <si>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</si>
  <si>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</si>
  <si>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</si>
  <si>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</si>
  <si>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</si>
  <si>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</si>
  <si>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</si>
  <si>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</si>
  <si>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</si>
  <si>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</si>
  <si>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</si>
  <si>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</si>
  <si>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</si>
  <si>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</si>
  <si>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</si>
  <si>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</si>
  <si>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</si>
  <si>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</si>
  <si>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</si>
  <si>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</si>
  <si>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</si>
  <si>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</si>
  <si>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</si>
  <si>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</si>
  <si>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</si>
  <si>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</si>
  <si>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</si>
  <si>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</si>
  <si>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</si>
  <si>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</si>
  <si>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</si>
  <si>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</si>
  <si>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</si>
  <si>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</si>
  <si>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</si>
  <si>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</si>
  <si>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</si>
  <si>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</si>
  <si>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</si>
  <si>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</si>
  <si>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</si>
  <si>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</si>
  <si>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</si>
  <si>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</si>
  <si>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</si>
  <si>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</si>
  <si>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</si>
  <si>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</si>
  <si>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</si>
  <si>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</si>
  <si>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</si>
  <si>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</si>
  <si>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</si>
  <si>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</si>
  <si>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</si>
  <si>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</si>
  <si>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</si>
  <si>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</si>
  <si>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</si>
  <si>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</si>
  <si>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</si>
  <si>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</si>
  <si>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</si>
  <si>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</si>
  <si>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</si>
  <si>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</si>
  <si>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</si>
  <si>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</si>
  <si>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</si>
  <si>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</si>
  <si>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</si>
  <si>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</si>
  <si>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</si>
  <si>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</si>
  <si>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</si>
  <si>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</si>
  <si>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</si>
  <si>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</si>
  <si>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</si>
  <si>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</si>
  <si>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</si>
  <si>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</si>
  <si>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</si>
  <si>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</si>
  <si>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</si>
  <si>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</si>
  <si>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</si>
  <si>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</si>
  <si>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</si>
  <si>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</si>
  <si>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</si>
  <si>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</si>
  <si>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</si>
  <si>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</si>
  <si>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</si>
  <si>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</si>
  <si>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</si>
  <si>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</si>
  <si>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</si>
  <si>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</si>
  <si>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</si>
  <si>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</si>
  <si>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</si>
  <si>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</si>
  <si>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</si>
  <si>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</si>
  <si>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</si>
  <si>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</si>
  <si>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</si>
  <si>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</si>
  <si>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</si>
  <si>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</si>
  <si>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</si>
  <si>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</si>
  <si>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</si>
  <si>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</si>
  <si>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</si>
  <si>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</si>
  <si>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</si>
  <si>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</si>
  <si>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</si>
  <si>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</si>
  <si>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</si>
  <si>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</si>
  <si>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</si>
  <si>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</si>
  <si>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</si>
  <si>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</si>
  <si>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</si>
  <si>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</si>
  <si>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</si>
  <si>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</si>
  <si>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</si>
  <si>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</si>
  <si>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</si>
  <si>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</si>
  <si>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</si>
  <si>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</si>
  <si>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</si>
  <si>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</si>
  <si>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</si>
  <si>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</si>
  <si>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</si>
  <si>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</si>
  <si>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</si>
  <si>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</si>
  <si>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</si>
  <si>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</si>
  <si>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</si>
  <si>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</si>
  <si>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</si>
  <si>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</si>
  <si>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</si>
  <si>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</si>
  <si>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</si>
  <si>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</si>
  <si>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</si>
  <si>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</si>
  <si>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</si>
  <si>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</si>
  <si>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</si>
  <si>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</si>
  <si>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</si>
  <si>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</si>
  <si>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</si>
  <si>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</si>
  <si>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</si>
  <si>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</si>
  <si>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</si>
  <si>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</si>
  <si>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</si>
  <si>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</si>
  <si>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</si>
  <si>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</si>
  <si>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</si>
  <si>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</si>
  <si>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</si>
  <si>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</si>
  <si>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</si>
  <si>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</si>
  <si>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</si>
  <si>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</si>
  <si>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</si>
  <si>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</si>
  <si>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</si>
  <si>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</si>
  <si>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</si>
  <si>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</si>
  <si>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</si>
  <si>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</si>
  <si>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</si>
  <si>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</si>
  <si>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</si>
  <si>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</si>
  <si>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</si>
  <si>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</si>
  <si>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</si>
  <si>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</si>
  <si>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</si>
  <si>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</si>
  <si>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</si>
  <si>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</si>
  <si>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</si>
  <si>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</si>
  <si>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</si>
  <si>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</si>
  <si>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</si>
  <si>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</si>
  <si>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</si>
  <si>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</si>
  <si>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</si>
  <si>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</si>
  <si>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</si>
  <si>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</si>
  <si>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</si>
  <si>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</si>
  <si>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</si>
  <si>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</si>
  <si>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</si>
  <si>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</si>
  <si>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</si>
  <si>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</si>
  <si>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</si>
  <si>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</si>
  <si>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</si>
  <si>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</si>
  <si>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</si>
  <si>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</si>
  <si>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</si>
  <si>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</si>
  <si>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</si>
  <si>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</si>
  <si>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</si>
  <si>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</si>
  <si>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</si>
  <si>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</si>
  <si>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</si>
  <si>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</si>
  <si>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</si>
  <si>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</si>
  <si>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</si>
  <si>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</si>
  <si>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</si>
  <si>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</si>
  <si>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</si>
  <si>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</si>
  <si>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</si>
  <si>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</si>
  <si>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</si>
  <si>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</si>
  <si>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</si>
  <si>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</si>
  <si>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</si>
  <si>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</si>
  <si>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</si>
  <si>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</si>
  <si>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</si>
  <si>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</si>
  <si>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</si>
  <si>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</si>
  <si>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</si>
  <si>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</si>
  <si>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</si>
  <si>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</si>
  <si>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</si>
  <si>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</si>
  <si>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</si>
  <si>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</si>
  <si>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</si>
  <si>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</si>
  <si>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</si>
  <si>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</si>
  <si>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</si>
  <si>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</si>
  <si>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</si>
  <si>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</si>
  <si>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</si>
  <si>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</si>
  <si>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</si>
  <si>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</si>
  <si>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</si>
  <si>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</si>
  <si>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</si>
  <si>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</si>
  <si>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</si>
  <si>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</si>
  <si>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</si>
  <si>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</si>
  <si>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</si>
  <si>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</si>
  <si>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</si>
  <si>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</si>
  <si>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</si>
  <si>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</si>
  <si>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</si>
  <si>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</si>
  <si>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</si>
  <si>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</si>
  <si>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</si>
  <si>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</si>
  <si>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</si>
  <si>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</si>
  <si>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</si>
  <si>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</si>
  <si>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</si>
  <si>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</si>
  <si>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</si>
  <si>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</si>
  <si>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</si>
  <si>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</si>
  <si>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</si>
  <si>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</si>
  <si>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</si>
  <si>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</si>
  <si>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</si>
  <si>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</si>
  <si>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</si>
  <si>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</si>
  <si>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</si>
  <si>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</si>
  <si>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</si>
  <si>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</si>
  <si>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</si>
  <si>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</si>
  <si>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</si>
  <si>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</si>
  <si>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</si>
  <si>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</si>
  <si>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</si>
  <si>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</si>
  <si>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</si>
  <si>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</si>
  <si>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</si>
  <si>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</si>
  <si>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</si>
  <si>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</si>
  <si>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</si>
  <si>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</si>
  <si>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</si>
  <si>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</si>
  <si>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</si>
  <si>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</si>
  <si>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</si>
  <si>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</si>
  <si>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</si>
  <si>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</si>
  <si>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</si>
  <si>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</si>
  <si>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</si>
  <si>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</si>
  <si>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</si>
  <si>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</si>
  <si>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</si>
  <si>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</si>
  <si>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</si>
  <si>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</si>
  <si>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</si>
  <si>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</si>
  <si>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</si>
  <si>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</si>
  <si>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</si>
  <si>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</si>
  <si>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</si>
  <si>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</si>
  <si>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</si>
  <si>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</si>
  <si>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</si>
  <si>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</si>
  <si>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</si>
  <si>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</si>
  <si>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</si>
  <si>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</si>
  <si>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</si>
  <si>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</si>
  <si>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</si>
  <si>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</si>
  <si>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</si>
  <si>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</si>
  <si>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</si>
  <si>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</si>
  <si>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</si>
  <si>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</si>
  <si>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</si>
  <si>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</si>
  <si>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</si>
  <si>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</si>
  <si>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</si>
  <si>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</si>
  <si>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</si>
  <si>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</si>
  <si>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</si>
  <si>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</si>
  <si>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</si>
  <si>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</si>
  <si>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</si>
  <si>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</si>
  <si>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</si>
  <si>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</si>
  <si>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</si>
  <si>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</si>
  <si>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</si>
  <si>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</si>
  <si>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</si>
  <si>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</si>
  <si>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</si>
  <si>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</si>
  <si>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</si>
  <si>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</si>
  <si>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</si>
  <si>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</si>
  <si>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</si>
  <si>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</si>
  <si>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</si>
  <si>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</si>
  <si>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</si>
  <si>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</si>
  <si>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</si>
  <si>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</si>
  <si>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</si>
  <si>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</si>
  <si>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</si>
  <si>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</si>
  <si>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</si>
  <si>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</si>
  <si>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</si>
  <si>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</si>
  <si>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</si>
  <si>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</si>
  <si>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</si>
  <si>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</si>
  <si>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</si>
  <si>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</si>
  <si>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</si>
  <si>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</si>
  <si>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</si>
  <si>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</si>
  <si>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</si>
  <si>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</si>
  <si>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</si>
  <si>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</si>
  <si>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</si>
  <si>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</si>
  <si>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</si>
  <si>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</si>
  <si>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</si>
  <si>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</si>
  <si>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</si>
  <si>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</si>
  <si>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</si>
  <si>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</si>
  <si>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</si>
  <si>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</si>
  <si>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</si>
  <si>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</si>
  <si>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</si>
  <si>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</si>
  <si>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</si>
  <si>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</si>
  <si>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</si>
  <si>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</si>
  <si>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</si>
  <si>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</si>
  <si>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</si>
  <si>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</si>
  <si>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</si>
  <si>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</si>
  <si>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</si>
  <si>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</si>
  <si>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</si>
  <si>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</si>
  <si>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</si>
  <si>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</si>
  <si>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</si>
  <si>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</si>
  <si>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</si>
  <si>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</si>
  <si>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</si>
  <si>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</si>
  <si>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</si>
  <si>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</si>
  <si>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</si>
  <si>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</si>
  <si>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</si>
  <si>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</si>
  <si>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</si>
  <si>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</si>
  <si>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</si>
  <si>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</si>
  <si>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</si>
  <si>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</si>
  <si>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</si>
  <si>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</si>
  <si>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</si>
  <si>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</si>
  <si>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</si>
  <si>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</si>
  <si>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</si>
  <si>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</si>
  <si>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</si>
  <si>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</si>
  <si>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</si>
  <si>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</si>
  <si>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</si>
  <si>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</si>
  <si>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</si>
  <si>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</si>
  <si>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</si>
  <si>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</si>
  <si>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</si>
  <si>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</si>
  <si>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</si>
  <si>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</si>
  <si>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</si>
  <si>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</si>
  <si>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</si>
  <si>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</si>
  <si>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</si>
  <si>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</si>
  <si>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</si>
  <si>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</si>
  <si>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</si>
  <si>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</si>
  <si>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</si>
  <si>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</si>
  <si>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</si>
  <si>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</si>
  <si>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</si>
  <si>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</si>
  <si>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</si>
  <si>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</si>
  <si>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</si>
  <si>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</si>
  <si>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</si>
  <si>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</si>
  <si>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</si>
  <si>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</si>
  <si>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</si>
  <si>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</si>
  <si>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</si>
  <si>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</si>
  <si>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</si>
  <si>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</si>
  <si>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</si>
  <si>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</si>
  <si>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</si>
  <si>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</si>
  <si>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</si>
  <si>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</si>
  <si>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</si>
  <si>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</si>
  <si>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</si>
  <si>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</si>
  <si>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</si>
  <si>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</si>
  <si>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</si>
  <si>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</si>
  <si>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</si>
  <si>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</si>
  <si>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</si>
  <si>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</si>
  <si>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</si>
  <si>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</si>
  <si>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</si>
  <si>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</si>
  <si>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</si>
  <si>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</si>
  <si>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</si>
  <si>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</si>
  <si>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</si>
  <si>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</si>
  <si>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</si>
  <si>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</si>
  <si>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</si>
  <si>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</si>
  <si>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</si>
  <si>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</si>
  <si>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</si>
  <si>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</si>
  <si>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</si>
  <si>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</si>
  <si>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</si>
  <si>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</si>
  <si>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</si>
  <si>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</si>
  <si>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</si>
  <si>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</si>
  <si>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</si>
  <si>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</si>
  <si>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</si>
  <si>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</si>
  <si>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</si>
  <si>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</si>
  <si>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</si>
  <si>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</si>
  <si>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</si>
  <si>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</si>
  <si>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</si>
  <si>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</si>
  <si>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</si>
  <si>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</si>
  <si>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</si>
  <si>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</si>
  <si>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</si>
  <si>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</si>
  <si>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</si>
  <si>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</si>
  <si>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</si>
  <si>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</si>
  <si>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</si>
  <si>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</si>
  <si>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</si>
  <si>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</si>
  <si>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</si>
  <si>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</si>
  <si>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</si>
  <si>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</si>
  <si>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</si>
  <si>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</si>
  <si>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</si>
  <si>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</si>
  <si>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</si>
  <si>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</si>
  <si>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</si>
  <si>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</si>
  <si>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</si>
  <si>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</si>
  <si>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</si>
  <si>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</si>
  <si>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</si>
  <si>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</si>
  <si>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</si>
  <si>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</si>
  <si>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</si>
  <si>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</si>
  <si>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</si>
  <si>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</si>
  <si>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</si>
  <si>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</si>
  <si>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</si>
  <si>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</si>
  <si>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</si>
  <si>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</si>
  <si>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</si>
  <si>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</si>
  <si>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</si>
  <si>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</si>
  <si>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</si>
  <si>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</si>
  <si>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</si>
  <si>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</si>
  <si>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</si>
  <si>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</si>
  <si>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</si>
  <si>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</si>
  <si>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</si>
  <si>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</si>
  <si>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</si>
  <si>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</si>
  <si>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</si>
  <si>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</si>
  <si>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</si>
  <si>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</si>
  <si>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</si>
  <si>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</si>
  <si>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</si>
  <si>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</si>
  <si>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</si>
  <si>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</si>
  <si>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</si>
  <si>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</si>
  <si>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</si>
  <si>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</si>
  <si>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</si>
  <si>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</si>
  <si>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</si>
  <si>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</si>
  <si>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</si>
  <si>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</si>
  <si>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</si>
  <si>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</si>
  <si>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</si>
  <si>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</si>
  <si>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</si>
  <si>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</si>
  <si>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</si>
  <si>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</si>
  <si>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</si>
  <si>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</si>
  <si>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</si>
  <si>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</si>
  <si>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</si>
  <si>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</si>
  <si>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</si>
  <si>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</si>
  <si>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</si>
  <si>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</si>
  <si>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</si>
  <si>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</si>
  <si>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</si>
  <si>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</si>
  <si>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</si>
  <si>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</si>
  <si>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</si>
  <si>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</si>
  <si>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</si>
  <si>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</si>
  <si>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</si>
  <si>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</si>
  <si>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</si>
  <si>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</si>
  <si>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</si>
  <si>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</si>
  <si>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</si>
  <si>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</si>
  <si>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</si>
  <si>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</si>
  <si>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</si>
  <si>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</si>
  <si>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</si>
  <si>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</si>
  <si>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</si>
  <si>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</si>
  <si>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</si>
  <si>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</si>
  <si>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</si>
  <si>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</si>
  <si>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</si>
  <si>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</si>
  <si>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</si>
  <si>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</si>
  <si>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</si>
  <si>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</si>
  <si>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</si>
  <si>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</si>
  <si>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</si>
  <si>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</si>
  <si>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</si>
  <si>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</si>
  <si>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</si>
  <si>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</si>
  <si>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</si>
  <si>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</si>
  <si>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</si>
  <si>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</si>
  <si>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</si>
  <si>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</si>
  <si>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</si>
  <si>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</si>
  <si>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</si>
  <si>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</si>
  <si>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</si>
  <si>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</si>
  <si>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</si>
  <si>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</si>
  <si>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</si>
  <si>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</si>
  <si>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</si>
  <si>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</si>
  <si>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</si>
  <si>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</si>
  <si>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</si>
  <si>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</si>
  <si>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</si>
  <si>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</si>
  <si>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</si>
  <si>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</si>
  <si>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</si>
  <si>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</si>
  <si>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</si>
  <si>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</si>
  <si>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</si>
  <si>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</si>
  <si>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</si>
  <si>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</si>
  <si>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</si>
  <si>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</si>
  <si>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</si>
  <si>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</si>
  <si>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</si>
  <si>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</si>
  <si>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</si>
  <si>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</si>
  <si>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</si>
  <si>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</si>
  <si>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</si>
  <si>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</si>
  <si>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</si>
  <si>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</si>
  <si>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</si>
  <si>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</si>
  <si>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</si>
  <si>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</si>
  <si>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</si>
  <si>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</si>
  <si>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</si>
  <si>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</si>
  <si>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</si>
  <si>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</si>
  <si>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</si>
  <si>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</si>
  <si>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</si>
  <si>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</si>
  <si>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</si>
  <si>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</si>
  <si>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</si>
  <si>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</si>
  <si>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</si>
  <si>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</si>
  <si>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</si>
  <si>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</si>
  <si>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</si>
  <si>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</si>
  <si>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</si>
  <si>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</si>
  <si>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</si>
  <si>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</si>
  <si>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</si>
  <si>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</si>
  <si>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</si>
  <si>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</si>
  <si>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</si>
  <si>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</si>
  <si>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</si>
  <si>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</si>
  <si>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</si>
  <si>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</si>
  <si>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</si>
  <si>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</si>
  <si>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</si>
  <si>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</si>
  <si>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</si>
  <si>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</si>
  <si>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</si>
  <si>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</si>
  <si>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</si>
  <si>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</si>
  <si>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</si>
  <si>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</si>
  <si>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</si>
  <si>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</si>
  <si>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</si>
  <si>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</si>
  <si>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</si>
  <si>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</si>
  <si>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</si>
  <si>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</si>
  <si>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</si>
  <si>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</si>
  <si>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</si>
  <si>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</si>
  <si>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</si>
  <si>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</si>
  <si>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</si>
  <si>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</si>
  <si>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</si>
  <si>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</si>
  <si>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</si>
  <si>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</si>
  <si>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</si>
  <si>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</si>
  <si>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</si>
  <si>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</si>
  <si>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</si>
  <si>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</si>
  <si>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</si>
  <si>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</si>
  <si>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</si>
  <si>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</si>
  <si>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</si>
  <si>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</si>
  <si>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</si>
  <si>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</si>
  <si>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</si>
  <si>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</si>
  <si>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</si>
  <si>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</si>
  <si>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</si>
  <si>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</si>
  <si>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</si>
  <si>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</si>
  <si>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</si>
  <si>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</si>
  <si>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</si>
  <si>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</si>
  <si>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</si>
  <si>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</si>
  <si>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</si>
  <si>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</si>
  <si>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</si>
  <si>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</si>
  <si>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</si>
  <si>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</si>
  <si>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</si>
  <si>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</si>
  <si>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</si>
  <si>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</si>
  <si>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</si>
  <si>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</si>
  <si>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</si>
  <si>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</si>
  <si>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</si>
  <si>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</si>
  <si>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</si>
  <si>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</si>
  <si>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</si>
  <si>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</si>
  <si>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</si>
  <si>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</si>
  <si>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</si>
  <si>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</si>
  <si>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</si>
  <si>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</si>
  <si>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</si>
  <si>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</si>
  <si>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</si>
  <si>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</si>
  <si>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</si>
  <si>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</si>
  <si>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</si>
  <si>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</si>
  <si>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</si>
  <si>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</si>
  <si>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</si>
  <si>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</si>
  <si>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</si>
  <si>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</si>
  <si>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</si>
  <si>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</si>
  <si>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</si>
  <si>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</si>
  <si>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</si>
  <si>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</si>
  <si>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</si>
  <si>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</si>
  <si>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</si>
  <si>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</si>
  <si>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</si>
  <si>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</si>
  <si>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</si>
  <si>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</si>
  <si>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</si>
  <si>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</si>
  <si>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</si>
  <si>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</si>
  <si>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</si>
  <si>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</si>
  <si>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</si>
  <si>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</si>
  <si>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</si>
  <si>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</si>
  <si>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</si>
  <si>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</si>
  <si>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</si>
  <si>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</si>
  <si>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</si>
  <si>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</si>
  <si>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</si>
  <si>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</si>
  <si>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</si>
  <si>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</si>
  <si>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</si>
  <si>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</si>
  <si>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</si>
  <si>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</si>
  <si>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</si>
  <si>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</si>
  <si>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</si>
  <si>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</si>
  <si>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</si>
  <si>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</si>
  <si>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</si>
  <si>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</si>
  <si>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</si>
  <si>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</si>
  <si>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</si>
  <si>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</si>
  <si>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</si>
  <si>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</si>
  <si>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</si>
  <si>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</si>
  <si>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</si>
  <si>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</si>
  <si>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</si>
  <si>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</si>
  <si>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</si>
  <si>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</si>
  <si>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</si>
  <si>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</si>
  <si>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</si>
  <si>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</si>
  <si>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</si>
  <si>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</si>
  <si>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</si>
  <si>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</si>
  <si>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</si>
  <si>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</si>
  <si>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</si>
  <si>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</si>
  <si>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</si>
  <si>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</si>
  <si>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</si>
  <si>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</si>
  <si>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</si>
  <si>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</si>
  <si>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</si>
  <si>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</si>
  <si>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</si>
  <si>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</si>
  <si>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</si>
  <si>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</si>
  <si>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</si>
  <si>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</si>
  <si>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</si>
  <si>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</si>
  <si>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</si>
  <si>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</si>
  <si>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</si>
  <si>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</si>
  <si>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</si>
  <si>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</si>
  <si>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</si>
  <si>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</si>
  <si>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</si>
  <si>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</si>
  <si>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</si>
  <si>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</si>
  <si>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</si>
  <si>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</si>
  <si>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</si>
  <si>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</si>
  <si>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</si>
  <si>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</si>
  <si>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</si>
  <si>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</si>
  <si>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</si>
  <si>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</si>
  <si>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</si>
  <si>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</si>
  <si>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</si>
  <si>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</si>
  <si>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</si>
  <si>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</si>
  <si>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</si>
  <si>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</si>
  <si>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</si>
  <si>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</si>
  <si>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</si>
  <si>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</si>
  <si>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</si>
  <si>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</si>
  <si>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</si>
  <si>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</si>
  <si>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</si>
  <si>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</si>
  <si>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</si>
  <si>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</si>
  <si>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</si>
  <si>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</si>
  <si>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</si>
  <si>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</si>
  <si>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</si>
  <si>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</si>
  <si>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</si>
  <si>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</si>
  <si>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</si>
  <si>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</si>
  <si>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</si>
  <si>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</si>
  <si>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</si>
  <si>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</si>
  <si>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</si>
  <si>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</si>
  <si>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</si>
  <si>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</si>
  <si>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</si>
  <si>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</si>
  <si>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</si>
  <si>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</si>
  <si>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</si>
  <si>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</si>
  <si>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</si>
  <si>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</si>
  <si>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</si>
  <si>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</si>
  <si>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</si>
  <si>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</si>
  <si>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</si>
  <si>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</si>
  <si>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</si>
  <si>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</si>
  <si>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</si>
  <si>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</si>
  <si>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</si>
  <si>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</si>
  <si>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</si>
  <si>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</si>
  <si>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</si>
  <si>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</si>
  <si>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</si>
  <si>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</si>
  <si>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</si>
  <si>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</si>
  <si>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</si>
  <si>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</si>
  <si>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</si>
  <si>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</si>
  <si>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</si>
  <si>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</si>
  <si>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</si>
  <si>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</si>
  <si>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</si>
  <si>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</si>
  <si>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</si>
  <si>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</si>
  <si>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</si>
  <si>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</si>
  <si>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</si>
  <si>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</si>
  <si>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</si>
  <si>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</si>
  <si>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</si>
  <si>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</si>
  <si>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</si>
  <si>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</si>
  <si>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</si>
  <si>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</si>
  <si>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</si>
  <si>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</si>
  <si>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</si>
  <si>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</si>
  <si>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</si>
  <si>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</si>
  <si>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</si>
  <si>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</si>
  <si>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</si>
  <si>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</si>
  <si>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</si>
  <si>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</si>
  <si>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</si>
  <si>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</si>
  <si>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</si>
  <si>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</si>
  <si>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</si>
  <si>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</si>
  <si>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</si>
  <si>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</si>
  <si>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</si>
  <si>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</si>
  <si>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</si>
  <si>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</si>
  <si>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</si>
  <si>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</si>
  <si>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</si>
  <si>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</si>
  <si>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</si>
  <si>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</si>
  <si>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</si>
  <si>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</si>
  <si>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</si>
  <si>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</si>
  <si>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</si>
  <si>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</si>
  <si>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</si>
  <si>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</si>
  <si>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</si>
  <si>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</si>
  <si>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</si>
  <si>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</si>
  <si>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</si>
  <si>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</si>
  <si>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</si>
  <si>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</si>
  <si>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</si>
  <si>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</si>
  <si>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</si>
  <si>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</si>
  <si>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</si>
  <si>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</si>
  <si>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</si>
  <si>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</si>
  <si>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</si>
  <si>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</si>
  <si>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</si>
  <si>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</si>
  <si>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</si>
  <si>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</si>
  <si>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</si>
  <si>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</si>
  <si>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</si>
  <si>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</si>
  <si>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</si>
  <si>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</si>
  <si>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</si>
  <si>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</si>
  <si>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</si>
  <si>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</si>
  <si>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</si>
  <si>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</si>
  <si>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</si>
  <si>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</si>
  <si>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</si>
  <si>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</si>
  <si>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</si>
  <si>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</si>
  <si>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</si>
  <si>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</si>
  <si>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</si>
  <si>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</si>
  <si>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</si>
  <si>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</si>
  <si>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</si>
  <si>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</si>
  <si>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</si>
  <si>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</si>
  <si>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</si>
  <si>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</si>
  <si>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</si>
  <si>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</si>
  <si>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</si>
  <si>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</si>
  <si>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</si>
  <si>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</si>
  <si>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</si>
  <si>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</si>
  <si>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</si>
  <si>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</si>
  <si>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</si>
  <si>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</si>
  <si>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</si>
  <si>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</si>
  <si>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</si>
  <si>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</si>
  <si>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</si>
  <si>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</si>
  <si>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</si>
  <si>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</si>
  <si>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</si>
  <si>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</si>
  <si>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</si>
  <si>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</si>
  <si>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</si>
  <si>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</si>
  <si>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</si>
  <si>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</si>
  <si>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</si>
  <si>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</si>
  <si>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</si>
  <si>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</si>
  <si>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</si>
  <si>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</si>
  <si>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</si>
  <si>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</si>
  <si>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</si>
  <si>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</si>
  <si>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</si>
  <si>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</si>
  <si>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</si>
  <si>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</si>
  <si>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</si>
  <si>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</si>
  <si>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</si>
  <si>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</si>
  <si>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</si>
  <si>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</si>
  <si>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</si>
  <si>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</si>
  <si>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</si>
  <si>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</si>
  <si>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</si>
  <si>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</si>
  <si>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</si>
  <si>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</si>
  <si>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</si>
  <si>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</si>
  <si>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</si>
  <si>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</si>
  <si>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</si>
  <si>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</si>
  <si>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</si>
  <si>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</si>
  <si>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</si>
  <si>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</si>
  <si>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</si>
  <si>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</si>
  <si>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</si>
  <si>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</si>
  <si>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</si>
  <si>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</si>
  <si>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</si>
  <si>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</si>
  <si>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</si>
  <si>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</si>
  <si>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</si>
  <si>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</si>
  <si>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</si>
  <si>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</si>
  <si>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</si>
  <si>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</si>
  <si>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</si>
  <si>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</si>
  <si>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</si>
  <si>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</si>
  <si>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</si>
  <si>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</si>
  <si>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</si>
  <si>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</si>
  <si>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</si>
  <si>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</si>
  <si>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</si>
  <si>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</si>
  <si>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</si>
  <si>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</si>
  <si>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</si>
  <si>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</si>
  <si>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</si>
  <si>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</si>
  <si>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161</t>
  </si>
  <si>
    <t>Kadlec Regional Medical Center</t>
  </si>
  <si>
    <t>888 Swift Blvd</t>
  </si>
  <si>
    <t xml:space="preserve">Kadlec  </t>
  </si>
  <si>
    <t>WA</t>
  </si>
  <si>
    <t>Benton</t>
  </si>
  <si>
    <t>Rand Wortman</t>
  </si>
  <si>
    <t>Helen Andrus</t>
  </si>
  <si>
    <t>Susan Kreid</t>
  </si>
  <si>
    <t>(509)946-4611</t>
  </si>
  <si>
    <t>(509)942-2003</t>
  </si>
  <si>
    <t>12/31/2022</t>
  </si>
  <si>
    <t>Richland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</si>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</sst>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brad.lavoie@providence.or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9" transitionEvaluation="1" transitionEntry="1" codeName="Sheet1">
    <tabColor rgb="FF92D050"/>
    <pageSetUpPr autoPageBreaks="0" fitToPage="1"/>
  </sheetPr>
  <dimension ref="A1:CF716"/>
  <sheetViews>
    <sheetView tabSelected="1" topLeftCell="A199" zoomScale="70" zoomScaleNormal="70" workbookViewId="0">
      <selection activeCell="A352" sqref="A352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26267532</v>
      </c>
      <c r="C47" s="24">
        <v>656836.67000000004</v>
      </c>
      <c r="D47" s="24">
        <v>0</v>
      </c>
      <c r="E47" s="24">
        <v>2868220.4400000004</v>
      </c>
      <c r="F47" s="24">
        <v>0</v>
      </c>
      <c r="G47" s="24">
        <v>27078.969999999998</v>
      </c>
      <c r="H47" s="24">
        <v>0</v>
      </c>
      <c r="I47" s="24">
        <v>0</v>
      </c>
      <c r="J47" s="24">
        <v>497773.77</v>
      </c>
      <c r="K47" s="24">
        <v>230530.88999999998</v>
      </c>
      <c r="L47" s="24">
        <v>0</v>
      </c>
      <c r="M47" s="24">
        <v>0</v>
      </c>
      <c r="N47" s="24">
        <v>0</v>
      </c>
      <c r="O47" s="24">
        <v>686802.56</v>
      </c>
      <c r="P47" s="24">
        <v>1826480.8199999998</v>
      </c>
      <c r="Q47" s="24">
        <v>359321.57</v>
      </c>
      <c r="R47" s="24">
        <v>36589.960000000006</v>
      </c>
      <c r="S47" s="24">
        <v>0</v>
      </c>
      <c r="T47" s="24">
        <v>189.21</v>
      </c>
      <c r="U47" s="24">
        <v>369155.5500000001</v>
      </c>
      <c r="V47" s="24">
        <v>1210071.7900000005</v>
      </c>
      <c r="W47" s="24">
        <v>107129.02</v>
      </c>
      <c r="X47" s="24">
        <v>142228.12</v>
      </c>
      <c r="Y47" s="24">
        <v>557892.29</v>
      </c>
      <c r="Z47" s="24">
        <v>1093338.6199999999</v>
      </c>
      <c r="AA47" s="24">
        <v>62628.12</v>
      </c>
      <c r="AB47" s="24">
        <v>355165.39</v>
      </c>
      <c r="AC47" s="24">
        <v>205952.35</v>
      </c>
      <c r="AD47" s="24">
        <v>0</v>
      </c>
      <c r="AE47" s="24">
        <v>486642.18999999994</v>
      </c>
      <c r="AF47" s="24">
        <v>0</v>
      </c>
      <c r="AG47" s="24">
        <v>1195461.1900000002</v>
      </c>
      <c r="AH47" s="24">
        <v>0</v>
      </c>
      <c r="AI47" s="24">
        <v>0</v>
      </c>
      <c r="AJ47" s="24">
        <v>4636895.9400000013</v>
      </c>
      <c r="AK47" s="24">
        <v>171991.36</v>
      </c>
      <c r="AL47" s="24">
        <v>115492.68000000001</v>
      </c>
      <c r="AM47" s="24">
        <v>0</v>
      </c>
      <c r="AN47" s="24">
        <v>0</v>
      </c>
      <c r="AO47" s="24">
        <v>348505.02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50789.899999999994</v>
      </c>
      <c r="AW47" s="24">
        <v>0</v>
      </c>
      <c r="AX47" s="24">
        <v>0</v>
      </c>
      <c r="AY47" s="24">
        <v>426136.32000000007</v>
      </c>
      <c r="AZ47" s="24">
        <v>0</v>
      </c>
      <c r="BA47" s="24">
        <v>0</v>
      </c>
      <c r="BB47" s="24">
        <v>288529.93999999994</v>
      </c>
      <c r="BC47" s="24">
        <v>408.02</v>
      </c>
      <c r="BD47" s="24">
        <v>7967.7</v>
      </c>
      <c r="BE47" s="24">
        <v>451655.21999999991</v>
      </c>
      <c r="BF47" s="24">
        <v>0</v>
      </c>
      <c r="BG47" s="24">
        <v>63067.87</v>
      </c>
      <c r="BH47" s="24">
        <v>13125.83</v>
      </c>
      <c r="BI47" s="24">
        <v>41668.600000000006</v>
      </c>
      <c r="BJ47" s="24">
        <v>0</v>
      </c>
      <c r="BK47" s="24">
        <v>148304.47999999998</v>
      </c>
      <c r="BL47" s="24">
        <v>184177.73999999996</v>
      </c>
      <c r="BM47" s="24">
        <v>0</v>
      </c>
      <c r="BN47" s="24">
        <v>740639.51000000013</v>
      </c>
      <c r="BO47" s="24">
        <v>2150979.0500000003</v>
      </c>
      <c r="BP47" s="24">
        <v>3183.75</v>
      </c>
      <c r="BQ47" s="24">
        <v>0</v>
      </c>
      <c r="BR47" s="24">
        <v>36213.1</v>
      </c>
      <c r="BS47" s="24">
        <v>15979.820000000002</v>
      </c>
      <c r="BT47" s="24">
        <v>0</v>
      </c>
      <c r="BU47" s="24">
        <v>0</v>
      </c>
      <c r="BV47" s="24">
        <v>182965.52</v>
      </c>
      <c r="BW47" s="24">
        <v>1133401.8199999998</v>
      </c>
      <c r="BX47" s="24">
        <v>0</v>
      </c>
      <c r="BY47" s="24">
        <v>851453.12000000023</v>
      </c>
      <c r="BZ47" s="24">
        <v>125652.76000000001</v>
      </c>
      <c r="CA47" s="24">
        <v>521587.99000000005</v>
      </c>
      <c r="CB47" s="24">
        <v>144422.88</v>
      </c>
      <c r="CC47" s="24">
        <v>436846.95</v>
      </c>
      <c r="CD47" s="20"/>
      <c r="CE47" s="32">
        <v>26267532.379999999</v>
      </c>
    </row>
    <row r="48" spans="1:83" x14ac:dyDescent="0.35">
      <c r="A48" s="32" t="s">
        <v>217</v>
      </c>
      <c r="B48" s="312">
        <v>-0.37999999895691872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26267531.620000001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17764273</v>
      </c>
      <c r="C51" s="24">
        <v>505876.60000000003</v>
      </c>
      <c r="D51" s="24">
        <v>0</v>
      </c>
      <c r="E51" s="24">
        <v>1004902.7000000001</v>
      </c>
      <c r="F51" s="24">
        <v>0</v>
      </c>
      <c r="G51" s="24">
        <v>5504.84</v>
      </c>
      <c r="H51" s="24">
        <v>0</v>
      </c>
      <c r="I51" s="24">
        <v>0</v>
      </c>
      <c r="J51" s="24">
        <v>189993.5</v>
      </c>
      <c r="K51" s="24">
        <v>7048.32</v>
      </c>
      <c r="L51" s="24">
        <v>0</v>
      </c>
      <c r="M51" s="24">
        <v>0</v>
      </c>
      <c r="N51" s="24">
        <v>0</v>
      </c>
      <c r="O51" s="24">
        <v>6077.22</v>
      </c>
      <c r="P51" s="24">
        <v>2249426.2800000007</v>
      </c>
      <c r="Q51" s="24">
        <v>84804.49</v>
      </c>
      <c r="R51" s="24">
        <v>49175.03</v>
      </c>
      <c r="S51" s="24">
        <v>0</v>
      </c>
      <c r="T51" s="24">
        <v>0</v>
      </c>
      <c r="U51" s="24">
        <v>225751.82</v>
      </c>
      <c r="V51" s="24">
        <v>680349.53999999992</v>
      </c>
      <c r="W51" s="24">
        <v>454503.1</v>
      </c>
      <c r="X51" s="24">
        <v>13192.08</v>
      </c>
      <c r="Y51" s="24">
        <v>757916.26</v>
      </c>
      <c r="Z51" s="24">
        <v>1235134.9000000001</v>
      </c>
      <c r="AA51" s="24">
        <v>377135.13</v>
      </c>
      <c r="AB51" s="24">
        <v>82540.78</v>
      </c>
      <c r="AC51" s="24">
        <v>59565.479999999996</v>
      </c>
      <c r="AD51" s="24">
        <v>0</v>
      </c>
      <c r="AE51" s="24">
        <v>46847.710000000006</v>
      </c>
      <c r="AF51" s="24">
        <v>0</v>
      </c>
      <c r="AG51" s="24">
        <v>195304.44</v>
      </c>
      <c r="AH51" s="24">
        <v>0</v>
      </c>
      <c r="AI51" s="24">
        <v>0</v>
      </c>
      <c r="AJ51" s="24">
        <v>513954.3600000001</v>
      </c>
      <c r="AK51" s="24">
        <v>5559.83</v>
      </c>
      <c r="AL51" s="24">
        <v>11141.4</v>
      </c>
      <c r="AM51" s="24">
        <v>0</v>
      </c>
      <c r="AN51" s="24">
        <v>0</v>
      </c>
      <c r="AO51" s="24">
        <v>16759.89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24151.839999999997</v>
      </c>
      <c r="AZ51" s="24">
        <v>0</v>
      </c>
      <c r="BA51" s="24">
        <v>0</v>
      </c>
      <c r="BB51" s="24">
        <v>0</v>
      </c>
      <c r="BC51" s="24">
        <v>0</v>
      </c>
      <c r="BD51" s="24">
        <v>259.92</v>
      </c>
      <c r="BE51" s="24">
        <v>737484.87</v>
      </c>
      <c r="BF51" s="24">
        <v>0</v>
      </c>
      <c r="BG51" s="24">
        <v>0</v>
      </c>
      <c r="BH51" s="24">
        <v>0</v>
      </c>
      <c r="BI51" s="24">
        <v>5172.5200000000004</v>
      </c>
      <c r="BJ51" s="24">
        <v>0</v>
      </c>
      <c r="BK51" s="24">
        <v>0</v>
      </c>
      <c r="BL51" s="24">
        <v>0</v>
      </c>
      <c r="BM51" s="24">
        <v>0</v>
      </c>
      <c r="BN51" s="24">
        <v>7805980.9299999997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500</v>
      </c>
      <c r="BW51" s="24">
        <v>0</v>
      </c>
      <c r="BX51" s="24">
        <v>0</v>
      </c>
      <c r="BY51" s="24">
        <v>298503.11</v>
      </c>
      <c r="BZ51" s="24">
        <v>0</v>
      </c>
      <c r="CA51" s="24">
        <v>98792.819999999992</v>
      </c>
      <c r="CB51" s="24">
        <v>0</v>
      </c>
      <c r="CC51" s="24">
        <v>14961.06</v>
      </c>
      <c r="CD51" s="20"/>
      <c r="CE51" s="32">
        <v>17764272.77</v>
      </c>
    </row>
    <row r="52" spans="1:83" x14ac:dyDescent="0.35">
      <c r="A52" s="39" t="s">
        <v>220</v>
      </c>
      <c r="B52" s="313">
        <v>0.23000000044703484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17764273.23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6053</v>
      </c>
      <c r="D59" s="24">
        <v>0</v>
      </c>
      <c r="E59" s="24">
        <v>72325</v>
      </c>
      <c r="F59" s="24">
        <v>0</v>
      </c>
      <c r="G59" s="24">
        <v>0</v>
      </c>
      <c r="H59" s="24">
        <v>0</v>
      </c>
      <c r="I59" s="24">
        <v>0</v>
      </c>
      <c r="J59" s="24">
        <v>4704</v>
      </c>
      <c r="K59" s="24">
        <v>0</v>
      </c>
      <c r="L59" s="24">
        <v>0</v>
      </c>
      <c r="M59" s="24">
        <v>0</v>
      </c>
      <c r="N59" s="24">
        <v>0</v>
      </c>
      <c r="O59" s="24">
        <v>1751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429232.18999999994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136.94106250000004</v>
      </c>
      <c r="D60" s="315">
        <v>0</v>
      </c>
      <c r="E60" s="315">
        <v>403.08022115384608</v>
      </c>
      <c r="F60" s="315">
        <v>0</v>
      </c>
      <c r="G60" s="315">
        <v>1.5938461538461537</v>
      </c>
      <c r="H60" s="315">
        <v>0</v>
      </c>
      <c r="I60" s="315">
        <v>0</v>
      </c>
      <c r="J60" s="315">
        <v>0</v>
      </c>
      <c r="K60" s="315">
        <v>29.302615384615386</v>
      </c>
      <c r="L60" s="315">
        <v>0</v>
      </c>
      <c r="M60" s="315">
        <v>0</v>
      </c>
      <c r="N60" s="315">
        <v>0</v>
      </c>
      <c r="O60" s="315">
        <v>60.199899038461538</v>
      </c>
      <c r="P60" s="316">
        <v>218.59066346153844</v>
      </c>
      <c r="Q60" s="316">
        <v>41.462812499999998</v>
      </c>
      <c r="R60" s="316">
        <v>7.5677355769230772</v>
      </c>
      <c r="S60" s="317">
        <v>1.6086538461538461E-2</v>
      </c>
      <c r="T60" s="317">
        <v>2.5163461538461541E-2</v>
      </c>
      <c r="U60" s="318">
        <v>61.152557692307688</v>
      </c>
      <c r="V60" s="316">
        <v>134.7581201923077</v>
      </c>
      <c r="W60" s="316">
        <v>13.317485576923078</v>
      </c>
      <c r="X60" s="316">
        <v>18.872956730769232</v>
      </c>
      <c r="Y60" s="316">
        <v>72.274360576923087</v>
      </c>
      <c r="Z60" s="316">
        <v>127.33874519230767</v>
      </c>
      <c r="AA60" s="316">
        <v>7.7615288461538459</v>
      </c>
      <c r="AB60" s="317">
        <v>46.997341346153846</v>
      </c>
      <c r="AC60" s="316">
        <v>29.454836538461546</v>
      </c>
      <c r="AD60" s="316">
        <v>0</v>
      </c>
      <c r="AE60" s="316">
        <v>59.353533653846156</v>
      </c>
      <c r="AF60" s="316">
        <v>0</v>
      </c>
      <c r="AG60" s="316">
        <v>149.4768942307692</v>
      </c>
      <c r="AH60" s="316">
        <v>0</v>
      </c>
      <c r="AI60" s="316">
        <v>0</v>
      </c>
      <c r="AJ60" s="316">
        <v>540.94955288461551</v>
      </c>
      <c r="AK60" s="316">
        <v>18.533798076923077</v>
      </c>
      <c r="AL60" s="316">
        <v>13.550923076923077</v>
      </c>
      <c r="AM60" s="316">
        <v>0</v>
      </c>
      <c r="AN60" s="316">
        <v>0</v>
      </c>
      <c r="AO60" s="316">
        <v>44.641543269230766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4.7097932692307696</v>
      </c>
      <c r="AW60" s="317">
        <v>0</v>
      </c>
      <c r="AX60" s="317">
        <v>0</v>
      </c>
      <c r="AY60" s="316">
        <v>88.72944230769231</v>
      </c>
      <c r="AZ60" s="316">
        <v>0</v>
      </c>
      <c r="BA60" s="317">
        <v>0</v>
      </c>
      <c r="BB60" s="317">
        <v>31.927649038461535</v>
      </c>
      <c r="BC60" s="317">
        <v>0</v>
      </c>
      <c r="BD60" s="317">
        <v>0</v>
      </c>
      <c r="BE60" s="316">
        <v>106.47658653846153</v>
      </c>
      <c r="BF60" s="317">
        <v>0</v>
      </c>
      <c r="BG60" s="317">
        <v>16.088278846153845</v>
      </c>
      <c r="BH60" s="317">
        <v>0.66609134615384602</v>
      </c>
      <c r="BI60" s="317">
        <v>13.149903846153848</v>
      </c>
      <c r="BJ60" s="317">
        <v>0</v>
      </c>
      <c r="BK60" s="317">
        <v>30.742024038461537</v>
      </c>
      <c r="BL60" s="317">
        <v>40.126658653846157</v>
      </c>
      <c r="BM60" s="317">
        <v>0</v>
      </c>
      <c r="BN60" s="317">
        <v>87.445778846153857</v>
      </c>
      <c r="BO60" s="317">
        <v>4.4485096153846149</v>
      </c>
      <c r="BP60" s="317">
        <v>0</v>
      </c>
      <c r="BQ60" s="317">
        <v>0</v>
      </c>
      <c r="BR60" s="317">
        <v>0.99998076923076928</v>
      </c>
      <c r="BS60" s="317">
        <v>2.9756586538461538</v>
      </c>
      <c r="BT60" s="317">
        <v>0</v>
      </c>
      <c r="BU60" s="317">
        <v>0</v>
      </c>
      <c r="BV60" s="317">
        <v>35.724096153846155</v>
      </c>
      <c r="BW60" s="317">
        <v>56.632144230769228</v>
      </c>
      <c r="BX60" s="317">
        <v>0</v>
      </c>
      <c r="BY60" s="317">
        <v>99.928783653846153</v>
      </c>
      <c r="BZ60" s="317">
        <v>6.2875144230769235</v>
      </c>
      <c r="CA60" s="317">
        <v>75.497932692307671</v>
      </c>
      <c r="CB60" s="317">
        <v>22.413129807692307</v>
      </c>
      <c r="CC60" s="317">
        <v>58.148658653846169</v>
      </c>
      <c r="CD60" s="247" t="s">
        <v>233</v>
      </c>
      <c r="CE60" s="268">
        <v>3020.3328990384612</v>
      </c>
    </row>
    <row r="61" spans="1:83" x14ac:dyDescent="0.35">
      <c r="A61" s="39" t="s">
        <v>248</v>
      </c>
      <c r="B61" s="20"/>
      <c r="C61" s="24">
        <v>10892757.819999998</v>
      </c>
      <c r="D61" s="24">
        <v>0</v>
      </c>
      <c r="E61" s="24">
        <v>39462797.860000014</v>
      </c>
      <c r="F61" s="24">
        <v>0</v>
      </c>
      <c r="G61" s="24">
        <v>116110.10999999999</v>
      </c>
      <c r="H61" s="24">
        <v>0</v>
      </c>
      <c r="I61" s="24">
        <v>0</v>
      </c>
      <c r="J61" s="24">
        <v>5873481.1699999999</v>
      </c>
      <c r="K61" s="24">
        <v>2989736.5</v>
      </c>
      <c r="L61" s="24">
        <v>0</v>
      </c>
      <c r="M61" s="24">
        <v>0</v>
      </c>
      <c r="N61" s="24">
        <v>0</v>
      </c>
      <c r="O61" s="24">
        <v>7147243.2599999988</v>
      </c>
      <c r="P61" s="30">
        <v>28413700.25</v>
      </c>
      <c r="Q61" s="30">
        <v>3951329.02</v>
      </c>
      <c r="R61" s="30">
        <v>891994.88000000012</v>
      </c>
      <c r="S61" s="319">
        <v>427.24</v>
      </c>
      <c r="T61" s="319">
        <v>2141.15</v>
      </c>
      <c r="U61" s="31">
        <v>4588407.51</v>
      </c>
      <c r="V61" s="30">
        <v>17884803.18</v>
      </c>
      <c r="W61" s="30">
        <v>1247098.0000000002</v>
      </c>
      <c r="X61" s="30">
        <v>1574869.08</v>
      </c>
      <c r="Y61" s="30">
        <v>6266672.9199999999</v>
      </c>
      <c r="Z61" s="30">
        <v>14197258.92</v>
      </c>
      <c r="AA61" s="30">
        <v>704943.13</v>
      </c>
      <c r="AB61" s="320">
        <v>4087985.19</v>
      </c>
      <c r="AC61" s="30">
        <v>4244356.3900000006</v>
      </c>
      <c r="AD61" s="30">
        <v>0</v>
      </c>
      <c r="AE61" s="30">
        <v>5500768.5100000007</v>
      </c>
      <c r="AF61" s="30">
        <v>0</v>
      </c>
      <c r="AG61" s="30">
        <v>19559825.640000004</v>
      </c>
      <c r="AH61" s="30">
        <v>0</v>
      </c>
      <c r="AI61" s="30">
        <v>0</v>
      </c>
      <c r="AJ61" s="30">
        <v>69211209.549999997</v>
      </c>
      <c r="AK61" s="30">
        <v>1879196.6700000002</v>
      </c>
      <c r="AL61" s="30">
        <v>1329592.45</v>
      </c>
      <c r="AM61" s="30">
        <v>0</v>
      </c>
      <c r="AN61" s="30">
        <v>0</v>
      </c>
      <c r="AO61" s="30">
        <v>3983411.3499999996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625190.37000000011</v>
      </c>
      <c r="AW61" s="319">
        <v>117507.54</v>
      </c>
      <c r="AX61" s="319">
        <v>0</v>
      </c>
      <c r="AY61" s="30">
        <v>4737812.5699999994</v>
      </c>
      <c r="AZ61" s="30">
        <v>0</v>
      </c>
      <c r="BA61" s="319">
        <v>0</v>
      </c>
      <c r="BB61" s="319">
        <v>3453901.6</v>
      </c>
      <c r="BC61" s="319">
        <v>2703.87</v>
      </c>
      <c r="BD61" s="319">
        <v>0</v>
      </c>
      <c r="BE61" s="30">
        <v>5432933.7199999997</v>
      </c>
      <c r="BF61" s="319">
        <v>0</v>
      </c>
      <c r="BG61" s="319">
        <v>665295.87</v>
      </c>
      <c r="BH61" s="319">
        <v>-109459.89</v>
      </c>
      <c r="BI61" s="319">
        <v>584146.82999999996</v>
      </c>
      <c r="BJ61" s="319">
        <v>143988</v>
      </c>
      <c r="BK61" s="319">
        <v>1558536.15</v>
      </c>
      <c r="BL61" s="319">
        <v>2290732.0000000005</v>
      </c>
      <c r="BM61" s="319">
        <v>0</v>
      </c>
      <c r="BN61" s="319">
        <v>5910585.6400000025</v>
      </c>
      <c r="BO61" s="319">
        <v>352656.56</v>
      </c>
      <c r="BP61" s="319">
        <v>0</v>
      </c>
      <c r="BQ61" s="319">
        <v>0</v>
      </c>
      <c r="BR61" s="319">
        <v>1009685.5100000001</v>
      </c>
      <c r="BS61" s="319">
        <v>179395.52</v>
      </c>
      <c r="BT61" s="319">
        <v>0</v>
      </c>
      <c r="BU61" s="319">
        <v>0</v>
      </c>
      <c r="BV61" s="319">
        <v>1916391.92</v>
      </c>
      <c r="BW61" s="319">
        <v>21031374.91</v>
      </c>
      <c r="BX61" s="319">
        <v>0</v>
      </c>
      <c r="BY61" s="319">
        <v>6867077.4400000004</v>
      </c>
      <c r="BZ61" s="319">
        <v>524619.42000000004</v>
      </c>
      <c r="CA61" s="319">
        <v>6446244.5699999994</v>
      </c>
      <c r="CB61" s="319">
        <v>1537556.4799999997</v>
      </c>
      <c r="CC61" s="319">
        <v>4142350.63</v>
      </c>
      <c r="CD61" s="29" t="s">
        <v>233</v>
      </c>
      <c r="CE61" s="32">
        <v>325423344.97999996</v>
      </c>
    </row>
    <row r="62" spans="1:83" x14ac:dyDescent="0.35">
      <c r="A62" s="39" t="s">
        <v>9</v>
      </c>
      <c r="B62" s="20"/>
      <c r="C62" s="32">
        <v>656837</v>
      </c>
      <c r="D62" s="32">
        <v>0</v>
      </c>
      <c r="E62" s="32">
        <v>2868220</v>
      </c>
      <c r="F62" s="32">
        <v>0</v>
      </c>
      <c r="G62" s="32">
        <v>27079</v>
      </c>
      <c r="H62" s="32">
        <v>0</v>
      </c>
      <c r="I62" s="32">
        <v>0</v>
      </c>
      <c r="J62" s="32">
        <v>497774</v>
      </c>
      <c r="K62" s="32">
        <v>230531</v>
      </c>
      <c r="L62" s="32">
        <v>0</v>
      </c>
      <c r="M62" s="32">
        <v>0</v>
      </c>
      <c r="N62" s="32">
        <v>0</v>
      </c>
      <c r="O62" s="32">
        <v>686803</v>
      </c>
      <c r="P62" s="32">
        <v>1826481</v>
      </c>
      <c r="Q62" s="32">
        <v>359322</v>
      </c>
      <c r="R62" s="32">
        <v>36590</v>
      </c>
      <c r="S62" s="32">
        <v>0</v>
      </c>
      <c r="T62" s="32">
        <v>189</v>
      </c>
      <c r="U62" s="32">
        <v>369156</v>
      </c>
      <c r="V62" s="32">
        <v>1210072</v>
      </c>
      <c r="W62" s="32">
        <v>107129</v>
      </c>
      <c r="X62" s="32">
        <v>142228</v>
      </c>
      <c r="Y62" s="32">
        <v>557892</v>
      </c>
      <c r="Z62" s="32">
        <v>1093339</v>
      </c>
      <c r="AA62" s="32">
        <v>62628</v>
      </c>
      <c r="AB62" s="32">
        <v>355165</v>
      </c>
      <c r="AC62" s="32">
        <v>205952</v>
      </c>
      <c r="AD62" s="32">
        <v>0</v>
      </c>
      <c r="AE62" s="32">
        <v>486642</v>
      </c>
      <c r="AF62" s="32">
        <v>0</v>
      </c>
      <c r="AG62" s="32">
        <v>1195461</v>
      </c>
      <c r="AH62" s="32">
        <v>0</v>
      </c>
      <c r="AI62" s="32">
        <v>0</v>
      </c>
      <c r="AJ62" s="32">
        <v>4636896</v>
      </c>
      <c r="AK62" s="32">
        <v>171991</v>
      </c>
      <c r="AL62" s="32">
        <v>115493</v>
      </c>
      <c r="AM62" s="32">
        <v>0</v>
      </c>
      <c r="AN62" s="32">
        <v>0</v>
      </c>
      <c r="AO62" s="32">
        <v>348505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50790</v>
      </c>
      <c r="AW62" s="32">
        <v>0</v>
      </c>
      <c r="AX62" s="32">
        <v>0</v>
      </c>
      <c r="AY62" s="32">
        <v>426136</v>
      </c>
      <c r="AZ62" s="32">
        <v>0</v>
      </c>
      <c r="BA62" s="32">
        <v>0</v>
      </c>
      <c r="BB62" s="32">
        <v>288530</v>
      </c>
      <c r="BC62" s="32">
        <v>408</v>
      </c>
      <c r="BD62" s="32">
        <v>7968</v>
      </c>
      <c r="BE62" s="32">
        <v>451655</v>
      </c>
      <c r="BF62" s="32">
        <v>0</v>
      </c>
      <c r="BG62" s="32">
        <v>63068</v>
      </c>
      <c r="BH62" s="32">
        <v>13126</v>
      </c>
      <c r="BI62" s="32">
        <v>41669</v>
      </c>
      <c r="BJ62" s="32">
        <v>0</v>
      </c>
      <c r="BK62" s="32">
        <v>148304</v>
      </c>
      <c r="BL62" s="32">
        <v>184178</v>
      </c>
      <c r="BM62" s="32">
        <v>0</v>
      </c>
      <c r="BN62" s="32">
        <v>740640</v>
      </c>
      <c r="BO62" s="32">
        <v>2150979</v>
      </c>
      <c r="BP62" s="32">
        <v>3184</v>
      </c>
      <c r="BQ62" s="32">
        <v>0</v>
      </c>
      <c r="BR62" s="32">
        <v>36213</v>
      </c>
      <c r="BS62" s="32">
        <v>15980</v>
      </c>
      <c r="BT62" s="32">
        <v>0</v>
      </c>
      <c r="BU62" s="32">
        <v>0</v>
      </c>
      <c r="BV62" s="32">
        <v>182966</v>
      </c>
      <c r="BW62" s="32">
        <v>1133402</v>
      </c>
      <c r="BX62" s="32">
        <v>0</v>
      </c>
      <c r="BY62" s="32">
        <v>851453</v>
      </c>
      <c r="BZ62" s="32">
        <v>125653</v>
      </c>
      <c r="CA62" s="32">
        <v>521588</v>
      </c>
      <c r="CB62" s="32">
        <v>144423</v>
      </c>
      <c r="CC62" s="32">
        <v>436847</v>
      </c>
      <c r="CD62" s="29" t="s">
        <v>233</v>
      </c>
      <c r="CE62" s="32">
        <v>26267535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90219.33</v>
      </c>
      <c r="F63" s="24">
        <v>0</v>
      </c>
      <c r="G63" s="24">
        <v>0</v>
      </c>
      <c r="H63" s="24">
        <v>0</v>
      </c>
      <c r="I63" s="24">
        <v>0</v>
      </c>
      <c r="J63" s="24">
        <v>53095.67</v>
      </c>
      <c r="K63" s="24">
        <v>0</v>
      </c>
      <c r="L63" s="24">
        <v>0</v>
      </c>
      <c r="M63" s="24">
        <v>0</v>
      </c>
      <c r="N63" s="24">
        <v>0</v>
      </c>
      <c r="O63" s="24">
        <v>616274.28999999992</v>
      </c>
      <c r="P63" s="30">
        <v>207987.06</v>
      </c>
      <c r="Q63" s="30">
        <v>0</v>
      </c>
      <c r="R63" s="30">
        <v>3164385.37</v>
      </c>
      <c r="S63" s="319">
        <v>0</v>
      </c>
      <c r="T63" s="319">
        <v>0</v>
      </c>
      <c r="U63" s="31">
        <v>43805</v>
      </c>
      <c r="V63" s="30">
        <v>1041084.81</v>
      </c>
      <c r="W63" s="30">
        <v>0</v>
      </c>
      <c r="X63" s="30">
        <v>0</v>
      </c>
      <c r="Y63" s="30">
        <v>904144.62</v>
      </c>
      <c r="Z63" s="30">
        <v>-178661.75</v>
      </c>
      <c r="AA63" s="30">
        <v>0</v>
      </c>
      <c r="AB63" s="320">
        <v>0</v>
      </c>
      <c r="AC63" s="30">
        <v>5740</v>
      </c>
      <c r="AD63" s="30">
        <v>0</v>
      </c>
      <c r="AE63" s="30">
        <v>45.2</v>
      </c>
      <c r="AF63" s="30">
        <v>0</v>
      </c>
      <c r="AG63" s="30">
        <v>316156.10000000003</v>
      </c>
      <c r="AH63" s="30">
        <v>0</v>
      </c>
      <c r="AI63" s="30">
        <v>0</v>
      </c>
      <c r="AJ63" s="30">
        <v>1010067.5300000001</v>
      </c>
      <c r="AK63" s="30">
        <v>4874.12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18223.12</v>
      </c>
      <c r="BF63" s="319">
        <v>0</v>
      </c>
      <c r="BG63" s="319">
        <v>0</v>
      </c>
      <c r="BH63" s="319">
        <v>-51122.85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698439.99</v>
      </c>
      <c r="BO63" s="319">
        <v>0</v>
      </c>
      <c r="BP63" s="319">
        <v>0</v>
      </c>
      <c r="BQ63" s="319">
        <v>0</v>
      </c>
      <c r="BR63" s="319">
        <v>92992.52</v>
      </c>
      <c r="BS63" s="319">
        <v>0</v>
      </c>
      <c r="BT63" s="319">
        <v>0</v>
      </c>
      <c r="BU63" s="319">
        <v>0</v>
      </c>
      <c r="BV63" s="319">
        <v>0</v>
      </c>
      <c r="BW63" s="319">
        <v>4756648.99</v>
      </c>
      <c r="BX63" s="319">
        <v>0</v>
      </c>
      <c r="BY63" s="319">
        <v>72833</v>
      </c>
      <c r="BZ63" s="319">
        <v>0</v>
      </c>
      <c r="CA63" s="319">
        <v>5720.1</v>
      </c>
      <c r="CB63" s="319">
        <v>0</v>
      </c>
      <c r="CC63" s="319">
        <v>5000</v>
      </c>
      <c r="CD63" s="29" t="s">
        <v>233</v>
      </c>
      <c r="CE63" s="32">
        <v>12877952.220000001</v>
      </c>
    </row>
    <row r="64" spans="1:83" x14ac:dyDescent="0.35">
      <c r="A64" s="39" t="s">
        <v>250</v>
      </c>
      <c r="B64" s="20"/>
      <c r="C64" s="24">
        <v>1005203.1300000002</v>
      </c>
      <c r="D64" s="24">
        <v>0</v>
      </c>
      <c r="E64" s="24">
        <v>4821264.1599999992</v>
      </c>
      <c r="F64" s="24">
        <v>0</v>
      </c>
      <c r="G64" s="24">
        <v>2949.03</v>
      </c>
      <c r="H64" s="24">
        <v>0</v>
      </c>
      <c r="I64" s="24">
        <v>0</v>
      </c>
      <c r="J64" s="24">
        <v>1034278.4300000003</v>
      </c>
      <c r="K64" s="24">
        <v>315811.72000000009</v>
      </c>
      <c r="L64" s="24">
        <v>0</v>
      </c>
      <c r="M64" s="24">
        <v>0</v>
      </c>
      <c r="N64" s="24">
        <v>10902.07</v>
      </c>
      <c r="O64" s="24">
        <v>823143.42000000016</v>
      </c>
      <c r="P64" s="30">
        <v>28850807.509999994</v>
      </c>
      <c r="Q64" s="30">
        <v>667295.17000000016</v>
      </c>
      <c r="R64" s="30">
        <v>894288.88000000012</v>
      </c>
      <c r="S64" s="319">
        <v>-833506.95999999985</v>
      </c>
      <c r="T64" s="319">
        <v>489.02000000000004</v>
      </c>
      <c r="U64" s="31">
        <v>6272184.9000000004</v>
      </c>
      <c r="V64" s="30">
        <v>12087099.980000002</v>
      </c>
      <c r="W64" s="30">
        <v>347179.66</v>
      </c>
      <c r="X64" s="30">
        <v>802155.97</v>
      </c>
      <c r="Y64" s="30">
        <v>6585394.4299999988</v>
      </c>
      <c r="Z64" s="30">
        <v>32309402.739999998</v>
      </c>
      <c r="AA64" s="30">
        <v>1815175.73</v>
      </c>
      <c r="AB64" s="320">
        <v>23803549.069999997</v>
      </c>
      <c r="AC64" s="30">
        <v>1042642.6800000002</v>
      </c>
      <c r="AD64" s="30">
        <v>0</v>
      </c>
      <c r="AE64" s="30">
        <v>81540.05</v>
      </c>
      <c r="AF64" s="30">
        <v>0</v>
      </c>
      <c r="AG64" s="30">
        <v>2667449.7999999993</v>
      </c>
      <c r="AH64" s="30">
        <v>0</v>
      </c>
      <c r="AI64" s="30">
        <v>0</v>
      </c>
      <c r="AJ64" s="30">
        <v>11095005.12999999</v>
      </c>
      <c r="AK64" s="30">
        <v>44823.09</v>
      </c>
      <c r="AL64" s="30">
        <v>8769.5499999999993</v>
      </c>
      <c r="AM64" s="30">
        <v>0</v>
      </c>
      <c r="AN64" s="30">
        <v>0</v>
      </c>
      <c r="AO64" s="30">
        <v>319649.58999999997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75600.759999999995</v>
      </c>
      <c r="AW64" s="319">
        <v>145.32999999999998</v>
      </c>
      <c r="AX64" s="319">
        <v>0</v>
      </c>
      <c r="AY64" s="30">
        <v>543461.57999999996</v>
      </c>
      <c r="AZ64" s="30">
        <v>0</v>
      </c>
      <c r="BA64" s="319">
        <v>0</v>
      </c>
      <c r="BB64" s="319">
        <v>55747.979999999996</v>
      </c>
      <c r="BC64" s="319">
        <v>3.2</v>
      </c>
      <c r="BD64" s="319">
        <v>-46705.640000000007</v>
      </c>
      <c r="BE64" s="30">
        <v>1536201.06</v>
      </c>
      <c r="BF64" s="319">
        <v>0</v>
      </c>
      <c r="BG64" s="319">
        <v>7049.97</v>
      </c>
      <c r="BH64" s="319">
        <v>178.08</v>
      </c>
      <c r="BI64" s="319">
        <v>195905.3</v>
      </c>
      <c r="BJ64" s="319">
        <v>0</v>
      </c>
      <c r="BK64" s="319">
        <v>9237.7799999999988</v>
      </c>
      <c r="BL64" s="319">
        <v>41948.189999999995</v>
      </c>
      <c r="BM64" s="319">
        <v>0</v>
      </c>
      <c r="BN64" s="319">
        <v>1492862.7300000004</v>
      </c>
      <c r="BO64" s="319">
        <v>558.01</v>
      </c>
      <c r="BP64" s="319">
        <v>415.15</v>
      </c>
      <c r="BQ64" s="319">
        <v>0</v>
      </c>
      <c r="BR64" s="319">
        <v>0</v>
      </c>
      <c r="BS64" s="319">
        <v>12103.529999999999</v>
      </c>
      <c r="BT64" s="319">
        <v>0</v>
      </c>
      <c r="BU64" s="319">
        <v>0</v>
      </c>
      <c r="BV64" s="319">
        <v>3611.9</v>
      </c>
      <c r="BW64" s="319">
        <v>9900.7000000000007</v>
      </c>
      <c r="BX64" s="319">
        <v>0</v>
      </c>
      <c r="BY64" s="319">
        <v>33121.200000000004</v>
      </c>
      <c r="BZ64" s="319">
        <v>516.77</v>
      </c>
      <c r="CA64" s="319">
        <v>148202.76</v>
      </c>
      <c r="CB64" s="319">
        <v>21441.84</v>
      </c>
      <c r="CC64" s="319">
        <v>63535.010000000046</v>
      </c>
      <c r="CD64" s="29" t="s">
        <v>233</v>
      </c>
      <c r="CE64" s="32">
        <v>141079991.13999999</v>
      </c>
    </row>
    <row r="65" spans="1:83" x14ac:dyDescent="0.35">
      <c r="A65" s="39" t="s">
        <v>251</v>
      </c>
      <c r="B65" s="20"/>
      <c r="C65" s="24">
        <v>2203.88</v>
      </c>
      <c r="D65" s="24">
        <v>0</v>
      </c>
      <c r="E65" s="24">
        <v>21789.660000000003</v>
      </c>
      <c r="F65" s="24">
        <v>0</v>
      </c>
      <c r="G65" s="24">
        <v>0</v>
      </c>
      <c r="H65" s="24">
        <v>0</v>
      </c>
      <c r="I65" s="24">
        <v>0</v>
      </c>
      <c r="J65" s="24">
        <v>288.23</v>
      </c>
      <c r="K65" s="24">
        <v>7218.48</v>
      </c>
      <c r="L65" s="24">
        <v>0</v>
      </c>
      <c r="M65" s="24">
        <v>0</v>
      </c>
      <c r="N65" s="24">
        <v>-1600</v>
      </c>
      <c r="O65" s="24">
        <v>5521.68</v>
      </c>
      <c r="P65" s="30">
        <v>13687.55</v>
      </c>
      <c r="Q65" s="30">
        <v>1314.97</v>
      </c>
      <c r="R65" s="30">
        <v>807.21</v>
      </c>
      <c r="S65" s="319">
        <v>0</v>
      </c>
      <c r="T65" s="319">
        <v>0</v>
      </c>
      <c r="U65" s="31">
        <v>1422.96</v>
      </c>
      <c r="V65" s="30">
        <v>4578.9500000000007</v>
      </c>
      <c r="W65" s="30">
        <v>0</v>
      </c>
      <c r="X65" s="30">
        <v>388.53</v>
      </c>
      <c r="Y65" s="30">
        <v>1182.93</v>
      </c>
      <c r="Z65" s="30">
        <v>101078.41</v>
      </c>
      <c r="AA65" s="30">
        <v>252.35</v>
      </c>
      <c r="AB65" s="320">
        <v>313338</v>
      </c>
      <c r="AC65" s="30">
        <v>1143.76</v>
      </c>
      <c r="AD65" s="30">
        <v>0</v>
      </c>
      <c r="AE65" s="30">
        <v>7119.14</v>
      </c>
      <c r="AF65" s="30">
        <v>0</v>
      </c>
      <c r="AG65" s="30">
        <v>26982.959999999999</v>
      </c>
      <c r="AH65" s="30">
        <v>0</v>
      </c>
      <c r="AI65" s="30">
        <v>0</v>
      </c>
      <c r="AJ65" s="30">
        <v>210613.78999999998</v>
      </c>
      <c r="AK65" s="30">
        <v>1026.22</v>
      </c>
      <c r="AL65" s="30">
        <v>2783.48</v>
      </c>
      <c r="AM65" s="30">
        <v>0</v>
      </c>
      <c r="AN65" s="30">
        <v>0</v>
      </c>
      <c r="AO65" s="30">
        <v>360.5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1321.93</v>
      </c>
      <c r="AW65" s="319">
        <v>0</v>
      </c>
      <c r="AX65" s="319">
        <v>0</v>
      </c>
      <c r="AY65" s="30">
        <v>690.08</v>
      </c>
      <c r="AZ65" s="30">
        <v>0</v>
      </c>
      <c r="BA65" s="319">
        <v>0</v>
      </c>
      <c r="BB65" s="319">
        <v>12536.58</v>
      </c>
      <c r="BC65" s="319">
        <v>0</v>
      </c>
      <c r="BD65" s="319">
        <v>0</v>
      </c>
      <c r="BE65" s="30">
        <v>1967737.82</v>
      </c>
      <c r="BF65" s="319">
        <v>0</v>
      </c>
      <c r="BG65" s="319">
        <v>4950</v>
      </c>
      <c r="BH65" s="319">
        <v>250</v>
      </c>
      <c r="BI65" s="319">
        <v>225.57999999999998</v>
      </c>
      <c r="BJ65" s="319">
        <v>0</v>
      </c>
      <c r="BK65" s="319">
        <v>6541.99</v>
      </c>
      <c r="BL65" s="319">
        <v>2950</v>
      </c>
      <c r="BM65" s="319">
        <v>0</v>
      </c>
      <c r="BN65" s="319">
        <v>35199.100000000006</v>
      </c>
      <c r="BO65" s="319">
        <v>0</v>
      </c>
      <c r="BP65" s="319">
        <v>0</v>
      </c>
      <c r="BQ65" s="319">
        <v>0</v>
      </c>
      <c r="BR65" s="319">
        <v>0</v>
      </c>
      <c r="BS65" s="319">
        <v>814.88</v>
      </c>
      <c r="BT65" s="319">
        <v>0</v>
      </c>
      <c r="BU65" s="319">
        <v>0</v>
      </c>
      <c r="BV65" s="319">
        <v>8255.77</v>
      </c>
      <c r="BW65" s="319">
        <v>4188.38</v>
      </c>
      <c r="BX65" s="319">
        <v>0</v>
      </c>
      <c r="BY65" s="319">
        <v>4795.4799999999996</v>
      </c>
      <c r="BZ65" s="319">
        <v>325</v>
      </c>
      <c r="CA65" s="319">
        <v>5574.13</v>
      </c>
      <c r="CB65" s="319">
        <v>6008.07</v>
      </c>
      <c r="CC65" s="319">
        <v>9933.4</v>
      </c>
      <c r="CD65" s="29" t="s">
        <v>233</v>
      </c>
      <c r="CE65" s="32">
        <v>2795801.8299999996</v>
      </c>
    </row>
    <row r="66" spans="1:83" x14ac:dyDescent="0.35">
      <c r="A66" s="39" t="s">
        <v>252</v>
      </c>
      <c r="B66" s="20"/>
      <c r="C66" s="24">
        <v>428936.83</v>
      </c>
      <c r="D66" s="24">
        <v>0</v>
      </c>
      <c r="E66" s="24">
        <v>1380478.4500000002</v>
      </c>
      <c r="F66" s="24">
        <v>0</v>
      </c>
      <c r="G66" s="24">
        <v>9162.2999999999993</v>
      </c>
      <c r="H66" s="24">
        <v>0</v>
      </c>
      <c r="I66" s="24">
        <v>0</v>
      </c>
      <c r="J66" s="24">
        <v>20328.13</v>
      </c>
      <c r="K66" s="24">
        <v>32064.730000000003</v>
      </c>
      <c r="L66" s="24">
        <v>0</v>
      </c>
      <c r="M66" s="24">
        <v>0</v>
      </c>
      <c r="N66" s="24">
        <v>3609.15</v>
      </c>
      <c r="O66" s="24">
        <v>45400.15</v>
      </c>
      <c r="P66" s="30">
        <v>1610022.08</v>
      </c>
      <c r="Q66" s="30">
        <v>8010.03</v>
      </c>
      <c r="R66" s="30">
        <v>15660.439999999999</v>
      </c>
      <c r="S66" s="319">
        <v>114739.76</v>
      </c>
      <c r="T66" s="319">
        <v>0</v>
      </c>
      <c r="U66" s="31">
        <v>4409441.45</v>
      </c>
      <c r="V66" s="30">
        <v>656407.04000000004</v>
      </c>
      <c r="W66" s="30">
        <v>241718.69000000003</v>
      </c>
      <c r="X66" s="30">
        <v>245675.80000000002</v>
      </c>
      <c r="Y66" s="30">
        <v>1244497.8700000001</v>
      </c>
      <c r="Z66" s="30">
        <v>2862514.67</v>
      </c>
      <c r="AA66" s="30">
        <v>209087.6</v>
      </c>
      <c r="AB66" s="320">
        <v>667208.05000000005</v>
      </c>
      <c r="AC66" s="30">
        <v>389039.37</v>
      </c>
      <c r="AD66" s="30">
        <v>0</v>
      </c>
      <c r="AE66" s="30">
        <v>58218.97</v>
      </c>
      <c r="AF66" s="30">
        <v>0</v>
      </c>
      <c r="AG66" s="30">
        <v>992712.58</v>
      </c>
      <c r="AH66" s="30">
        <v>0</v>
      </c>
      <c r="AI66" s="30">
        <v>0</v>
      </c>
      <c r="AJ66" s="30">
        <v>2941254.9500000011</v>
      </c>
      <c r="AK66" s="30">
        <v>21657.020000000004</v>
      </c>
      <c r="AL66" s="30">
        <v>1527.62</v>
      </c>
      <c r="AM66" s="30">
        <v>0</v>
      </c>
      <c r="AN66" s="30">
        <v>0</v>
      </c>
      <c r="AO66" s="30">
        <v>1321.65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1117.5900000000001</v>
      </c>
      <c r="AW66" s="319">
        <v>12803.9</v>
      </c>
      <c r="AX66" s="319">
        <v>0</v>
      </c>
      <c r="AY66" s="30">
        <v>2588105.16</v>
      </c>
      <c r="AZ66" s="30">
        <v>0</v>
      </c>
      <c r="BA66" s="319">
        <v>0</v>
      </c>
      <c r="BB66" s="319">
        <v>636638.48</v>
      </c>
      <c r="BC66" s="319">
        <v>0</v>
      </c>
      <c r="BD66" s="319">
        <v>147925.73000000001</v>
      </c>
      <c r="BE66" s="30">
        <v>2671452.9300000002</v>
      </c>
      <c r="BF66" s="319">
        <v>0</v>
      </c>
      <c r="BG66" s="319">
        <v>325.82</v>
      </c>
      <c r="BH66" s="319">
        <v>334454.27999999997</v>
      </c>
      <c r="BI66" s="319">
        <v>70439.48</v>
      </c>
      <c r="BJ66" s="319">
        <v>0</v>
      </c>
      <c r="BK66" s="319">
        <v>12570.329999999998</v>
      </c>
      <c r="BL66" s="319">
        <v>14119.769999999999</v>
      </c>
      <c r="BM66" s="319">
        <v>0</v>
      </c>
      <c r="BN66" s="319">
        <v>2590034.3599999989</v>
      </c>
      <c r="BO66" s="319">
        <v>6646.3</v>
      </c>
      <c r="BP66" s="319">
        <v>96830.98</v>
      </c>
      <c r="BQ66" s="319">
        <v>0</v>
      </c>
      <c r="BR66" s="319">
        <v>1753.8700000000001</v>
      </c>
      <c r="BS66" s="319">
        <v>5769.9</v>
      </c>
      <c r="BT66" s="319">
        <v>0</v>
      </c>
      <c r="BU66" s="319">
        <v>0</v>
      </c>
      <c r="BV66" s="319">
        <v>129772.63</v>
      </c>
      <c r="BW66" s="319">
        <v>1202200.2400000002</v>
      </c>
      <c r="BX66" s="319">
        <v>0</v>
      </c>
      <c r="BY66" s="319">
        <v>494551.4</v>
      </c>
      <c r="BZ66" s="319">
        <v>24212.21</v>
      </c>
      <c r="CA66" s="319">
        <v>88102.84</v>
      </c>
      <c r="CB66" s="319">
        <v>128683.43</v>
      </c>
      <c r="CC66" s="319">
        <v>1486522.8800000001</v>
      </c>
      <c r="CD66" s="29" t="s">
        <v>233</v>
      </c>
      <c r="CE66" s="32">
        <v>31355729.889999993</v>
      </c>
    </row>
    <row r="67" spans="1:83" x14ac:dyDescent="0.35">
      <c r="A67" s="39" t="s">
        <v>11</v>
      </c>
      <c r="B67" s="20"/>
      <c r="C67" s="32">
        <v>505877</v>
      </c>
      <c r="D67" s="32">
        <v>0</v>
      </c>
      <c r="E67" s="32">
        <v>1004903</v>
      </c>
      <c r="F67" s="32">
        <v>0</v>
      </c>
      <c r="G67" s="32">
        <v>5505</v>
      </c>
      <c r="H67" s="32">
        <v>0</v>
      </c>
      <c r="I67" s="32">
        <v>0</v>
      </c>
      <c r="J67" s="32">
        <v>189994</v>
      </c>
      <c r="K67" s="32">
        <v>7048</v>
      </c>
      <c r="L67" s="32">
        <v>0</v>
      </c>
      <c r="M67" s="32">
        <v>0</v>
      </c>
      <c r="N67" s="32">
        <v>0</v>
      </c>
      <c r="O67" s="32">
        <v>6077</v>
      </c>
      <c r="P67" s="32">
        <v>2249426</v>
      </c>
      <c r="Q67" s="32">
        <v>84804</v>
      </c>
      <c r="R67" s="32">
        <v>49175</v>
      </c>
      <c r="S67" s="32">
        <v>0</v>
      </c>
      <c r="T67" s="32">
        <v>0</v>
      </c>
      <c r="U67" s="32">
        <v>225752</v>
      </c>
      <c r="V67" s="32">
        <v>680350</v>
      </c>
      <c r="W67" s="32">
        <v>454503</v>
      </c>
      <c r="X67" s="32">
        <v>13192</v>
      </c>
      <c r="Y67" s="32">
        <v>757916</v>
      </c>
      <c r="Z67" s="32">
        <v>1235135</v>
      </c>
      <c r="AA67" s="32">
        <v>377135</v>
      </c>
      <c r="AB67" s="32">
        <v>82541</v>
      </c>
      <c r="AC67" s="32">
        <v>59565</v>
      </c>
      <c r="AD67" s="32">
        <v>0</v>
      </c>
      <c r="AE67" s="32">
        <v>46848</v>
      </c>
      <c r="AF67" s="32">
        <v>0</v>
      </c>
      <c r="AG67" s="32">
        <v>195304</v>
      </c>
      <c r="AH67" s="32">
        <v>0</v>
      </c>
      <c r="AI67" s="32">
        <v>0</v>
      </c>
      <c r="AJ67" s="32">
        <v>513954</v>
      </c>
      <c r="AK67" s="32">
        <v>5560</v>
      </c>
      <c r="AL67" s="32">
        <v>11141</v>
      </c>
      <c r="AM67" s="32">
        <v>0</v>
      </c>
      <c r="AN67" s="32">
        <v>0</v>
      </c>
      <c r="AO67" s="32">
        <v>16760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24152</v>
      </c>
      <c r="AZ67" s="32">
        <v>0</v>
      </c>
      <c r="BA67" s="32">
        <v>0</v>
      </c>
      <c r="BB67" s="32">
        <v>0</v>
      </c>
      <c r="BC67" s="32">
        <v>0</v>
      </c>
      <c r="BD67" s="32">
        <v>260</v>
      </c>
      <c r="BE67" s="32">
        <v>737485</v>
      </c>
      <c r="BF67" s="32">
        <v>0</v>
      </c>
      <c r="BG67" s="32">
        <v>0</v>
      </c>
      <c r="BH67" s="32">
        <v>0</v>
      </c>
      <c r="BI67" s="32">
        <v>5173</v>
      </c>
      <c r="BJ67" s="32">
        <v>0</v>
      </c>
      <c r="BK67" s="32">
        <v>0</v>
      </c>
      <c r="BL67" s="32">
        <v>0</v>
      </c>
      <c r="BM67" s="32">
        <v>0</v>
      </c>
      <c r="BN67" s="32">
        <v>7805981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500</v>
      </c>
      <c r="BW67" s="32">
        <v>0</v>
      </c>
      <c r="BX67" s="32">
        <v>0</v>
      </c>
      <c r="BY67" s="32">
        <v>298503</v>
      </c>
      <c r="BZ67" s="32">
        <v>0</v>
      </c>
      <c r="CA67" s="32">
        <v>98793</v>
      </c>
      <c r="CB67" s="32">
        <v>0</v>
      </c>
      <c r="CC67" s="32">
        <v>14961</v>
      </c>
      <c r="CD67" s="29" t="s">
        <v>233</v>
      </c>
      <c r="CE67" s="32">
        <v>17764273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209089.64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392267.4</v>
      </c>
      <c r="L68" s="24">
        <v>0</v>
      </c>
      <c r="M68" s="24">
        <v>0</v>
      </c>
      <c r="N68" s="24">
        <v>233941.92</v>
      </c>
      <c r="O68" s="24">
        <v>83953.88</v>
      </c>
      <c r="P68" s="30">
        <v>805750.79999999993</v>
      </c>
      <c r="Q68" s="30">
        <v>0</v>
      </c>
      <c r="R68" s="30">
        <v>0</v>
      </c>
      <c r="S68" s="319">
        <v>-45849.1</v>
      </c>
      <c r="T68" s="319">
        <v>0</v>
      </c>
      <c r="U68" s="31">
        <v>61045.65</v>
      </c>
      <c r="V68" s="30">
        <v>984240.11999999988</v>
      </c>
      <c r="W68" s="30">
        <v>102198.48</v>
      </c>
      <c r="X68" s="30">
        <v>198654.17</v>
      </c>
      <c r="Y68" s="30">
        <v>603520.44000000006</v>
      </c>
      <c r="Z68" s="30">
        <v>832835.52</v>
      </c>
      <c r="AA68" s="30">
        <v>98867.4</v>
      </c>
      <c r="AB68" s="320">
        <v>673622.2</v>
      </c>
      <c r="AC68" s="30">
        <v>33437.46</v>
      </c>
      <c r="AD68" s="30">
        <v>0</v>
      </c>
      <c r="AE68" s="30">
        <v>604813.24</v>
      </c>
      <c r="AF68" s="30">
        <v>0</v>
      </c>
      <c r="AG68" s="30">
        <v>904769.84</v>
      </c>
      <c r="AH68" s="30">
        <v>0</v>
      </c>
      <c r="AI68" s="30">
        <v>0</v>
      </c>
      <c r="AJ68" s="30">
        <v>7758938.9200000009</v>
      </c>
      <c r="AK68" s="30">
        <v>104712.6</v>
      </c>
      <c r="AL68" s="30">
        <v>104712.6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44970.96</v>
      </c>
      <c r="AW68" s="319">
        <v>0</v>
      </c>
      <c r="AX68" s="319">
        <v>0</v>
      </c>
      <c r="AY68" s="30">
        <v>55778.91</v>
      </c>
      <c r="AZ68" s="30">
        <v>0</v>
      </c>
      <c r="BA68" s="319">
        <v>0</v>
      </c>
      <c r="BB68" s="319">
        <v>293800.40000000002</v>
      </c>
      <c r="BC68" s="319">
        <v>0</v>
      </c>
      <c r="BD68" s="319">
        <v>-14641.32</v>
      </c>
      <c r="BE68" s="30">
        <v>16215.15</v>
      </c>
      <c r="BF68" s="319">
        <v>0</v>
      </c>
      <c r="BG68" s="319">
        <v>61803</v>
      </c>
      <c r="BH68" s="319">
        <v>0</v>
      </c>
      <c r="BI68" s="319">
        <v>879.84</v>
      </c>
      <c r="BJ68" s="319">
        <v>0</v>
      </c>
      <c r="BK68" s="319">
        <v>158026</v>
      </c>
      <c r="BL68" s="319">
        <v>0</v>
      </c>
      <c r="BM68" s="319">
        <v>0</v>
      </c>
      <c r="BN68" s="319">
        <v>721181.14000000013</v>
      </c>
      <c r="BO68" s="319">
        <v>0</v>
      </c>
      <c r="BP68" s="319">
        <v>0</v>
      </c>
      <c r="BQ68" s="319">
        <v>0</v>
      </c>
      <c r="BR68" s="319">
        <v>20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-422263.75999999995</v>
      </c>
      <c r="BZ68" s="319">
        <v>0</v>
      </c>
      <c r="CA68" s="319">
        <v>702761.76000000013</v>
      </c>
      <c r="CB68" s="319">
        <v>77257.080000000016</v>
      </c>
      <c r="CC68" s="319">
        <v>621977.34</v>
      </c>
      <c r="CD68" s="29" t="s">
        <v>233</v>
      </c>
      <c r="CE68" s="32">
        <v>17063289.680000003</v>
      </c>
    </row>
    <row r="69" spans="1:83" x14ac:dyDescent="0.35">
      <c r="A69" s="39" t="s">
        <v>254</v>
      </c>
      <c r="B69" s="20"/>
      <c r="C69" s="32">
        <f t="shared" ref="C69:BN69" si="0">SUM(C70:C83)</f>
        <v>45513.01</v>
      </c>
      <c r="D69" s="32">
        <f t="shared" si="0"/>
        <v>0</v>
      </c>
      <c r="E69" s="32">
        <f t="shared" si="0"/>
        <v>189782.13000000003</v>
      </c>
      <c r="F69" s="32">
        <f t="shared" si="0"/>
        <v>0</v>
      </c>
      <c r="G69" s="32">
        <f t="shared" si="0"/>
        <v>1138.54</v>
      </c>
      <c r="H69" s="32">
        <f t="shared" si="0"/>
        <v>0</v>
      </c>
      <c r="I69" s="32">
        <f t="shared" si="0"/>
        <v>0</v>
      </c>
      <c r="J69" s="32">
        <f t="shared" si="0"/>
        <v>12921.94</v>
      </c>
      <c r="K69" s="32">
        <f t="shared" si="0"/>
        <v>36192.25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56036.7</v>
      </c>
      <c r="P69" s="32">
        <f t="shared" si="0"/>
        <v>216019.82999999996</v>
      </c>
      <c r="Q69" s="32">
        <f t="shared" si="0"/>
        <v>19201.61</v>
      </c>
      <c r="R69" s="32">
        <f t="shared" si="0"/>
        <v>365.66</v>
      </c>
      <c r="S69" s="32">
        <f t="shared" si="0"/>
        <v>0</v>
      </c>
      <c r="T69" s="32">
        <f t="shared" si="0"/>
        <v>719.4</v>
      </c>
      <c r="U69" s="32">
        <f t="shared" si="0"/>
        <v>52907.64</v>
      </c>
      <c r="V69" s="32">
        <f t="shared" si="0"/>
        <v>173514.76</v>
      </c>
      <c r="W69" s="32">
        <f t="shared" si="0"/>
        <v>420</v>
      </c>
      <c r="X69" s="32">
        <f t="shared" si="0"/>
        <v>3261.94</v>
      </c>
      <c r="Y69" s="32">
        <f t="shared" si="0"/>
        <v>16384.849999999999</v>
      </c>
      <c r="Z69" s="32">
        <f t="shared" si="0"/>
        <v>548758.75999999989</v>
      </c>
      <c r="AA69" s="32">
        <f t="shared" si="0"/>
        <v>51285</v>
      </c>
      <c r="AB69" s="32">
        <f t="shared" si="0"/>
        <v>1544943.4000000001</v>
      </c>
      <c r="AC69" s="32">
        <f t="shared" si="0"/>
        <v>13232.1</v>
      </c>
      <c r="AD69" s="32">
        <f t="shared" si="0"/>
        <v>0</v>
      </c>
      <c r="AE69" s="32">
        <f t="shared" si="0"/>
        <v>47840.74</v>
      </c>
      <c r="AF69" s="32">
        <f t="shared" si="0"/>
        <v>0</v>
      </c>
      <c r="AG69" s="32">
        <f t="shared" si="0"/>
        <v>137062.78999999998</v>
      </c>
      <c r="AH69" s="32">
        <f t="shared" si="0"/>
        <v>0</v>
      </c>
      <c r="AI69" s="32">
        <f t="shared" si="0"/>
        <v>0</v>
      </c>
      <c r="AJ69" s="32">
        <f t="shared" si="0"/>
        <v>987331.42000000016</v>
      </c>
      <c r="AK69" s="32">
        <f t="shared" si="0"/>
        <v>32827.049999999996</v>
      </c>
      <c r="AL69" s="32">
        <f t="shared" si="0"/>
        <v>17583.599999999999</v>
      </c>
      <c r="AM69" s="32">
        <f t="shared" si="0"/>
        <v>0</v>
      </c>
      <c r="AN69" s="32">
        <f t="shared" si="0"/>
        <v>0</v>
      </c>
      <c r="AO69" s="32">
        <f t="shared" si="0"/>
        <v>6206.34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3793.88</v>
      </c>
      <c r="AW69" s="32">
        <f t="shared" si="0"/>
        <v>-11934.790000000003</v>
      </c>
      <c r="AX69" s="32">
        <f t="shared" si="0"/>
        <v>0</v>
      </c>
      <c r="AY69" s="32">
        <f t="shared" si="0"/>
        <v>3673.15</v>
      </c>
      <c r="AZ69" s="32">
        <f t="shared" si="0"/>
        <v>0</v>
      </c>
      <c r="BA69" s="32">
        <f t="shared" si="0"/>
        <v>0</v>
      </c>
      <c r="BB69" s="32">
        <f t="shared" si="0"/>
        <v>41896.409999999989</v>
      </c>
      <c r="BC69" s="32">
        <f t="shared" si="0"/>
        <v>0</v>
      </c>
      <c r="BD69" s="32">
        <f t="shared" si="0"/>
        <v>401504.41</v>
      </c>
      <c r="BE69" s="32">
        <f t="shared" si="0"/>
        <v>141407.1</v>
      </c>
      <c r="BF69" s="32">
        <f t="shared" si="0"/>
        <v>0</v>
      </c>
      <c r="BG69" s="32">
        <f t="shared" si="0"/>
        <v>-2097.3200000000002</v>
      </c>
      <c r="BH69" s="32">
        <f t="shared" si="0"/>
        <v>658.80999999999972</v>
      </c>
      <c r="BI69" s="32">
        <f t="shared" si="0"/>
        <v>5797.5</v>
      </c>
      <c r="BJ69" s="32">
        <f t="shared" si="0"/>
        <v>0</v>
      </c>
      <c r="BK69" s="32">
        <f t="shared" si="0"/>
        <v>928.59999999999991</v>
      </c>
      <c r="BL69" s="32">
        <f t="shared" si="0"/>
        <v>253.78999999999976</v>
      </c>
      <c r="BM69" s="32">
        <f t="shared" si="0"/>
        <v>18800</v>
      </c>
      <c r="BN69" s="32">
        <f t="shared" si="0"/>
        <v>16077528.150000006</v>
      </c>
      <c r="BO69" s="32">
        <f t="shared" ref="BO69:CD69" si="1">SUM(BO70:BO83)</f>
        <v>0</v>
      </c>
      <c r="BP69" s="32">
        <f t="shared" si="1"/>
        <v>40864.69</v>
      </c>
      <c r="BQ69" s="32">
        <f t="shared" si="1"/>
        <v>0</v>
      </c>
      <c r="BR69" s="32">
        <f t="shared" si="1"/>
        <v>367745.70999999996</v>
      </c>
      <c r="BS69" s="32">
        <f t="shared" si="1"/>
        <v>469.92000000000007</v>
      </c>
      <c r="BT69" s="32">
        <f t="shared" si="1"/>
        <v>0</v>
      </c>
      <c r="BU69" s="32">
        <f t="shared" si="1"/>
        <v>0</v>
      </c>
      <c r="BV69" s="32">
        <f t="shared" si="1"/>
        <v>12070.11</v>
      </c>
      <c r="BW69" s="32">
        <f t="shared" si="1"/>
        <v>361392.81999999989</v>
      </c>
      <c r="BX69" s="32">
        <f t="shared" si="1"/>
        <v>0</v>
      </c>
      <c r="BY69" s="32">
        <f t="shared" si="1"/>
        <v>189114.25</v>
      </c>
      <c r="BZ69" s="32">
        <f t="shared" si="1"/>
        <v>1430.99</v>
      </c>
      <c r="CA69" s="32">
        <f t="shared" si="1"/>
        <v>183768.50000000003</v>
      </c>
      <c r="CB69" s="32">
        <f t="shared" si="1"/>
        <v>100509.48000000001</v>
      </c>
      <c r="CC69" s="32">
        <f t="shared" si="1"/>
        <v>165020553.38</v>
      </c>
      <c r="CD69" s="32">
        <f t="shared" si="1"/>
        <v>30678981.829999998</v>
      </c>
      <c r="CE69" s="32">
        <f>SUM(CE70:CE84)</f>
        <v>251524764.98999998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45513.01</v>
      </c>
      <c r="D83" s="24">
        <v>0</v>
      </c>
      <c r="E83" s="30">
        <v>189782.13000000003</v>
      </c>
      <c r="F83" s="30">
        <v>0</v>
      </c>
      <c r="G83" s="24">
        <v>1138.54</v>
      </c>
      <c r="H83" s="24">
        <v>0</v>
      </c>
      <c r="I83" s="30">
        <v>0</v>
      </c>
      <c r="J83" s="30">
        <v>12921.94</v>
      </c>
      <c r="K83" s="30">
        <v>36192.25</v>
      </c>
      <c r="L83" s="30">
        <v>0</v>
      </c>
      <c r="M83" s="24">
        <v>0</v>
      </c>
      <c r="N83" s="24">
        <v>0</v>
      </c>
      <c r="O83" s="24">
        <v>56036.7</v>
      </c>
      <c r="P83" s="30">
        <v>216019.82999999996</v>
      </c>
      <c r="Q83" s="30">
        <v>19201.61</v>
      </c>
      <c r="R83" s="31">
        <v>365.66</v>
      </c>
      <c r="S83" s="30">
        <v>0</v>
      </c>
      <c r="T83" s="24">
        <v>719.4</v>
      </c>
      <c r="U83" s="30">
        <v>52907.64</v>
      </c>
      <c r="V83" s="30">
        <v>173514.76</v>
      </c>
      <c r="W83" s="24">
        <v>420</v>
      </c>
      <c r="X83" s="30">
        <v>3261.94</v>
      </c>
      <c r="Y83" s="30">
        <v>16384.849999999999</v>
      </c>
      <c r="Z83" s="30">
        <v>548758.75999999989</v>
      </c>
      <c r="AA83" s="30">
        <v>51285</v>
      </c>
      <c r="AB83" s="30">
        <v>1544943.4000000001</v>
      </c>
      <c r="AC83" s="30">
        <v>13232.1</v>
      </c>
      <c r="AD83" s="30">
        <v>0</v>
      </c>
      <c r="AE83" s="30">
        <v>47840.74</v>
      </c>
      <c r="AF83" s="30">
        <v>0</v>
      </c>
      <c r="AG83" s="30">
        <v>137062.78999999998</v>
      </c>
      <c r="AH83" s="30">
        <v>0</v>
      </c>
      <c r="AI83" s="30">
        <v>0</v>
      </c>
      <c r="AJ83" s="30">
        <v>987331.42000000016</v>
      </c>
      <c r="AK83" s="30">
        <v>32827.049999999996</v>
      </c>
      <c r="AL83" s="30">
        <v>17583.599999999999</v>
      </c>
      <c r="AM83" s="30">
        <v>0</v>
      </c>
      <c r="AN83" s="30">
        <v>0</v>
      </c>
      <c r="AO83" s="24">
        <v>6206.34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3793.88</v>
      </c>
      <c r="AW83" s="30">
        <v>-11934.790000000003</v>
      </c>
      <c r="AX83" s="30">
        <v>0</v>
      </c>
      <c r="AY83" s="30">
        <v>3673.15</v>
      </c>
      <c r="AZ83" s="30">
        <v>0</v>
      </c>
      <c r="BA83" s="30">
        <v>0</v>
      </c>
      <c r="BB83" s="30">
        <v>41896.409999999989</v>
      </c>
      <c r="BC83" s="30">
        <v>0</v>
      </c>
      <c r="BD83" s="30">
        <v>401504.41</v>
      </c>
      <c r="BE83" s="30">
        <v>141407.1</v>
      </c>
      <c r="BF83" s="30">
        <v>0</v>
      </c>
      <c r="BG83" s="30">
        <v>-2097.3200000000002</v>
      </c>
      <c r="BH83" s="31">
        <v>658.80999999999972</v>
      </c>
      <c r="BI83" s="30">
        <v>5797.5</v>
      </c>
      <c r="BJ83" s="30">
        <v>0</v>
      </c>
      <c r="BK83" s="30">
        <v>928.59999999999991</v>
      </c>
      <c r="BL83" s="30">
        <v>253.78999999999976</v>
      </c>
      <c r="BM83" s="30">
        <v>18800</v>
      </c>
      <c r="BN83" s="30">
        <v>16077528.150000006</v>
      </c>
      <c r="BO83" s="30">
        <v>0</v>
      </c>
      <c r="BP83" s="30">
        <v>40864.69</v>
      </c>
      <c r="BQ83" s="30">
        <v>0</v>
      </c>
      <c r="BR83" s="30">
        <v>367745.70999999996</v>
      </c>
      <c r="BS83" s="30">
        <v>469.92000000000007</v>
      </c>
      <c r="BT83" s="30">
        <v>0</v>
      </c>
      <c r="BU83" s="30">
        <v>0</v>
      </c>
      <c r="BV83" s="30">
        <v>12070.11</v>
      </c>
      <c r="BW83" s="30">
        <v>361392.81999999989</v>
      </c>
      <c r="BX83" s="30">
        <v>0</v>
      </c>
      <c r="BY83" s="30">
        <v>189114.25</v>
      </c>
      <c r="BZ83" s="30">
        <v>1430.99</v>
      </c>
      <c r="CA83" s="30">
        <v>183768.50000000003</v>
      </c>
      <c r="CB83" s="30">
        <v>100509.48000000001</v>
      </c>
      <c r="CC83" s="30">
        <v>165020553.38</v>
      </c>
      <c r="CD83" s="35">
        <v>30678981.829999998</v>
      </c>
      <c r="CE83" s="32">
        <f t="shared" si="2"/>
        <v>217850562.82999998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151732.18</v>
      </c>
      <c r="F84" s="24">
        <v>0</v>
      </c>
      <c r="G84" s="24">
        <v>0</v>
      </c>
      <c r="H84" s="24">
        <v>0</v>
      </c>
      <c r="I84" s="24">
        <v>0</v>
      </c>
      <c r="J84" s="24">
        <v>12322.3</v>
      </c>
      <c r="K84" s="24">
        <v>97188</v>
      </c>
      <c r="L84" s="24">
        <v>0</v>
      </c>
      <c r="M84" s="24">
        <v>0</v>
      </c>
      <c r="N84" s="24">
        <v>0</v>
      </c>
      <c r="O84" s="24">
        <v>0</v>
      </c>
      <c r="P84" s="24">
        <v>1062893.46</v>
      </c>
      <c r="Q84" s="24">
        <v>0</v>
      </c>
      <c r="R84" s="24">
        <v>0</v>
      </c>
      <c r="S84" s="24">
        <v>0</v>
      </c>
      <c r="T84" s="24">
        <v>0</v>
      </c>
      <c r="U84" s="24">
        <v>7652.51</v>
      </c>
      <c r="V84" s="24">
        <v>137259</v>
      </c>
      <c r="W84" s="24">
        <v>0</v>
      </c>
      <c r="X84" s="24">
        <v>0</v>
      </c>
      <c r="Y84" s="24">
        <v>7616.25</v>
      </c>
      <c r="Z84" s="24">
        <v>38323.899999999994</v>
      </c>
      <c r="AA84" s="24">
        <v>0</v>
      </c>
      <c r="AB84" s="24">
        <v>21216072.039999999</v>
      </c>
      <c r="AC84" s="24">
        <v>0</v>
      </c>
      <c r="AD84" s="24">
        <v>0</v>
      </c>
      <c r="AE84" s="24">
        <v>0</v>
      </c>
      <c r="AF84" s="24">
        <v>0</v>
      </c>
      <c r="AG84" s="24">
        <v>46683.58</v>
      </c>
      <c r="AH84" s="24">
        <v>0</v>
      </c>
      <c r="AI84" s="24">
        <v>0</v>
      </c>
      <c r="AJ84" s="24">
        <v>1745158.94</v>
      </c>
      <c r="AK84" s="24">
        <v>0</v>
      </c>
      <c r="AL84" s="24">
        <v>493.75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277302.28000000003</v>
      </c>
      <c r="AX84" s="24">
        <v>0</v>
      </c>
      <c r="AY84" s="24">
        <v>1486666.94</v>
      </c>
      <c r="AZ84" s="24">
        <v>0</v>
      </c>
      <c r="BA84" s="24">
        <v>0</v>
      </c>
      <c r="BB84" s="24">
        <v>0</v>
      </c>
      <c r="BC84" s="24">
        <v>0</v>
      </c>
      <c r="BD84" s="24">
        <v>4870.57</v>
      </c>
      <c r="BE84" s="24">
        <v>80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295021.26</v>
      </c>
      <c r="BL84" s="24">
        <v>0</v>
      </c>
      <c r="BM84" s="24">
        <v>0</v>
      </c>
      <c r="BN84" s="24">
        <v>2405710.4900000002</v>
      </c>
      <c r="BO84" s="24">
        <v>0</v>
      </c>
      <c r="BP84" s="24">
        <v>1807.32</v>
      </c>
      <c r="BQ84" s="24">
        <v>0</v>
      </c>
      <c r="BR84" s="24">
        <v>0</v>
      </c>
      <c r="BS84" s="24">
        <v>3080.71</v>
      </c>
      <c r="BT84" s="24">
        <v>0</v>
      </c>
      <c r="BU84" s="24">
        <v>0</v>
      </c>
      <c r="BV84" s="24">
        <v>238926.32</v>
      </c>
      <c r="BW84" s="24">
        <v>1069820.01</v>
      </c>
      <c r="BX84" s="24">
        <v>0</v>
      </c>
      <c r="BY84" s="24">
        <v>61095.46</v>
      </c>
      <c r="BZ84" s="24">
        <v>0</v>
      </c>
      <c r="CA84" s="24">
        <v>506689.04</v>
      </c>
      <c r="CB84" s="24">
        <v>474389.61000000004</v>
      </c>
      <c r="CC84" s="24">
        <v>2325346.2400000002</v>
      </c>
      <c r="CD84" s="35">
        <v>0</v>
      </c>
      <c r="CE84" s="32">
        <f t="shared" si="2"/>
        <v>33674202.160000004</v>
      </c>
    </row>
    <row r="85" spans="1:84" x14ac:dyDescent="0.35">
      <c r="A85" s="39" t="s">
        <v>270</v>
      </c>
      <c r="B85" s="32"/>
      <c r="C85" s="32">
        <v>13537328.67</v>
      </c>
      <c r="D85" s="32">
        <v>0</v>
      </c>
      <c r="E85" s="32">
        <v>49896812.050000012</v>
      </c>
      <c r="F85" s="32">
        <v>0</v>
      </c>
      <c r="G85" s="32">
        <v>161943.97999999998</v>
      </c>
      <c r="H85" s="32">
        <v>0</v>
      </c>
      <c r="I85" s="32">
        <v>0</v>
      </c>
      <c r="J85" s="32">
        <v>7669839.2700000014</v>
      </c>
      <c r="K85" s="32">
        <v>3913682.08</v>
      </c>
      <c r="L85" s="32">
        <v>0</v>
      </c>
      <c r="M85" s="32">
        <v>0</v>
      </c>
      <c r="N85" s="32">
        <v>246853.14</v>
      </c>
      <c r="O85" s="32">
        <v>9470453.379999999</v>
      </c>
      <c r="P85" s="32">
        <v>63130988.619999982</v>
      </c>
      <c r="Q85" s="32">
        <v>5091276.7999999998</v>
      </c>
      <c r="R85" s="32">
        <v>5053267.4400000004</v>
      </c>
      <c r="S85" s="32">
        <v>-764189.05999999982</v>
      </c>
      <c r="T85" s="32">
        <v>3538.57</v>
      </c>
      <c r="U85" s="32">
        <v>16016470.600000001</v>
      </c>
      <c r="V85" s="32">
        <v>34584891.839999989</v>
      </c>
      <c r="W85" s="32">
        <v>2500246.83</v>
      </c>
      <c r="X85" s="32">
        <v>2980425.4899999993</v>
      </c>
      <c r="Y85" s="32">
        <v>16929989.810000002</v>
      </c>
      <c r="Z85" s="32">
        <v>52963337.369999997</v>
      </c>
      <c r="AA85" s="32">
        <v>3319374.21</v>
      </c>
      <c r="AB85" s="32">
        <v>10312279.869999997</v>
      </c>
      <c r="AC85" s="32">
        <v>5995108.7599999998</v>
      </c>
      <c r="AD85" s="32">
        <v>0</v>
      </c>
      <c r="AE85" s="32">
        <v>6833835.8500000006</v>
      </c>
      <c r="AF85" s="32">
        <v>0</v>
      </c>
      <c r="AG85" s="32">
        <v>25949041.130000006</v>
      </c>
      <c r="AH85" s="32">
        <v>0</v>
      </c>
      <c r="AI85" s="32">
        <v>0</v>
      </c>
      <c r="AJ85" s="32">
        <v>96620112.350000009</v>
      </c>
      <c r="AK85" s="32">
        <v>2266667.7700000005</v>
      </c>
      <c r="AL85" s="32">
        <v>1591109.5500000003</v>
      </c>
      <c r="AM85" s="32">
        <v>0</v>
      </c>
      <c r="AN85" s="32">
        <v>0</v>
      </c>
      <c r="AO85" s="32">
        <v>4676214.43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802785.49000000011</v>
      </c>
      <c r="AW85" s="32">
        <v>-158780.30000000005</v>
      </c>
      <c r="AX85" s="32">
        <v>0</v>
      </c>
      <c r="AY85" s="32">
        <v>6893142.5099999998</v>
      </c>
      <c r="AZ85" s="32">
        <v>0</v>
      </c>
      <c r="BA85" s="32">
        <v>0</v>
      </c>
      <c r="BB85" s="32">
        <v>4783051.4500000011</v>
      </c>
      <c r="BC85" s="32">
        <v>3115.0699999999997</v>
      </c>
      <c r="BD85" s="32">
        <v>491440.60999999993</v>
      </c>
      <c r="BE85" s="32">
        <v>12973230.9</v>
      </c>
      <c r="BF85" s="32">
        <v>0</v>
      </c>
      <c r="BG85" s="32">
        <v>800395.34</v>
      </c>
      <c r="BH85" s="32">
        <v>188084.42999999996</v>
      </c>
      <c r="BI85" s="32">
        <v>904236.5299999998</v>
      </c>
      <c r="BJ85" s="32">
        <v>143988</v>
      </c>
      <c r="BK85" s="32">
        <v>1599123.59</v>
      </c>
      <c r="BL85" s="32">
        <v>2534181.7500000005</v>
      </c>
      <c r="BM85" s="32">
        <v>18800</v>
      </c>
      <c r="BN85" s="32">
        <v>33666741.620000005</v>
      </c>
      <c r="BO85" s="32">
        <v>2510839.8699999996</v>
      </c>
      <c r="BP85" s="32">
        <v>139487.5</v>
      </c>
      <c r="BQ85" s="32">
        <v>0</v>
      </c>
      <c r="BR85" s="32">
        <v>1508410.61</v>
      </c>
      <c r="BS85" s="32">
        <v>211453.04</v>
      </c>
      <c r="BT85" s="32">
        <v>0</v>
      </c>
      <c r="BU85" s="32">
        <v>0</v>
      </c>
      <c r="BV85" s="32">
        <v>2014642.0099999995</v>
      </c>
      <c r="BW85" s="32">
        <v>27429288.029999997</v>
      </c>
      <c r="BX85" s="32">
        <v>0</v>
      </c>
      <c r="BY85" s="32">
        <v>8328089.5500000017</v>
      </c>
      <c r="BZ85" s="32">
        <v>676757.39</v>
      </c>
      <c r="CA85" s="32">
        <v>7694066.6199999982</v>
      </c>
      <c r="CB85" s="32">
        <v>1541489.7699999998</v>
      </c>
      <c r="CC85" s="32">
        <v>169476334.39999998</v>
      </c>
      <c r="CD85" s="32">
        <v>30678981.829999998</v>
      </c>
      <c r="CE85" s="32">
        <f t="shared" si="2"/>
        <v>758804278.40999985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43415038</v>
      </c>
      <c r="D87" s="24">
        <v>0</v>
      </c>
      <c r="E87" s="24">
        <v>262792607.41</v>
      </c>
      <c r="F87" s="24">
        <v>0</v>
      </c>
      <c r="G87" s="24">
        <v>0</v>
      </c>
      <c r="H87" s="24">
        <v>0</v>
      </c>
      <c r="I87" s="24">
        <v>0</v>
      </c>
      <c r="J87" s="24">
        <v>55199914</v>
      </c>
      <c r="K87" s="24">
        <v>6809.76</v>
      </c>
      <c r="L87" s="24">
        <v>0</v>
      </c>
      <c r="M87" s="24">
        <v>0</v>
      </c>
      <c r="N87" s="24">
        <v>0</v>
      </c>
      <c r="O87" s="24">
        <v>54703131.449999996</v>
      </c>
      <c r="P87" s="24">
        <v>156801785.9900001</v>
      </c>
      <c r="Q87" s="24">
        <v>8129810.4800000004</v>
      </c>
      <c r="R87" s="24">
        <v>2684571.7</v>
      </c>
      <c r="S87" s="24">
        <v>0</v>
      </c>
      <c r="T87" s="24">
        <v>0</v>
      </c>
      <c r="U87" s="24">
        <v>80925974.599999994</v>
      </c>
      <c r="V87" s="24">
        <v>65347457.480000004</v>
      </c>
      <c r="W87" s="24">
        <v>13402534.000000002</v>
      </c>
      <c r="X87" s="24">
        <v>45426112.899999991</v>
      </c>
      <c r="Y87" s="24">
        <v>54462935.249999993</v>
      </c>
      <c r="Z87" s="24">
        <v>427361.36</v>
      </c>
      <c r="AA87" s="24">
        <v>2633601.5700000008</v>
      </c>
      <c r="AB87" s="24">
        <v>49081992.999999993</v>
      </c>
      <c r="AC87" s="24">
        <v>27448571</v>
      </c>
      <c r="AD87" s="24">
        <v>0</v>
      </c>
      <c r="AE87" s="24">
        <v>6013136</v>
      </c>
      <c r="AF87" s="24">
        <v>0</v>
      </c>
      <c r="AG87" s="24">
        <v>51888541.750000007</v>
      </c>
      <c r="AH87" s="24">
        <v>0</v>
      </c>
      <c r="AI87" s="24">
        <v>0</v>
      </c>
      <c r="AJ87" s="24">
        <v>67233.87</v>
      </c>
      <c r="AK87" s="24">
        <v>2869955</v>
      </c>
      <c r="AL87" s="24">
        <v>1738718</v>
      </c>
      <c r="AM87" s="24">
        <v>0</v>
      </c>
      <c r="AN87" s="24">
        <v>0</v>
      </c>
      <c r="AO87" s="24">
        <v>8370749.2000000002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17204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993855747.77000022</v>
      </c>
    </row>
    <row r="88" spans="1:84" x14ac:dyDescent="0.35">
      <c r="A88" s="26" t="s">
        <v>273</v>
      </c>
      <c r="B88" s="20"/>
      <c r="C88" s="24">
        <v>3987923</v>
      </c>
      <c r="D88" s="24">
        <v>0</v>
      </c>
      <c r="E88" s="24">
        <v>51818706.219999999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6803683.3799999999</v>
      </c>
      <c r="L88" s="24">
        <v>0</v>
      </c>
      <c r="M88" s="24">
        <v>0</v>
      </c>
      <c r="N88" s="24">
        <v>0</v>
      </c>
      <c r="O88" s="24">
        <v>2941303.34</v>
      </c>
      <c r="P88" s="24">
        <v>216541320.47000003</v>
      </c>
      <c r="Q88" s="24">
        <v>14504627.860000001</v>
      </c>
      <c r="R88" s="24">
        <v>4690481.07</v>
      </c>
      <c r="S88" s="24">
        <v>0</v>
      </c>
      <c r="T88" s="24">
        <v>0</v>
      </c>
      <c r="U88" s="24">
        <v>47094818.280000001</v>
      </c>
      <c r="V88" s="24">
        <v>117450923.72</v>
      </c>
      <c r="W88" s="24">
        <v>56001685.360000007</v>
      </c>
      <c r="X88" s="24">
        <v>105605620.16</v>
      </c>
      <c r="Y88" s="24">
        <v>116375412.77</v>
      </c>
      <c r="Z88" s="24">
        <v>123600079.77000001</v>
      </c>
      <c r="AA88" s="24">
        <v>23634035.239999998</v>
      </c>
      <c r="AB88" s="24">
        <v>34960529.580000006</v>
      </c>
      <c r="AC88" s="24">
        <v>12282098</v>
      </c>
      <c r="AD88" s="24">
        <v>0</v>
      </c>
      <c r="AE88" s="24">
        <v>15657826</v>
      </c>
      <c r="AF88" s="24">
        <v>0</v>
      </c>
      <c r="AG88" s="24">
        <v>192922730.15000004</v>
      </c>
      <c r="AH88" s="24">
        <v>0</v>
      </c>
      <c r="AI88" s="24">
        <v>0</v>
      </c>
      <c r="AJ88" s="24">
        <v>197150009.00999996</v>
      </c>
      <c r="AK88" s="24">
        <v>3438768.46</v>
      </c>
      <c r="AL88" s="24">
        <v>2979737</v>
      </c>
      <c r="AM88" s="24">
        <v>0</v>
      </c>
      <c r="AN88" s="24">
        <v>0</v>
      </c>
      <c r="AO88" s="24">
        <v>16239650.989999998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4503472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1371185441.8300002</v>
      </c>
    </row>
    <row r="89" spans="1:84" x14ac:dyDescent="0.35">
      <c r="A89" s="26" t="s">
        <v>274</v>
      </c>
      <c r="B89" s="20"/>
      <c r="C89" s="32">
        <v>47402961</v>
      </c>
      <c r="D89" s="32">
        <v>0</v>
      </c>
      <c r="E89" s="32">
        <v>314611313.63</v>
      </c>
      <c r="F89" s="32">
        <v>0</v>
      </c>
      <c r="G89" s="32">
        <v>0</v>
      </c>
      <c r="H89" s="32">
        <v>0</v>
      </c>
      <c r="I89" s="32">
        <v>0</v>
      </c>
      <c r="J89" s="32">
        <v>55199914</v>
      </c>
      <c r="K89" s="32">
        <v>6810493.1399999997</v>
      </c>
      <c r="L89" s="32">
        <v>0</v>
      </c>
      <c r="M89" s="32">
        <v>0</v>
      </c>
      <c r="N89" s="32">
        <v>0</v>
      </c>
      <c r="O89" s="32">
        <v>57644434.789999992</v>
      </c>
      <c r="P89" s="32">
        <v>373343106.46000016</v>
      </c>
      <c r="Q89" s="32">
        <v>22634438.340000004</v>
      </c>
      <c r="R89" s="32">
        <v>7375052.7700000005</v>
      </c>
      <c r="S89" s="32">
        <v>0</v>
      </c>
      <c r="T89" s="32">
        <v>0</v>
      </c>
      <c r="U89" s="32">
        <v>128020792.88</v>
      </c>
      <c r="V89" s="32">
        <v>182798381.19999999</v>
      </c>
      <c r="W89" s="32">
        <v>69404219.360000014</v>
      </c>
      <c r="X89" s="32">
        <v>151031733.06</v>
      </c>
      <c r="Y89" s="32">
        <v>170838348.01999998</v>
      </c>
      <c r="Z89" s="32">
        <v>124027441.13000001</v>
      </c>
      <c r="AA89" s="32">
        <v>26267636.809999999</v>
      </c>
      <c r="AB89" s="32">
        <v>84042522.579999998</v>
      </c>
      <c r="AC89" s="32">
        <v>39730669</v>
      </c>
      <c r="AD89" s="32">
        <v>0</v>
      </c>
      <c r="AE89" s="32">
        <v>21670962</v>
      </c>
      <c r="AF89" s="32">
        <v>0</v>
      </c>
      <c r="AG89" s="32">
        <v>244811271.90000004</v>
      </c>
      <c r="AH89" s="32">
        <v>0</v>
      </c>
      <c r="AI89" s="32">
        <v>0</v>
      </c>
      <c r="AJ89" s="32">
        <v>197217242.87999997</v>
      </c>
      <c r="AK89" s="32">
        <v>6308723.46</v>
      </c>
      <c r="AL89" s="32">
        <v>4718455</v>
      </c>
      <c r="AM89" s="32">
        <v>0</v>
      </c>
      <c r="AN89" s="32">
        <v>0</v>
      </c>
      <c r="AO89" s="32">
        <v>24610400.189999998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4520676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2365041189.6000004</v>
      </c>
    </row>
    <row r="90" spans="1:84" x14ac:dyDescent="0.35">
      <c r="A90" s="39" t="s">
        <v>275</v>
      </c>
      <c r="B90" s="32"/>
      <c r="C90" s="24">
        <v>18849.680000000004</v>
      </c>
      <c r="D90" s="24">
        <v>0</v>
      </c>
      <c r="E90" s="24">
        <v>159828.61999999988</v>
      </c>
      <c r="F90" s="24">
        <v>0</v>
      </c>
      <c r="G90" s="24">
        <v>0</v>
      </c>
      <c r="H90" s="24">
        <v>0</v>
      </c>
      <c r="I90" s="24">
        <v>0</v>
      </c>
      <c r="J90" s="24">
        <v>11658.25</v>
      </c>
      <c r="K90" s="24">
        <v>0</v>
      </c>
      <c r="L90" s="24">
        <v>0</v>
      </c>
      <c r="M90" s="24">
        <v>0</v>
      </c>
      <c r="N90" s="24">
        <v>0</v>
      </c>
      <c r="O90" s="24">
        <v>11404.87</v>
      </c>
      <c r="P90" s="24">
        <v>34460.020000000004</v>
      </c>
      <c r="Q90" s="24">
        <v>13904.480000000001</v>
      </c>
      <c r="R90" s="24">
        <v>0</v>
      </c>
      <c r="S90" s="24">
        <v>861.95</v>
      </c>
      <c r="T90" s="24">
        <v>522.42000000000007</v>
      </c>
      <c r="U90" s="24">
        <v>7101.38</v>
      </c>
      <c r="V90" s="24">
        <v>11395.760000000002</v>
      </c>
      <c r="W90" s="24">
        <v>3095.04</v>
      </c>
      <c r="X90" s="24">
        <v>1984.0600000000002</v>
      </c>
      <c r="Y90" s="24">
        <v>9603.7799999999988</v>
      </c>
      <c r="Z90" s="24">
        <v>0</v>
      </c>
      <c r="AA90" s="24">
        <v>1860.0099999999998</v>
      </c>
      <c r="AB90" s="24">
        <v>4712.46</v>
      </c>
      <c r="AC90" s="24">
        <v>637.91999999999996</v>
      </c>
      <c r="AD90" s="24">
        <v>0</v>
      </c>
      <c r="AE90" s="24">
        <v>1895.32</v>
      </c>
      <c r="AF90" s="24">
        <v>0</v>
      </c>
      <c r="AG90" s="24">
        <v>21215.520000000004</v>
      </c>
      <c r="AH90" s="24">
        <v>0</v>
      </c>
      <c r="AI90" s="24">
        <v>0</v>
      </c>
      <c r="AJ90" s="24">
        <v>4651.5999999999995</v>
      </c>
      <c r="AK90" s="24">
        <v>0</v>
      </c>
      <c r="AL90" s="24">
        <v>290.52999999999997</v>
      </c>
      <c r="AM90" s="24">
        <v>0</v>
      </c>
      <c r="AN90" s="24">
        <v>0</v>
      </c>
      <c r="AO90" s="24">
        <v>9714.85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10772.869999999999</v>
      </c>
      <c r="AZ90" s="24">
        <v>0</v>
      </c>
      <c r="BA90" s="24">
        <v>0</v>
      </c>
      <c r="BB90" s="24">
        <v>1008.54</v>
      </c>
      <c r="BC90" s="24">
        <v>0</v>
      </c>
      <c r="BD90" s="24">
        <v>5857.5999999999995</v>
      </c>
      <c r="BE90" s="24">
        <v>51865.290000000023</v>
      </c>
      <c r="BF90" s="24">
        <v>0</v>
      </c>
      <c r="BG90" s="24">
        <v>15</v>
      </c>
      <c r="BH90" s="24">
        <v>4628.8399999999992</v>
      </c>
      <c r="BI90" s="24">
        <v>0</v>
      </c>
      <c r="BJ90" s="24">
        <v>256.2</v>
      </c>
      <c r="BK90" s="24">
        <v>0</v>
      </c>
      <c r="BL90" s="24">
        <v>1747.5700000000002</v>
      </c>
      <c r="BM90" s="24">
        <v>0</v>
      </c>
      <c r="BN90" s="24">
        <v>11046.469999999998</v>
      </c>
      <c r="BO90" s="24">
        <v>0</v>
      </c>
      <c r="BP90" s="24">
        <v>0</v>
      </c>
      <c r="BQ90" s="24">
        <v>0</v>
      </c>
      <c r="BR90" s="24">
        <v>0</v>
      </c>
      <c r="BS90" s="24">
        <v>1746.75</v>
      </c>
      <c r="BT90" s="24">
        <v>0</v>
      </c>
      <c r="BU90" s="24">
        <v>0</v>
      </c>
      <c r="BV90" s="24">
        <v>0</v>
      </c>
      <c r="BW90" s="24">
        <v>272.7</v>
      </c>
      <c r="BX90" s="24">
        <v>0</v>
      </c>
      <c r="BY90" s="24">
        <v>3295.1000000000004</v>
      </c>
      <c r="BZ90" s="24">
        <v>0</v>
      </c>
      <c r="CA90" s="24">
        <v>0</v>
      </c>
      <c r="CB90" s="24">
        <v>0</v>
      </c>
      <c r="CC90" s="24">
        <v>7070.7400000000007</v>
      </c>
      <c r="CD90" s="264" t="s">
        <v>233</v>
      </c>
      <c r="CE90" s="32">
        <f t="shared" si="3"/>
        <v>429232.18999999994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6855.9576481046324</v>
      </c>
      <c r="D92" s="24">
        <v>0</v>
      </c>
      <c r="E92" s="24">
        <v>58132.458995325542</v>
      </c>
      <c r="F92" s="24">
        <v>0</v>
      </c>
      <c r="G92" s="24">
        <v>0</v>
      </c>
      <c r="H92" s="24">
        <v>0</v>
      </c>
      <c r="I92" s="24">
        <v>0</v>
      </c>
      <c r="J92" s="24">
        <v>4240.3090265201226</v>
      </c>
      <c r="K92" s="24">
        <v>0</v>
      </c>
      <c r="L92" s="24">
        <v>0</v>
      </c>
      <c r="M92" s="24">
        <v>0</v>
      </c>
      <c r="N92" s="24">
        <v>0</v>
      </c>
      <c r="O92" s="24">
        <v>4148.1502976251622</v>
      </c>
      <c r="P92" s="24">
        <v>12533.710793649474</v>
      </c>
      <c r="Q92" s="24">
        <v>5057.30208676847</v>
      </c>
      <c r="R92" s="24">
        <v>0</v>
      </c>
      <c r="S92" s="24">
        <v>313.50626083752019</v>
      </c>
      <c r="T92" s="24">
        <v>190.01327314430918</v>
      </c>
      <c r="U92" s="24">
        <v>2582.8958647094946</v>
      </c>
      <c r="V92" s="24">
        <v>4144.8368316048254</v>
      </c>
      <c r="W92" s="24">
        <v>1125.720073719541</v>
      </c>
      <c r="X92" s="24">
        <v>721.63725491883554</v>
      </c>
      <c r="Y92" s="24">
        <v>3493.0624255538705</v>
      </c>
      <c r="Z92" s="24">
        <v>0</v>
      </c>
      <c r="AA92" s="24">
        <v>676.51810455408759</v>
      </c>
      <c r="AB92" s="24">
        <v>1714.0039607243809</v>
      </c>
      <c r="AC92" s="24">
        <v>232.02263926384458</v>
      </c>
      <c r="AD92" s="24">
        <v>0</v>
      </c>
      <c r="AE92" s="24">
        <v>689.3609679106313</v>
      </c>
      <c r="AF92" s="24">
        <v>0</v>
      </c>
      <c r="AG92" s="24">
        <v>7716.4549532149513</v>
      </c>
      <c r="AH92" s="24">
        <v>0</v>
      </c>
      <c r="AI92" s="24">
        <v>0</v>
      </c>
      <c r="AJ92" s="24">
        <v>1691.868116377758</v>
      </c>
      <c r="AK92" s="24">
        <v>0</v>
      </c>
      <c r="AL92" s="24">
        <v>105.67083236977172</v>
      </c>
      <c r="AM92" s="24">
        <v>0</v>
      </c>
      <c r="AN92" s="24">
        <v>0</v>
      </c>
      <c r="AO92" s="24">
        <v>3533.4605233451853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0</v>
      </c>
      <c r="BB92" s="24">
        <v>366.82360265105007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1683.5899070887483</v>
      </c>
      <c r="BI92" s="24">
        <v>0</v>
      </c>
      <c r="BJ92" s="29" t="s">
        <v>233</v>
      </c>
      <c r="BK92" s="24">
        <v>0</v>
      </c>
      <c r="BL92" s="24">
        <v>635.62171384862836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635.32346553505226</v>
      </c>
      <c r="BT92" s="24">
        <v>0</v>
      </c>
      <c r="BU92" s="24">
        <v>0</v>
      </c>
      <c r="BV92" s="24">
        <v>0</v>
      </c>
      <c r="BW92" s="24">
        <v>99.185750136773294</v>
      </c>
      <c r="BX92" s="24">
        <v>0</v>
      </c>
      <c r="BY92" s="24">
        <v>1198.4853878829547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3"/>
        <v>124517.95075738562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87.282899038461537</v>
      </c>
      <c r="D94" s="315">
        <v>0</v>
      </c>
      <c r="E94" s="315">
        <v>269.79686057692305</v>
      </c>
      <c r="F94" s="315">
        <v>0</v>
      </c>
      <c r="G94" s="315">
        <v>2.4144230769230769E-2</v>
      </c>
      <c r="H94" s="315">
        <v>0</v>
      </c>
      <c r="I94" s="315">
        <v>0</v>
      </c>
      <c r="J94" s="315">
        <v>0</v>
      </c>
      <c r="K94" s="315">
        <v>1.7654663461538462</v>
      </c>
      <c r="L94" s="315">
        <v>0</v>
      </c>
      <c r="M94" s="315">
        <v>0</v>
      </c>
      <c r="N94" s="315">
        <v>0</v>
      </c>
      <c r="O94" s="315">
        <v>34.144783653846154</v>
      </c>
      <c r="P94" s="316">
        <v>45.57841346153846</v>
      </c>
      <c r="Q94" s="316">
        <v>28.12108653846154</v>
      </c>
      <c r="R94" s="316">
        <v>0</v>
      </c>
      <c r="S94" s="317">
        <v>0</v>
      </c>
      <c r="T94" s="317">
        <v>2.5163461538461541E-2</v>
      </c>
      <c r="U94" s="318">
        <v>0</v>
      </c>
      <c r="V94" s="316">
        <v>22.848129807692306</v>
      </c>
      <c r="W94" s="316">
        <v>0</v>
      </c>
      <c r="X94" s="316">
        <v>0</v>
      </c>
      <c r="Y94" s="316">
        <v>6.2994567307692311</v>
      </c>
      <c r="Z94" s="316">
        <v>23.23739903846154</v>
      </c>
      <c r="AA94" s="316">
        <v>0</v>
      </c>
      <c r="AB94" s="317">
        <v>0</v>
      </c>
      <c r="AC94" s="316">
        <v>-0.13481730769230768</v>
      </c>
      <c r="AD94" s="316">
        <v>0</v>
      </c>
      <c r="AE94" s="316">
        <v>0</v>
      </c>
      <c r="AF94" s="316">
        <v>0</v>
      </c>
      <c r="AG94" s="316">
        <v>66.308014423076912</v>
      </c>
      <c r="AH94" s="316">
        <v>0</v>
      </c>
      <c r="AI94" s="316">
        <v>0</v>
      </c>
      <c r="AJ94" s="316">
        <v>38.379788461538453</v>
      </c>
      <c r="AK94" s="316">
        <v>0</v>
      </c>
      <c r="AL94" s="316">
        <v>0</v>
      </c>
      <c r="AM94" s="316">
        <v>0</v>
      </c>
      <c r="AN94" s="316">
        <v>0</v>
      </c>
      <c r="AO94" s="316">
        <v>29.647990384615383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1.6069278846153847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654.93170673076929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99352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28"/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15510</v>
      </c>
      <c r="D127" s="50">
        <v>78378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1751</v>
      </c>
      <c r="D130" s="50">
        <v>4704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47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142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20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33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12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337</v>
      </c>
      <c r="D143" s="20"/>
      <c r="E143" s="32">
        <f>SUM(C132:C142)</f>
        <v>254</v>
      </c>
    </row>
    <row r="144" spans="1:5" x14ac:dyDescent="0.35">
      <c r="A144" s="20" t="s">
        <v>325</v>
      </c>
      <c r="B144" s="46" t="s">
        <v>284</v>
      </c>
      <c r="C144" s="47">
        <v>337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29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6825</v>
      </c>
      <c r="C154" s="50">
        <v>3201</v>
      </c>
      <c r="D154" s="50">
        <v>5484</v>
      </c>
      <c r="E154" s="32">
        <f>SUM(B154:D154)</f>
        <v>15510</v>
      </c>
    </row>
    <row r="155" spans="1:6" x14ac:dyDescent="0.35">
      <c r="A155" s="20" t="s">
        <v>227</v>
      </c>
      <c r="B155" s="50">
        <v>34487</v>
      </c>
      <c r="C155" s="50">
        <v>16177</v>
      </c>
      <c r="D155" s="50">
        <v>27714</v>
      </c>
      <c r="E155" s="32">
        <f>SUM(B155:D155)</f>
        <v>78378</v>
      </c>
    </row>
    <row r="156" spans="1:6" x14ac:dyDescent="0.35">
      <c r="A156" s="20" t="s">
        <v>332</v>
      </c>
      <c r="B156" s="50">
        <v>218467</v>
      </c>
      <c r="C156" s="50">
        <v>102475</v>
      </c>
      <c r="D156" s="50">
        <v>175564</v>
      </c>
      <c r="E156" s="32">
        <f>SUM(B156:D156)</f>
        <v>496506</v>
      </c>
    </row>
    <row r="157" spans="1:6" x14ac:dyDescent="0.35">
      <c r="A157" s="20" t="s">
        <v>272</v>
      </c>
      <c r="B157" s="50">
        <v>483513374</v>
      </c>
      <c r="C157" s="50">
        <v>225128198</v>
      </c>
      <c r="D157" s="50">
        <v>285214176</v>
      </c>
      <c r="E157" s="32">
        <f>SUM(B157:D157)</f>
        <v>993855748</v>
      </c>
      <c r="F157" s="18"/>
    </row>
    <row r="158" spans="1:6" x14ac:dyDescent="0.35">
      <c r="A158" s="20" t="s">
        <v>273</v>
      </c>
      <c r="B158" s="50">
        <v>557123670</v>
      </c>
      <c r="C158" s="50">
        <v>263000197</v>
      </c>
      <c r="D158" s="50">
        <v>551061575</v>
      </c>
      <c r="E158" s="32">
        <f>SUM(B158:D158)</f>
        <v>1371185442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19938984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-240040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82031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4994943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1491614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26267532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16213293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849997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17063290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100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14428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14528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6857471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13297085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20154556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547667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9962231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10509898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10386491.869999999</v>
      </c>
      <c r="C211" s="47">
        <v>0</v>
      </c>
      <c r="D211" s="50">
        <v>0</v>
      </c>
      <c r="E211" s="32">
        <f t="shared" ref="E211:E219" si="4">SUM(B211:C211)-D211</f>
        <v>10386491.869999999</v>
      </c>
    </row>
    <row r="212" spans="1:5" x14ac:dyDescent="0.35">
      <c r="A212" s="20" t="s">
        <v>367</v>
      </c>
      <c r="B212" s="50">
        <v>4217560.1399999997</v>
      </c>
      <c r="C212" s="47">
        <v>0</v>
      </c>
      <c r="D212" s="50">
        <v>0</v>
      </c>
      <c r="E212" s="32">
        <f t="shared" si="4"/>
        <v>4217560.1399999997</v>
      </c>
    </row>
    <row r="213" spans="1:5" x14ac:dyDescent="0.35">
      <c r="A213" s="20" t="s">
        <v>368</v>
      </c>
      <c r="B213" s="50">
        <v>204422967.32999998</v>
      </c>
      <c r="C213" s="47">
        <v>5866777.6500000358</v>
      </c>
      <c r="D213" s="50">
        <v>0</v>
      </c>
      <c r="E213" s="32">
        <f t="shared" si="4"/>
        <v>210289744.98000002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22990130.98</v>
      </c>
      <c r="C215" s="47">
        <v>3205.0099999979138</v>
      </c>
      <c r="D215" s="50">
        <v>0</v>
      </c>
      <c r="E215" s="32">
        <f t="shared" si="4"/>
        <v>22993335.989999998</v>
      </c>
    </row>
    <row r="216" spans="1:5" x14ac:dyDescent="0.35">
      <c r="A216" s="20" t="s">
        <v>371</v>
      </c>
      <c r="B216" s="50">
        <v>123516392.97</v>
      </c>
      <c r="C216" s="47">
        <v>1788066.3299999833</v>
      </c>
      <c r="D216" s="50">
        <v>0</v>
      </c>
      <c r="E216" s="32">
        <f t="shared" si="4"/>
        <v>125304459.29999998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16377471.689999999</v>
      </c>
      <c r="C219" s="47">
        <v>7736385.0399999972</v>
      </c>
      <c r="D219" s="50">
        <v>354.32</v>
      </c>
      <c r="E219" s="32">
        <f t="shared" si="4"/>
        <v>24113502.409999996</v>
      </c>
    </row>
    <row r="220" spans="1:5" x14ac:dyDescent="0.35">
      <c r="A220" s="20" t="s">
        <v>215</v>
      </c>
      <c r="B220" s="32">
        <f>SUM(B211:B219)</f>
        <v>381911014.97999996</v>
      </c>
      <c r="C220" s="266">
        <f>SUM(C211:C219)</f>
        <v>15394434.030000014</v>
      </c>
      <c r="D220" s="32">
        <f>SUM(D211:D219)</f>
        <v>354.32</v>
      </c>
      <c r="E220" s="32">
        <f>SUM(E211:E219)</f>
        <v>397305094.68999994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2502251.9899999998</v>
      </c>
      <c r="C225" s="47">
        <v>303888.63000000035</v>
      </c>
      <c r="D225" s="50">
        <v>0</v>
      </c>
      <c r="E225" s="32">
        <f t="shared" ref="E225:E232" si="5">SUM(B225:C225)-D225</f>
        <v>2806140.62</v>
      </c>
    </row>
    <row r="226" spans="1:5" x14ac:dyDescent="0.35">
      <c r="A226" s="20" t="s">
        <v>368</v>
      </c>
      <c r="B226" s="50">
        <v>43942616.349999994</v>
      </c>
      <c r="C226" s="47">
        <v>8146440.6900000004</v>
      </c>
      <c r="D226" s="50">
        <v>0</v>
      </c>
      <c r="E226" s="32">
        <f t="shared" si="5"/>
        <v>52089057.039999992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7602408.0700000003</v>
      </c>
      <c r="C228" s="47">
        <v>1702317.2499999981</v>
      </c>
      <c r="D228" s="50">
        <v>0</v>
      </c>
      <c r="E228" s="32">
        <f t="shared" si="5"/>
        <v>9304725.3199999984</v>
      </c>
    </row>
    <row r="229" spans="1:5" x14ac:dyDescent="0.35">
      <c r="A229" s="20" t="s">
        <v>371</v>
      </c>
      <c r="B229" s="50">
        <v>83415386.789999992</v>
      </c>
      <c r="C229" s="47">
        <v>7611626.4300000109</v>
      </c>
      <c r="D229" s="50">
        <v>-1403723.74000001</v>
      </c>
      <c r="E229" s="32">
        <f t="shared" si="5"/>
        <v>92430736.960000008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137462663.19999999</v>
      </c>
      <c r="C233" s="266">
        <f>SUM(C224:C232)</f>
        <v>17764273.000000007</v>
      </c>
      <c r="D233" s="32">
        <f>SUM(D224:D232)</f>
        <v>-1403723.74000001</v>
      </c>
      <c r="E233" s="32">
        <f>SUM(E224:E232)</f>
        <v>156630659.94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6689946</v>
      </c>
      <c r="D237" s="40">
        <f>C237</f>
        <v>6689946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771429229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379806549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19896491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55046792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335407033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10839475.180000002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1572425569.1800001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6455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13663560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34601381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48264941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1627380456.1800001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214880425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270072851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194434737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7966186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6868068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382845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305735638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241356657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241356657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10386492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4217560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210289745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22993336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125304459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24113502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397305094</v>
      </c>
      <c r="E291" s="20"/>
    </row>
    <row r="292" spans="1:5" x14ac:dyDescent="0.35">
      <c r="A292" s="20" t="s">
        <v>416</v>
      </c>
      <c r="B292" s="46" t="s">
        <v>284</v>
      </c>
      <c r="C292" s="47">
        <v>156630660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240674434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46750990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46750990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6909469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13038750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19948219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854465938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25202588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121170835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2626893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149000316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255920135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32720330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288640465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288640465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416825158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854465939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854465938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993855748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1371185442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2365041190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6689946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1572425569.1800001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48264941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1627380456.1800001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737660733.81999993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33674202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33674202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33674202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771334935.81999993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325423345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26267532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12877952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141079991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2795802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31355730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17764273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17063290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14528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20154556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10509898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187171581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187171581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792478478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-21143542.180000067</v>
      </c>
      <c r="E417" s="32"/>
    </row>
    <row r="418" spans="1:13" x14ac:dyDescent="0.35">
      <c r="A418" s="32" t="s">
        <v>508</v>
      </c>
      <c r="B418" s="20"/>
      <c r="C418" s="236">
        <v>-27918342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-27918342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-49061884.180000067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-49061884.180000067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377366.89999999991</v>
      </c>
      <c r="E612" s="258">
        <f>SUM(C624:D647)+SUM(C668:D713)</f>
        <v>550908748.00180578</v>
      </c>
      <c r="F612" s="258">
        <f>CE64-(AX64+BD64+BE64+BG64+BJ64+BN64+BP64+BQ64+CB64+CC64+CD64)</f>
        <v>138005191.01999998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2635.5825336538455</v>
      </c>
      <c r="I612" s="256">
        <f>CE92-(AX92+AY92+AZ92+BD92+BE92+BF92+BG92+BJ92+BN92+BO92+BP92+BQ92+BR92+CB92+CC92+CD92)</f>
        <v>124517.95075738562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2365041189.6000004</v>
      </c>
      <c r="L612" s="262">
        <f>CE94-(AW94+AX94+AY94+AZ94+BA94+BB94+BC94+BD94+BE94+BF94+BG94+BH94+BI94+BJ94+BK94+BL94+BM94+BN94+BO94+BP94+BQ94+BR94+BS94+BT94+BU94+BV94+BW94+BX94+BY94+BZ94+CA94+CB94+CC94+CD94)</f>
        <v>654.93170673076929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12973230.9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30678981.829999998</v>
      </c>
      <c r="D615" s="256">
        <f>SUM(C614:C615)</f>
        <v>43652212.729999997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143988</v>
      </c>
      <c r="D617" s="256">
        <f>(D615/D612)*BJ90</f>
        <v>29636.136347480398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800395.34</v>
      </c>
      <c r="D618" s="256">
        <f>(D615/D612)*BG90</f>
        <v>1735.1367884941687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33666741.620000005</v>
      </c>
      <c r="D619" s="256">
        <f>(D615/D612)*BN90</f>
        <v>1277809.0986664784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169476334.39999998</v>
      </c>
      <c r="D620" s="256">
        <f>(D615/D612)*CC90</f>
        <v>817913.40639181726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139487.5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1541489.7699999998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207895530.40819427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491440.60999999993</v>
      </c>
      <c r="D624" s="256">
        <f>(D615/D612)*BD90</f>
        <v>677582.48348556273</v>
      </c>
      <c r="E624" s="258">
        <f>(E623/E612)*SUM(C624:D624)</f>
        <v>441152.32688011788</v>
      </c>
      <c r="F624" s="258">
        <f>SUM(C624:E624)</f>
        <v>1610175.4203656805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6893142.5099999998</v>
      </c>
      <c r="D625" s="256">
        <f>(D615/D612)*AY90</f>
        <v>1246160.2036443448</v>
      </c>
      <c r="E625" s="258">
        <f>(E623/E612)*SUM(C625:D625)</f>
        <v>3071515.3116435888</v>
      </c>
      <c r="F625" s="258">
        <f>(F624/F612)*AY64</f>
        <v>6340.8374102556782</v>
      </c>
      <c r="G625" s="256">
        <f>SUM(C625:F625)</f>
        <v>11217158.86269819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1508410.61</v>
      </c>
      <c r="D626" s="256">
        <f>(D615/D612)*BR90</f>
        <v>0</v>
      </c>
      <c r="E626" s="258">
        <f>(E623/E612)*SUM(C626:D626)</f>
        <v>569226.43718532857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2510839.8699999996</v>
      </c>
      <c r="D627" s="256">
        <f>(D615/D612)*BO90</f>
        <v>0</v>
      </c>
      <c r="E627" s="258">
        <f>(E623/E612)*SUM(C627:D627)</f>
        <v>947511.52243815968</v>
      </c>
      <c r="F627" s="258">
        <f>(F624/F612)*BO64</f>
        <v>6.510581085229191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-158780.30000000005</v>
      </c>
      <c r="D631" s="256">
        <f>(D615/D612)*AW90</f>
        <v>0</v>
      </c>
      <c r="E631" s="258">
        <f>(E623/E612)*SUM(C631:D631)</f>
        <v>-59918.6613147846</v>
      </c>
      <c r="F631" s="258">
        <f>(F624/F612)*AW64</f>
        <v>1.6956376213981081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4783051.4500000011</v>
      </c>
      <c r="D632" s="256">
        <f>(D615/D612)*BB90</f>
        <v>116663.65711119391</v>
      </c>
      <c r="E632" s="258">
        <f>(E623/E612)*SUM(C632:D632)</f>
        <v>1848997.4514592122</v>
      </c>
      <c r="F632" s="258">
        <f>(F624/F612)*BB64</f>
        <v>650.43949772895689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3115.0699999999997</v>
      </c>
      <c r="D633" s="256">
        <f>(D615/D612)*BC90</f>
        <v>0</v>
      </c>
      <c r="E633" s="258">
        <f>(E623/E612)*SUM(C633:D633)</f>
        <v>1175.5288552915317</v>
      </c>
      <c r="F633" s="258">
        <f>(F624/F612)*BC64</f>
        <v>3.7335996617862431E-2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904236.5299999998</v>
      </c>
      <c r="D634" s="256">
        <f>(D615/D612)*BI90</f>
        <v>0</v>
      </c>
      <c r="E634" s="258">
        <f>(E623/E612)*SUM(C634:D634)</f>
        <v>341230.25582850038</v>
      </c>
      <c r="F634" s="258">
        <f>(F624/F612)*BI64</f>
        <v>2285.7248806941639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1599123.59</v>
      </c>
      <c r="D635" s="256">
        <f>(D615/D612)*BK90</f>
        <v>0</v>
      </c>
      <c r="E635" s="258">
        <f>(E623/E612)*SUM(C635:D635)</f>
        <v>603458.64562349638</v>
      </c>
      <c r="F635" s="258">
        <f>(F624/F612)*BK64</f>
        <v>107.7817883864241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188084.42999999996</v>
      </c>
      <c r="D636" s="256">
        <f>(D615/D612)*BH90</f>
        <v>535444.70480355644</v>
      </c>
      <c r="E636" s="258">
        <f>(E623/E612)*SUM(C636:D636)</f>
        <v>273037.00257319963</v>
      </c>
      <c r="F636" s="258">
        <f>(F624/F612)*BH64</f>
        <v>2.0777482117840442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2534181.7500000005</v>
      </c>
      <c r="D637" s="256">
        <f>(D615/D612)*BL90</f>
        <v>202151.53316458364</v>
      </c>
      <c r="E637" s="258">
        <f>(E623/E612)*SUM(C637:D637)</f>
        <v>1032605.6018178026</v>
      </c>
      <c r="F637" s="258">
        <f>(F624/F612)*BL64</f>
        <v>489.43046248920319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18800</v>
      </c>
      <c r="D638" s="256">
        <f>(D615/D612)*BM90</f>
        <v>0</v>
      </c>
      <c r="E638" s="258">
        <f>(E623/E612)*SUM(C638:D638)</f>
        <v>7094.525156571377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211453.04</v>
      </c>
      <c r="D639" s="256">
        <f>(D615/D612)*BS90</f>
        <v>202056.67902014594</v>
      </c>
      <c r="E639" s="258">
        <f>(E623/E612)*SUM(C639:D639)</f>
        <v>156045.48425931844</v>
      </c>
      <c r="F639" s="258">
        <f>(F624/F612)*BS64</f>
        <v>141.21792348256136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2014642.0099999995</v>
      </c>
      <c r="D642" s="256">
        <f>(D615/D612)*BV90</f>
        <v>0</v>
      </c>
      <c r="E642" s="258">
        <f>(E623/E612)*SUM(C642:D642)</f>
        <v>760262.15007609152</v>
      </c>
      <c r="F642" s="258">
        <f>(F624/F612)*BV64</f>
        <v>42.141839432517905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27429288.029999997</v>
      </c>
      <c r="D643" s="256">
        <f>(D615/D612)*BW90</f>
        <v>31544.786814823983</v>
      </c>
      <c r="E643" s="258">
        <f>(E623/E612)*SUM(C643:D643)</f>
        <v>10362849.427621998</v>
      </c>
      <c r="F643" s="258">
        <f>(F624/F612)*BW64</f>
        <v>115.51640678577205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8328089.5500000017</v>
      </c>
      <c r="D645" s="256">
        <f>(D615/D612)*BY90</f>
        <v>381163.28211780905</v>
      </c>
      <c r="E645" s="258">
        <f>(E623/E612)*SUM(C645:D645)</f>
        <v>3286596.4527872512</v>
      </c>
      <c r="F645" s="258">
        <f>(F624/F612)*BY64</f>
        <v>386.44156599360787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676757.39</v>
      </c>
      <c r="D646" s="256">
        <f>(D615/D612)*BZ90</f>
        <v>0</v>
      </c>
      <c r="E646" s="258">
        <f>(E623/E612)*SUM(C646:D646)</f>
        <v>255386.82597077588</v>
      </c>
      <c r="F646" s="258">
        <f>(F624/F612)*BZ64</f>
        <v>6.0294134288164889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7694066.6199999982</v>
      </c>
      <c r="D647" s="256">
        <f>(D615/D612)*CA90</f>
        <v>0</v>
      </c>
      <c r="E647" s="258">
        <f>(E623/E612)*SUM(C647:D647)</f>
        <v>2903497.2974428772</v>
      </c>
      <c r="F647" s="258">
        <f>(F624/F612)*CA64</f>
        <v>1729.1555456618366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317050592.12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13537328.67</v>
      </c>
      <c r="D668" s="256">
        <f>(D615/D612)*C90</f>
        <v>2180451.5479561845</v>
      </c>
      <c r="E668" s="258">
        <f>(E623/E612)*SUM(C668:D668)</f>
        <v>5931392.9341356438</v>
      </c>
      <c r="F668" s="258">
        <f>(F624/F612)*C64</f>
        <v>11728.20645685773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49896812.050000012</v>
      </c>
      <c r="D670" s="256">
        <f>(D615/D612)*E90</f>
        <v>18488301.227750309</v>
      </c>
      <c r="E670" s="258">
        <f>(E623/E612)*SUM(C670:D670)</f>
        <v>25806378.004467174</v>
      </c>
      <c r="F670" s="258">
        <f>(F624/F612)*E64</f>
        <v>56252.094491119155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161943.97999999998</v>
      </c>
      <c r="D672" s="256">
        <f>(D615/D612)*G90</f>
        <v>0</v>
      </c>
      <c r="E672" s="258">
        <f>(E623/E612)*SUM(C672:D672)</f>
        <v>61112.534046026158</v>
      </c>
      <c r="F672" s="258">
        <f>(F624/F612)*G64</f>
        <v>34.407804408117137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7669839.2700000014</v>
      </c>
      <c r="D675" s="256">
        <f>(D615/D612)*J90</f>
        <v>1348577.2309641428</v>
      </c>
      <c r="E675" s="258">
        <f>(E623/E612)*SUM(C675:D675)</f>
        <v>3403265.0392834325</v>
      </c>
      <c r="F675" s="258">
        <f>(F624/F612)*J64</f>
        <v>12067.442488877523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3913682.08</v>
      </c>
      <c r="D676" s="256">
        <f>(D615/D612)*K90</f>
        <v>0</v>
      </c>
      <c r="E676" s="258">
        <f>(E623/E612)*SUM(C676:D676)</f>
        <v>1476899.78571184</v>
      </c>
      <c r="F676" s="258">
        <f>(F624/F612)*K64</f>
        <v>3684.7329093129124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246853.14</v>
      </c>
      <c r="D679" s="256">
        <f>(D615/D612)*N90</f>
        <v>0</v>
      </c>
      <c r="E679" s="258">
        <f>(E623/E612)*SUM(C679:D679)</f>
        <v>93154.56445258703</v>
      </c>
      <c r="F679" s="258">
        <f>(F624/F612)*N64</f>
        <v>127.19989020240607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9470453.379999999</v>
      </c>
      <c r="D680" s="256">
        <f>(D615/D612)*O90</f>
        <v>1319267.3003328994</v>
      </c>
      <c r="E680" s="258">
        <f>(E623/E612)*SUM(C680:D680)</f>
        <v>4071699.1914361799</v>
      </c>
      <c r="F680" s="258">
        <f>(F624/F612)*O64</f>
        <v>9604.0249828549113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63130988.619999982</v>
      </c>
      <c r="D681" s="256">
        <f>(D615/D612)*P90</f>
        <v>3986189.8956163218</v>
      </c>
      <c r="E681" s="258">
        <f>(E623/E612)*SUM(C681:D681)</f>
        <v>25327899.543464456</v>
      </c>
      <c r="F681" s="258">
        <f>(F624/F612)*P64</f>
        <v>336616.76612998743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5091276.7999999998</v>
      </c>
      <c r="D682" s="256">
        <f>(D615/D612)*Q90</f>
        <v>1608411.6515254267</v>
      </c>
      <c r="E682" s="258">
        <f>(E623/E612)*SUM(C682:D682)</f>
        <v>2528250.4393903124</v>
      </c>
      <c r="F682" s="258">
        <f>(F624/F612)*Q64</f>
        <v>7785.6656906987309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5053267.4400000004</v>
      </c>
      <c r="D683" s="256">
        <f>(D615/D612)*R90</f>
        <v>0</v>
      </c>
      <c r="E683" s="258">
        <f>(E623/E612)*SUM(C683:D683)</f>
        <v>1906943.2434022895</v>
      </c>
      <c r="F683" s="258">
        <f>(F624/F612)*R64</f>
        <v>10434.114562209994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-764189.05999999982</v>
      </c>
      <c r="D684" s="256">
        <f>(D615/D612)*S90</f>
        <v>99706.743656169914</v>
      </c>
      <c r="E684" s="258">
        <f>(E623/E612)*SUM(C684:D684)</f>
        <v>-250754.60156372987</v>
      </c>
      <c r="F684" s="258">
        <f>(F624/F612)*S64</f>
        <v>-9724.9415748514966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3538.57</v>
      </c>
      <c r="D685" s="256">
        <f>(D615/D612)*T90</f>
        <v>60431.344069674917</v>
      </c>
      <c r="E685" s="258">
        <f>(E623/E612)*SUM(C685:D685)</f>
        <v>24140.221522926488</v>
      </c>
      <c r="F685" s="258">
        <f>(F624/F612)*T64</f>
        <v>5.705640333145964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16016470.600000001</v>
      </c>
      <c r="D686" s="256">
        <f>(D615/D612)*U90</f>
        <v>821457.7124717813</v>
      </c>
      <c r="E686" s="258">
        <f>(E623/E612)*SUM(C686:D686)</f>
        <v>6354101.3828391759</v>
      </c>
      <c r="F686" s="258">
        <f>(F624/F612)*U64</f>
        <v>73180.710691564935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34584891.839999989</v>
      </c>
      <c r="D687" s="256">
        <f>(D615/D612)*V90</f>
        <v>1318213.493923354</v>
      </c>
      <c r="E687" s="258">
        <f>(E623/E612)*SUM(C687:D687)</f>
        <v>13548695.956944209</v>
      </c>
      <c r="F687" s="258">
        <f>(F624/F612)*V64</f>
        <v>141026.2262415766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2500246.83</v>
      </c>
      <c r="D688" s="256">
        <f>(D615/D612)*W90</f>
        <v>358021.18439073279</v>
      </c>
      <c r="E688" s="258">
        <f>(E623/E612)*SUM(C688:D688)</f>
        <v>1078619.9112935306</v>
      </c>
      <c r="F688" s="258">
        <f>(F624/F612)*W64</f>
        <v>4050.7183161095709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2980425.4899999993</v>
      </c>
      <c r="D689" s="256">
        <f>(D615/D612)*X90</f>
        <v>229507.6997719827</v>
      </c>
      <c r="E689" s="258">
        <f>(E623/E612)*SUM(C689:D689)</f>
        <v>1211327.2215824856</v>
      </c>
      <c r="F689" s="258">
        <f>(F624/F612)*X64</f>
        <v>9359.1539321619221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16929989.810000002</v>
      </c>
      <c r="D690" s="256">
        <f>(D615/D612)*Y90</f>
        <v>1110924.7991069683</v>
      </c>
      <c r="E690" s="258">
        <f>(E623/E612)*SUM(C690:D690)</f>
        <v>6808070.347971567</v>
      </c>
      <c r="F690" s="258">
        <f>(F624/F612)*Y64</f>
        <v>76835.082551803134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52963337.369999997</v>
      </c>
      <c r="D691" s="256">
        <f>(D615/D612)*Z90</f>
        <v>0</v>
      </c>
      <c r="E691" s="258">
        <f>(E623/E612)*SUM(C691:D691)</f>
        <v>19986687.731246907</v>
      </c>
      <c r="F691" s="258">
        <f>(F624/F612)*Z64</f>
        <v>376969.9223205609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3319374.21</v>
      </c>
      <c r="D692" s="256">
        <f>(D615/D612)*AA90</f>
        <v>215158.11853113587</v>
      </c>
      <c r="E692" s="258">
        <f>(E623/E612)*SUM(C692:D692)</f>
        <v>1333820.6660361143</v>
      </c>
      <c r="F692" s="258">
        <f>(F624/F612)*AA64</f>
        <v>21178.560911283112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10312279.869999997</v>
      </c>
      <c r="D693" s="256">
        <f>(D615/D612)*AB90</f>
        <v>545117.51402048196</v>
      </c>
      <c r="E693" s="258">
        <f>(E623/E612)*SUM(C693:D693)</f>
        <v>4097238.2380758272</v>
      </c>
      <c r="F693" s="258">
        <f>(F624/F612)*AB64</f>
        <v>277727.88361582567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5995108.7599999998</v>
      </c>
      <c r="D694" s="256">
        <f>(D615/D612)*AC90</f>
        <v>73791.897341079995</v>
      </c>
      <c r="E694" s="258">
        <f>(E623/E612)*SUM(C694:D694)</f>
        <v>2290211.0843744073</v>
      </c>
      <c r="F694" s="258">
        <f>(F624/F612)*AC64</f>
        <v>12165.032366912195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6833835.8500000006</v>
      </c>
      <c r="D696" s="256">
        <f>(D615/D612)*AE90</f>
        <v>219242.63053125117</v>
      </c>
      <c r="E696" s="258">
        <f>(E623/E612)*SUM(C696:D696)</f>
        <v>2661608.6548617654</v>
      </c>
      <c r="F696" s="258">
        <f>(F624/F612)*AE64</f>
        <v>951.36844719385419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25949041.130000006</v>
      </c>
      <c r="D698" s="256">
        <f>(D615/D612)*AG90</f>
        <v>2454121.9492689208</v>
      </c>
      <c r="E698" s="258">
        <f>(E623/E612)*SUM(C698:D698)</f>
        <v>10718455.052769827</v>
      </c>
      <c r="F698" s="258">
        <f>(F624/F612)*AG64</f>
        <v>31122.467722224308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96620112.350000009</v>
      </c>
      <c r="D701" s="256">
        <f>(D615/D612)*AJ90</f>
        <v>538077.48569063155</v>
      </c>
      <c r="E701" s="258">
        <f>(E623/E612)*SUM(C701:D701)</f>
        <v>36664426.699800253</v>
      </c>
      <c r="F701" s="258">
        <f>(F624/F612)*AJ64</f>
        <v>129450.96062776435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2266667.7700000005</v>
      </c>
      <c r="D702" s="256">
        <f>(D615/D612)*AK90</f>
        <v>0</v>
      </c>
      <c r="E702" s="258">
        <f>(E623/E612)*SUM(C702:D702)</f>
        <v>855368.6976518376</v>
      </c>
      <c r="F702" s="258">
        <f>(F624/F612)*AK64</f>
        <v>522.97335520066974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1591109.5500000003</v>
      </c>
      <c r="D703" s="256">
        <f>(D615/D612)*AL90</f>
        <v>33607.28607741405</v>
      </c>
      <c r="E703" s="258">
        <f>(E623/E612)*SUM(C703:D703)</f>
        <v>613116.72690724838</v>
      </c>
      <c r="F703" s="258">
        <f>(F624/F612)*AL64</f>
        <v>102.31871535630482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4676214.43</v>
      </c>
      <c r="D706" s="256">
        <f>(D615/D612)*AO90</f>
        <v>1123772.9086468383</v>
      </c>
      <c r="E706" s="258">
        <f>(E623/E612)*SUM(C706:D706)</f>
        <v>2188731.7064800779</v>
      </c>
      <c r="F706" s="258">
        <f>(F624/F612)*AO64</f>
        <v>3729.5112534815971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802785.49000000011</v>
      </c>
      <c r="D713" s="256">
        <f>(D615/D612)*AV90</f>
        <v>0</v>
      </c>
      <c r="E713" s="258">
        <f>(E623/E612)*SUM(C713:D713)</f>
        <v>302945.84330507874</v>
      </c>
      <c r="F713" s="258">
        <f>(F624/F612)*AV64</f>
        <v>882.07178739619656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758804278.41000009</v>
      </c>
      <c r="D715" s="231">
        <f>SUM(D616:D647)+SUM(D668:D713)</f>
        <v>43652212.729999997</v>
      </c>
      <c r="E715" s="231">
        <f>SUM(E624:E647)+SUM(E668:E713)</f>
        <v>207895530.40819427</v>
      </c>
      <c r="F715" s="231">
        <f>SUM(F625:F648)+SUM(F668:F713)</f>
        <v>1610175.42036568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758804278.40999985</v>
      </c>
      <c r="D716" s="231">
        <f>D615</f>
        <v>43652212.729999997</v>
      </c>
      <c r="E716" s="231">
        <f>E623</f>
        <v>207895530.40819427</v>
      </c>
      <c r="F716" s="231">
        <f>F624</f>
        <v>1610175.4203656805</v>
      </c>
      <c r="G716" s="231">
        <f>G625</f>
        <v>11217158.86269819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317050592.12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Kadlec Regional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214880425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270072851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194434737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7966186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6868068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382845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305735638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241356657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241356657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10386492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4217560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210289745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22993336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125304459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24113502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156630660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240674434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46750990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46750990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6909469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13038750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19948219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854465938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Kadlec Regional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25202588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121170835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2626893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149000316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255920135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32720330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288640465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288640465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416825158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416825158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854465938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Kadlec Regional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993855748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1371185442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2365041190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6689946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1572425569.1800001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48264941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1627380456.1800001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737660733.81999993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33674202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33674202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771334935.81999993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325423345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26267532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12877952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141079991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2795802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31355730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17764273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17063290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14528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20154556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10509898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187171581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792478478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-21143542.180000067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-27918342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-49061884.180000067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-49061884.180000067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Kadlec Regional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6053</v>
      </c>
      <c r="D9" s="287">
        <f>data!D59</f>
        <v>0</v>
      </c>
      <c r="E9" s="287">
        <f>data!E59</f>
        <v>72325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136.94106250000004</v>
      </c>
      <c r="D10" s="294">
        <f>data!D60</f>
        <v>0</v>
      </c>
      <c r="E10" s="294">
        <f>data!E60</f>
        <v>403.08022115384608</v>
      </c>
      <c r="F10" s="294">
        <f>data!F60</f>
        <v>0</v>
      </c>
      <c r="G10" s="294">
        <f>data!G60</f>
        <v>1.5938461538461537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10892757.819999998</v>
      </c>
      <c r="D11" s="287">
        <f>data!D61</f>
        <v>0</v>
      </c>
      <c r="E11" s="287">
        <f>data!E61</f>
        <v>39462797.860000014</v>
      </c>
      <c r="F11" s="287">
        <f>data!F61</f>
        <v>0</v>
      </c>
      <c r="G11" s="287">
        <f>data!G61</f>
        <v>116110.10999999999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656837</v>
      </c>
      <c r="D12" s="287">
        <f>data!D62</f>
        <v>0</v>
      </c>
      <c r="E12" s="287">
        <f>data!E62</f>
        <v>2868220</v>
      </c>
      <c r="F12" s="287">
        <f>data!F62</f>
        <v>0</v>
      </c>
      <c r="G12" s="287">
        <f>data!G62</f>
        <v>27079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90219.33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1005203.1300000002</v>
      </c>
      <c r="D14" s="287">
        <f>data!D64</f>
        <v>0</v>
      </c>
      <c r="E14" s="287">
        <f>data!E64</f>
        <v>4821264.1599999992</v>
      </c>
      <c r="F14" s="287">
        <f>data!F64</f>
        <v>0</v>
      </c>
      <c r="G14" s="287">
        <f>data!G64</f>
        <v>2949.03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2203.88</v>
      </c>
      <c r="D15" s="287">
        <f>data!D65</f>
        <v>0</v>
      </c>
      <c r="E15" s="287">
        <f>data!E65</f>
        <v>21789.660000000003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428936.83</v>
      </c>
      <c r="D16" s="287">
        <f>data!D66</f>
        <v>0</v>
      </c>
      <c r="E16" s="287">
        <f>data!E66</f>
        <v>1380478.4500000002</v>
      </c>
      <c r="F16" s="287">
        <f>data!F66</f>
        <v>0</v>
      </c>
      <c r="G16" s="287">
        <f>data!G66</f>
        <v>9162.2999999999993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505877</v>
      </c>
      <c r="D17" s="287">
        <f>data!D67</f>
        <v>0</v>
      </c>
      <c r="E17" s="287">
        <f>data!E67</f>
        <v>1004903</v>
      </c>
      <c r="F17" s="287">
        <f>data!F67</f>
        <v>0</v>
      </c>
      <c r="G17" s="287">
        <f>data!G67</f>
        <v>5505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209089.64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45513.01</v>
      </c>
      <c r="D19" s="287">
        <f>data!D69</f>
        <v>0</v>
      </c>
      <c r="E19" s="287">
        <f>data!E69</f>
        <v>189782.13000000003</v>
      </c>
      <c r="F19" s="287">
        <f>data!F69</f>
        <v>0</v>
      </c>
      <c r="G19" s="287">
        <f>data!G69</f>
        <v>1138.54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-151732.18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13537328.67</v>
      </c>
      <c r="D21" s="287">
        <f>data!D85</f>
        <v>0</v>
      </c>
      <c r="E21" s="287">
        <f>data!E85</f>
        <v>49896812.050000012</v>
      </c>
      <c r="F21" s="287">
        <f>data!F85</f>
        <v>0</v>
      </c>
      <c r="G21" s="287">
        <f>data!G85</f>
        <v>161943.97999999998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43415038</v>
      </c>
      <c r="D24" s="287">
        <f>data!D87</f>
        <v>0</v>
      </c>
      <c r="E24" s="287">
        <f>data!E87</f>
        <v>262792607.41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3987923</v>
      </c>
      <c r="D25" s="287">
        <f>data!D88</f>
        <v>0</v>
      </c>
      <c r="E25" s="287">
        <f>data!E88</f>
        <v>51818706.219999999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47402961</v>
      </c>
      <c r="D26" s="287">
        <f>data!D89</f>
        <v>0</v>
      </c>
      <c r="E26" s="287">
        <f>data!E89</f>
        <v>314611313.63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18849.680000000004</v>
      </c>
      <c r="D28" s="287">
        <f>data!D90</f>
        <v>0</v>
      </c>
      <c r="E28" s="287">
        <f>data!E90</f>
        <v>159828.61999999988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6855.9576481046324</v>
      </c>
      <c r="D30" s="287">
        <f>data!D92</f>
        <v>0</v>
      </c>
      <c r="E30" s="287">
        <f>data!E92</f>
        <v>58132.458995325542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87.282899038461537</v>
      </c>
      <c r="D32" s="294">
        <f>data!D94</f>
        <v>0</v>
      </c>
      <c r="E32" s="294">
        <f>data!E94</f>
        <v>269.79686057692305</v>
      </c>
      <c r="F32" s="294">
        <f>data!F94</f>
        <v>0</v>
      </c>
      <c r="G32" s="294">
        <f>data!G94</f>
        <v>2.4144230769230769E-2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Kadlec Regional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4704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1751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29.302615384615386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60.199899038461538</v>
      </c>
      <c r="I42" s="294">
        <f>data!P60</f>
        <v>218.59066346153844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5873481.1699999999</v>
      </c>
      <c r="D43" s="287">
        <f>data!K61</f>
        <v>2989736.5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7147243.2599999988</v>
      </c>
      <c r="I43" s="287">
        <f>data!P61</f>
        <v>28413700.25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497774</v>
      </c>
      <c r="D44" s="287">
        <f>data!K62</f>
        <v>230531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686803</v>
      </c>
      <c r="I44" s="287">
        <f>data!P62</f>
        <v>1826481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53095.67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616274.28999999992</v>
      </c>
      <c r="I45" s="287">
        <f>data!P63</f>
        <v>207987.06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1034278.4300000003</v>
      </c>
      <c r="D46" s="287">
        <f>data!K64</f>
        <v>315811.72000000009</v>
      </c>
      <c r="E46" s="287">
        <f>data!L64</f>
        <v>0</v>
      </c>
      <c r="F46" s="287">
        <f>data!M64</f>
        <v>0</v>
      </c>
      <c r="G46" s="287">
        <f>data!N64</f>
        <v>10902.07</v>
      </c>
      <c r="H46" s="287">
        <f>data!O64</f>
        <v>823143.42000000016</v>
      </c>
      <c r="I46" s="287">
        <f>data!P64</f>
        <v>28850807.509999994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288.23</v>
      </c>
      <c r="D47" s="287">
        <f>data!K65</f>
        <v>7218.48</v>
      </c>
      <c r="E47" s="287">
        <f>data!L65</f>
        <v>0</v>
      </c>
      <c r="F47" s="287">
        <f>data!M65</f>
        <v>0</v>
      </c>
      <c r="G47" s="287">
        <f>data!N65</f>
        <v>-1600</v>
      </c>
      <c r="H47" s="287">
        <f>data!O65</f>
        <v>5521.68</v>
      </c>
      <c r="I47" s="287">
        <f>data!P65</f>
        <v>13687.55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20328.13</v>
      </c>
      <c r="D48" s="287">
        <f>data!K66</f>
        <v>32064.730000000003</v>
      </c>
      <c r="E48" s="287">
        <f>data!L66</f>
        <v>0</v>
      </c>
      <c r="F48" s="287">
        <f>data!M66</f>
        <v>0</v>
      </c>
      <c r="G48" s="287">
        <f>data!N66</f>
        <v>3609.15</v>
      </c>
      <c r="H48" s="287">
        <f>data!O66</f>
        <v>45400.15</v>
      </c>
      <c r="I48" s="287">
        <f>data!P66</f>
        <v>1610022.08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189994</v>
      </c>
      <c r="D49" s="287">
        <f>data!K67</f>
        <v>7048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6077</v>
      </c>
      <c r="I49" s="287">
        <f>data!P67</f>
        <v>2249426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392267.4</v>
      </c>
      <c r="E50" s="287">
        <f>data!L68</f>
        <v>0</v>
      </c>
      <c r="F50" s="287">
        <f>data!M68</f>
        <v>0</v>
      </c>
      <c r="G50" s="287">
        <f>data!N68</f>
        <v>233941.92</v>
      </c>
      <c r="H50" s="287">
        <f>data!O68</f>
        <v>83953.88</v>
      </c>
      <c r="I50" s="287">
        <f>data!P68</f>
        <v>805750.79999999993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12921.94</v>
      </c>
      <c r="D51" s="287">
        <f>data!K69</f>
        <v>36192.25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56036.7</v>
      </c>
      <c r="I51" s="287">
        <f>data!P69</f>
        <v>216019.82999999996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-12322.3</v>
      </c>
      <c r="D52" s="287">
        <f>-data!K84</f>
        <v>-97188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-1062893.46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7669839.2700000014</v>
      </c>
      <c r="D53" s="287">
        <f>data!K85</f>
        <v>3913682.08</v>
      </c>
      <c r="E53" s="287">
        <f>data!L85</f>
        <v>0</v>
      </c>
      <c r="F53" s="287">
        <f>data!M85</f>
        <v>0</v>
      </c>
      <c r="G53" s="287">
        <f>data!N85</f>
        <v>246853.14</v>
      </c>
      <c r="H53" s="287">
        <f>data!O85</f>
        <v>9470453.379999999</v>
      </c>
      <c r="I53" s="287">
        <f>data!P85</f>
        <v>63130988.619999982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55199914</v>
      </c>
      <c r="D56" s="287">
        <f>data!K87</f>
        <v>6809.76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54703131.449999996</v>
      </c>
      <c r="I56" s="287">
        <f>data!P87</f>
        <v>156801785.9900001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6803683.3799999999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2941303.34</v>
      </c>
      <c r="I57" s="287">
        <f>data!P88</f>
        <v>216541320.47000003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55199914</v>
      </c>
      <c r="D58" s="287">
        <f>data!K89</f>
        <v>6810493.1399999997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57644434.789999992</v>
      </c>
      <c r="I58" s="287">
        <f>data!P89</f>
        <v>373343106.46000016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11658.25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11404.87</v>
      </c>
      <c r="I60" s="287">
        <f>data!P90</f>
        <v>34460.020000000004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4240.3090265201226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4148.1502976251622</v>
      </c>
      <c r="I62" s="287">
        <f>data!P92</f>
        <v>12533.710793649474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1.7654663461538462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34.144783653846154</v>
      </c>
      <c r="I64" s="294">
        <f>data!P94</f>
        <v>45.57841346153846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Kadlec Regional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41.462812499999998</v>
      </c>
      <c r="D74" s="294">
        <f>data!R60</f>
        <v>7.5677355769230772</v>
      </c>
      <c r="E74" s="294">
        <f>data!S60</f>
        <v>1.6086538461538461E-2</v>
      </c>
      <c r="F74" s="294">
        <f>data!T60</f>
        <v>2.5163461538461541E-2</v>
      </c>
      <c r="G74" s="294">
        <f>data!U60</f>
        <v>61.152557692307688</v>
      </c>
      <c r="H74" s="294">
        <f>data!V60</f>
        <v>134.7581201923077</v>
      </c>
      <c r="I74" s="294">
        <f>data!W60</f>
        <v>13.317485576923078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3951329.02</v>
      </c>
      <c r="D75" s="287">
        <f>data!R61</f>
        <v>891994.88000000012</v>
      </c>
      <c r="E75" s="287">
        <f>data!S61</f>
        <v>427.24</v>
      </c>
      <c r="F75" s="287">
        <f>data!T61</f>
        <v>2141.15</v>
      </c>
      <c r="G75" s="287">
        <f>data!U61</f>
        <v>4588407.51</v>
      </c>
      <c r="H75" s="287">
        <f>data!V61</f>
        <v>17884803.18</v>
      </c>
      <c r="I75" s="287">
        <f>data!W61</f>
        <v>1247098.0000000002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359322</v>
      </c>
      <c r="D76" s="287">
        <f>data!R62</f>
        <v>36590</v>
      </c>
      <c r="E76" s="287">
        <f>data!S62</f>
        <v>0</v>
      </c>
      <c r="F76" s="287">
        <f>data!T62</f>
        <v>189</v>
      </c>
      <c r="G76" s="287">
        <f>data!U62</f>
        <v>369156</v>
      </c>
      <c r="H76" s="287">
        <f>data!V62</f>
        <v>1210072</v>
      </c>
      <c r="I76" s="287">
        <f>data!W62</f>
        <v>107129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3164385.37</v>
      </c>
      <c r="E77" s="287">
        <f>data!S63</f>
        <v>0</v>
      </c>
      <c r="F77" s="287">
        <f>data!T63</f>
        <v>0</v>
      </c>
      <c r="G77" s="287">
        <f>data!U63</f>
        <v>43805</v>
      </c>
      <c r="H77" s="287">
        <f>data!V63</f>
        <v>1041084.81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667295.17000000016</v>
      </c>
      <c r="D78" s="287">
        <f>data!R64</f>
        <v>894288.88000000012</v>
      </c>
      <c r="E78" s="287">
        <f>data!S64</f>
        <v>-833506.95999999985</v>
      </c>
      <c r="F78" s="287">
        <f>data!T64</f>
        <v>489.02000000000004</v>
      </c>
      <c r="G78" s="287">
        <f>data!U64</f>
        <v>6272184.9000000004</v>
      </c>
      <c r="H78" s="287">
        <f>data!V64</f>
        <v>12087099.980000002</v>
      </c>
      <c r="I78" s="287">
        <f>data!W64</f>
        <v>347179.66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1314.97</v>
      </c>
      <c r="D79" s="287">
        <f>data!R65</f>
        <v>807.21</v>
      </c>
      <c r="E79" s="287">
        <f>data!S65</f>
        <v>0</v>
      </c>
      <c r="F79" s="287">
        <f>data!T65</f>
        <v>0</v>
      </c>
      <c r="G79" s="287">
        <f>data!U65</f>
        <v>1422.96</v>
      </c>
      <c r="H79" s="287">
        <f>data!V65</f>
        <v>4578.9500000000007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8010.03</v>
      </c>
      <c r="D80" s="287">
        <f>data!R66</f>
        <v>15660.439999999999</v>
      </c>
      <c r="E80" s="287">
        <f>data!S66</f>
        <v>114739.76</v>
      </c>
      <c r="F80" s="287">
        <f>data!T66</f>
        <v>0</v>
      </c>
      <c r="G80" s="287">
        <f>data!U66</f>
        <v>4409441.45</v>
      </c>
      <c r="H80" s="287">
        <f>data!V66</f>
        <v>656407.04000000004</v>
      </c>
      <c r="I80" s="287">
        <f>data!W66</f>
        <v>241718.69000000003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84804</v>
      </c>
      <c r="D81" s="287">
        <f>data!R67</f>
        <v>49175</v>
      </c>
      <c r="E81" s="287">
        <f>data!S67</f>
        <v>0</v>
      </c>
      <c r="F81" s="287">
        <f>data!T67</f>
        <v>0</v>
      </c>
      <c r="G81" s="287">
        <f>data!U67</f>
        <v>225752</v>
      </c>
      <c r="H81" s="287">
        <f>data!V67</f>
        <v>680350</v>
      </c>
      <c r="I81" s="287">
        <f>data!W67</f>
        <v>454503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-45849.1</v>
      </c>
      <c r="F82" s="287">
        <f>data!T68</f>
        <v>0</v>
      </c>
      <c r="G82" s="287">
        <f>data!U68</f>
        <v>61045.65</v>
      </c>
      <c r="H82" s="287">
        <f>data!V68</f>
        <v>984240.11999999988</v>
      </c>
      <c r="I82" s="287">
        <f>data!W68</f>
        <v>102198.48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19201.61</v>
      </c>
      <c r="D83" s="287">
        <f>data!R69</f>
        <v>365.66</v>
      </c>
      <c r="E83" s="287">
        <f>data!S69</f>
        <v>0</v>
      </c>
      <c r="F83" s="287">
        <f>data!T69</f>
        <v>719.4</v>
      </c>
      <c r="G83" s="287">
        <f>data!U69</f>
        <v>52907.64</v>
      </c>
      <c r="H83" s="287">
        <f>data!V69</f>
        <v>173514.76</v>
      </c>
      <c r="I83" s="287">
        <f>data!W69</f>
        <v>420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7652.51</v>
      </c>
      <c r="H84" s="287">
        <f>data!V84</f>
        <v>137259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5091276.7999999998</v>
      </c>
      <c r="D85" s="287">
        <f>data!R85</f>
        <v>5053267.4400000004</v>
      </c>
      <c r="E85" s="287">
        <f>data!S85</f>
        <v>-764189.05999999982</v>
      </c>
      <c r="F85" s="287">
        <f>data!T85</f>
        <v>3538.57</v>
      </c>
      <c r="G85" s="287">
        <f>data!U85</f>
        <v>16016470.600000001</v>
      </c>
      <c r="H85" s="287">
        <f>data!V85</f>
        <v>34584891.839999989</v>
      </c>
      <c r="I85" s="287">
        <f>data!W85</f>
        <v>2500246.83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8129810.4800000004</v>
      </c>
      <c r="D88" s="287">
        <f>data!R87</f>
        <v>2684571.7</v>
      </c>
      <c r="E88" s="287">
        <f>data!S87</f>
        <v>0</v>
      </c>
      <c r="F88" s="287">
        <f>data!T87</f>
        <v>0</v>
      </c>
      <c r="G88" s="287">
        <f>data!U87</f>
        <v>80925974.599999994</v>
      </c>
      <c r="H88" s="287">
        <f>data!V87</f>
        <v>65347457.480000004</v>
      </c>
      <c r="I88" s="287">
        <f>data!W87</f>
        <v>13402534.000000002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14504627.860000001</v>
      </c>
      <c r="D89" s="287">
        <f>data!R88</f>
        <v>4690481.07</v>
      </c>
      <c r="E89" s="287">
        <f>data!S88</f>
        <v>0</v>
      </c>
      <c r="F89" s="287">
        <f>data!T88</f>
        <v>0</v>
      </c>
      <c r="G89" s="287">
        <f>data!U88</f>
        <v>47094818.280000001</v>
      </c>
      <c r="H89" s="287">
        <f>data!V88</f>
        <v>117450923.72</v>
      </c>
      <c r="I89" s="287">
        <f>data!W88</f>
        <v>56001685.360000007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22634438.340000004</v>
      </c>
      <c r="D90" s="287">
        <f>data!R89</f>
        <v>7375052.7700000005</v>
      </c>
      <c r="E90" s="287">
        <f>data!S89</f>
        <v>0</v>
      </c>
      <c r="F90" s="287">
        <f>data!T89</f>
        <v>0</v>
      </c>
      <c r="G90" s="287">
        <f>data!U89</f>
        <v>128020792.88</v>
      </c>
      <c r="H90" s="287">
        <f>data!V89</f>
        <v>182798381.19999999</v>
      </c>
      <c r="I90" s="287">
        <f>data!W89</f>
        <v>69404219.360000014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13904.480000000001</v>
      </c>
      <c r="D92" s="287">
        <f>data!R90</f>
        <v>0</v>
      </c>
      <c r="E92" s="287">
        <f>data!S90</f>
        <v>861.95</v>
      </c>
      <c r="F92" s="287">
        <f>data!T90</f>
        <v>522.42000000000007</v>
      </c>
      <c r="G92" s="287">
        <f>data!U90</f>
        <v>7101.38</v>
      </c>
      <c r="H92" s="287">
        <f>data!V90</f>
        <v>11395.760000000002</v>
      </c>
      <c r="I92" s="287">
        <f>data!W90</f>
        <v>3095.04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5057.30208676847</v>
      </c>
      <c r="D94" s="287">
        <f>data!R92</f>
        <v>0</v>
      </c>
      <c r="E94" s="287">
        <f>data!S92</f>
        <v>313.50626083752019</v>
      </c>
      <c r="F94" s="287">
        <f>data!T92</f>
        <v>190.01327314430918</v>
      </c>
      <c r="G94" s="287">
        <f>data!U92</f>
        <v>2582.8958647094946</v>
      </c>
      <c r="H94" s="287">
        <f>data!V92</f>
        <v>4144.8368316048254</v>
      </c>
      <c r="I94" s="287">
        <f>data!W92</f>
        <v>1125.720073719541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28.12108653846154</v>
      </c>
      <c r="D96" s="294">
        <f>data!R94</f>
        <v>0</v>
      </c>
      <c r="E96" s="294">
        <f>data!S94</f>
        <v>0</v>
      </c>
      <c r="F96" s="294">
        <f>data!T94</f>
        <v>2.5163461538461541E-2</v>
      </c>
      <c r="G96" s="294">
        <f>data!U94</f>
        <v>0</v>
      </c>
      <c r="H96" s="294">
        <f>data!V94</f>
        <v>22.848129807692306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Kadlec Regional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18.872956730769232</v>
      </c>
      <c r="D106" s="294">
        <f>data!Y60</f>
        <v>72.274360576923087</v>
      </c>
      <c r="E106" s="294">
        <f>data!Z60</f>
        <v>127.33874519230767</v>
      </c>
      <c r="F106" s="294">
        <f>data!AA60</f>
        <v>7.7615288461538459</v>
      </c>
      <c r="G106" s="294">
        <f>data!AB60</f>
        <v>46.997341346153846</v>
      </c>
      <c r="H106" s="294">
        <f>data!AC60</f>
        <v>29.454836538461546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1574869.08</v>
      </c>
      <c r="D107" s="287">
        <f>data!Y61</f>
        <v>6266672.9199999999</v>
      </c>
      <c r="E107" s="287">
        <f>data!Z61</f>
        <v>14197258.92</v>
      </c>
      <c r="F107" s="287">
        <f>data!AA61</f>
        <v>704943.13</v>
      </c>
      <c r="G107" s="287">
        <f>data!AB61</f>
        <v>4087985.19</v>
      </c>
      <c r="H107" s="287">
        <f>data!AC61</f>
        <v>4244356.3900000006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142228</v>
      </c>
      <c r="D108" s="287">
        <f>data!Y62</f>
        <v>557892</v>
      </c>
      <c r="E108" s="287">
        <f>data!Z62</f>
        <v>1093339</v>
      </c>
      <c r="F108" s="287">
        <f>data!AA62</f>
        <v>62628</v>
      </c>
      <c r="G108" s="287">
        <f>data!AB62</f>
        <v>355165</v>
      </c>
      <c r="H108" s="287">
        <f>data!AC62</f>
        <v>205952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904144.62</v>
      </c>
      <c r="E109" s="287">
        <f>data!Z63</f>
        <v>-178661.75</v>
      </c>
      <c r="F109" s="287">
        <f>data!AA63</f>
        <v>0</v>
      </c>
      <c r="G109" s="287">
        <f>data!AB63</f>
        <v>0</v>
      </c>
      <c r="H109" s="287">
        <f>data!AC63</f>
        <v>5740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802155.97</v>
      </c>
      <c r="D110" s="287">
        <f>data!Y64</f>
        <v>6585394.4299999988</v>
      </c>
      <c r="E110" s="287">
        <f>data!Z64</f>
        <v>32309402.739999998</v>
      </c>
      <c r="F110" s="287">
        <f>data!AA64</f>
        <v>1815175.73</v>
      </c>
      <c r="G110" s="287">
        <f>data!AB64</f>
        <v>23803549.069999997</v>
      </c>
      <c r="H110" s="287">
        <f>data!AC64</f>
        <v>1042642.6800000002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388.53</v>
      </c>
      <c r="D111" s="287">
        <f>data!Y65</f>
        <v>1182.93</v>
      </c>
      <c r="E111" s="287">
        <f>data!Z65</f>
        <v>101078.41</v>
      </c>
      <c r="F111" s="287">
        <f>data!AA65</f>
        <v>252.35</v>
      </c>
      <c r="G111" s="287">
        <f>data!AB65</f>
        <v>313338</v>
      </c>
      <c r="H111" s="287">
        <f>data!AC65</f>
        <v>1143.76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245675.80000000002</v>
      </c>
      <c r="D112" s="287">
        <f>data!Y66</f>
        <v>1244497.8700000001</v>
      </c>
      <c r="E112" s="287">
        <f>data!Z66</f>
        <v>2862514.67</v>
      </c>
      <c r="F112" s="287">
        <f>data!AA66</f>
        <v>209087.6</v>
      </c>
      <c r="G112" s="287">
        <f>data!AB66</f>
        <v>667208.05000000005</v>
      </c>
      <c r="H112" s="287">
        <f>data!AC66</f>
        <v>389039.37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13192</v>
      </c>
      <c r="D113" s="287">
        <f>data!Y67</f>
        <v>757916</v>
      </c>
      <c r="E113" s="287">
        <f>data!Z67</f>
        <v>1235135</v>
      </c>
      <c r="F113" s="287">
        <f>data!AA67</f>
        <v>377135</v>
      </c>
      <c r="G113" s="287">
        <f>data!AB67</f>
        <v>82541</v>
      </c>
      <c r="H113" s="287">
        <f>data!AC67</f>
        <v>59565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198654.17</v>
      </c>
      <c r="D114" s="287">
        <f>data!Y68</f>
        <v>603520.44000000006</v>
      </c>
      <c r="E114" s="287">
        <f>data!Z68</f>
        <v>832835.52</v>
      </c>
      <c r="F114" s="287">
        <f>data!AA68</f>
        <v>98867.4</v>
      </c>
      <c r="G114" s="287">
        <f>data!AB68</f>
        <v>673622.2</v>
      </c>
      <c r="H114" s="287">
        <f>data!AC68</f>
        <v>33437.46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3261.94</v>
      </c>
      <c r="D115" s="287">
        <f>data!Y69</f>
        <v>16384.849999999999</v>
      </c>
      <c r="E115" s="287">
        <f>data!Z69</f>
        <v>548758.75999999989</v>
      </c>
      <c r="F115" s="287">
        <f>data!AA69</f>
        <v>51285</v>
      </c>
      <c r="G115" s="287">
        <f>data!AB69</f>
        <v>1544943.4000000001</v>
      </c>
      <c r="H115" s="287">
        <f>data!AC69</f>
        <v>13232.1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-7616.25</v>
      </c>
      <c r="E116" s="287">
        <f>-data!Z84</f>
        <v>-38323.899999999994</v>
      </c>
      <c r="F116" s="287">
        <f>-data!AA84</f>
        <v>0</v>
      </c>
      <c r="G116" s="287">
        <f>-data!AB84</f>
        <v>-21216072.039999999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2980425.4899999993</v>
      </c>
      <c r="D117" s="287">
        <f>data!Y85</f>
        <v>16929989.810000002</v>
      </c>
      <c r="E117" s="287">
        <f>data!Z85</f>
        <v>52963337.369999997</v>
      </c>
      <c r="F117" s="287">
        <f>data!AA85</f>
        <v>3319374.21</v>
      </c>
      <c r="G117" s="287">
        <f>data!AB85</f>
        <v>10312279.869999997</v>
      </c>
      <c r="H117" s="287">
        <f>data!AC85</f>
        <v>5995108.7599999998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45426112.899999991</v>
      </c>
      <c r="D120" s="287">
        <f>data!Y87</f>
        <v>54462935.249999993</v>
      </c>
      <c r="E120" s="287">
        <f>data!Z87</f>
        <v>427361.36</v>
      </c>
      <c r="F120" s="287">
        <f>data!AA87</f>
        <v>2633601.5700000008</v>
      </c>
      <c r="G120" s="287">
        <f>data!AB87</f>
        <v>49081992.999999993</v>
      </c>
      <c r="H120" s="287">
        <f>data!AC87</f>
        <v>27448571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105605620.16</v>
      </c>
      <c r="D121" s="287">
        <f>data!Y88</f>
        <v>116375412.77</v>
      </c>
      <c r="E121" s="287">
        <f>data!Z88</f>
        <v>123600079.77000001</v>
      </c>
      <c r="F121" s="287">
        <f>data!AA88</f>
        <v>23634035.239999998</v>
      </c>
      <c r="G121" s="287">
        <f>data!AB88</f>
        <v>34960529.580000006</v>
      </c>
      <c r="H121" s="287">
        <f>data!AC88</f>
        <v>12282098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151031733.06</v>
      </c>
      <c r="D122" s="287">
        <f>data!Y89</f>
        <v>170838348.01999998</v>
      </c>
      <c r="E122" s="287">
        <f>data!Z89</f>
        <v>124027441.13000001</v>
      </c>
      <c r="F122" s="287">
        <f>data!AA89</f>
        <v>26267636.809999999</v>
      </c>
      <c r="G122" s="287">
        <f>data!AB89</f>
        <v>84042522.579999998</v>
      </c>
      <c r="H122" s="287">
        <f>data!AC89</f>
        <v>39730669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1984.0600000000002</v>
      </c>
      <c r="D124" s="287">
        <f>data!Y90</f>
        <v>9603.7799999999988</v>
      </c>
      <c r="E124" s="287">
        <f>data!Z90</f>
        <v>0</v>
      </c>
      <c r="F124" s="287">
        <f>data!AA90</f>
        <v>1860.0099999999998</v>
      </c>
      <c r="G124" s="287">
        <f>data!AB90</f>
        <v>4712.46</v>
      </c>
      <c r="H124" s="287">
        <f>data!AC90</f>
        <v>637.91999999999996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721.63725491883554</v>
      </c>
      <c r="D126" s="287">
        <f>data!Y92</f>
        <v>3493.0624255538705</v>
      </c>
      <c r="E126" s="287">
        <f>data!Z92</f>
        <v>0</v>
      </c>
      <c r="F126" s="287">
        <f>data!AA92</f>
        <v>676.51810455408759</v>
      </c>
      <c r="G126" s="287">
        <f>data!AB92</f>
        <v>1714.0039607243809</v>
      </c>
      <c r="H126" s="287">
        <f>data!AC92</f>
        <v>232.02263926384458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6.2994567307692311</v>
      </c>
      <c r="E128" s="294">
        <f>data!Z94</f>
        <v>23.23739903846154</v>
      </c>
      <c r="F128" s="294">
        <f>data!AA94</f>
        <v>0</v>
      </c>
      <c r="G128" s="294">
        <f>data!AB94</f>
        <v>0</v>
      </c>
      <c r="H128" s="294">
        <f>data!AC94</f>
        <v>-0.13481730769230768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Kadlec Regional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59.353533653846156</v>
      </c>
      <c r="D138" s="294">
        <f>data!AF60</f>
        <v>0</v>
      </c>
      <c r="E138" s="294">
        <f>data!AG60</f>
        <v>149.4768942307692</v>
      </c>
      <c r="F138" s="294">
        <f>data!AH60</f>
        <v>0</v>
      </c>
      <c r="G138" s="294">
        <f>data!AI60</f>
        <v>0</v>
      </c>
      <c r="H138" s="294">
        <f>data!AJ60</f>
        <v>540.94955288461551</v>
      </c>
      <c r="I138" s="294">
        <f>data!AK60</f>
        <v>18.533798076923077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5500768.5100000007</v>
      </c>
      <c r="D139" s="287">
        <f>data!AF61</f>
        <v>0</v>
      </c>
      <c r="E139" s="287">
        <f>data!AG61</f>
        <v>19559825.640000004</v>
      </c>
      <c r="F139" s="287">
        <f>data!AH61</f>
        <v>0</v>
      </c>
      <c r="G139" s="287">
        <f>data!AI61</f>
        <v>0</v>
      </c>
      <c r="H139" s="287">
        <f>data!AJ61</f>
        <v>69211209.549999997</v>
      </c>
      <c r="I139" s="287">
        <f>data!AK61</f>
        <v>1879196.6700000002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486642</v>
      </c>
      <c r="D140" s="287">
        <f>data!AF62</f>
        <v>0</v>
      </c>
      <c r="E140" s="287">
        <f>data!AG62</f>
        <v>1195461</v>
      </c>
      <c r="F140" s="287">
        <f>data!AH62</f>
        <v>0</v>
      </c>
      <c r="G140" s="287">
        <f>data!AI62</f>
        <v>0</v>
      </c>
      <c r="H140" s="287">
        <f>data!AJ62</f>
        <v>4636896</v>
      </c>
      <c r="I140" s="287">
        <f>data!AK62</f>
        <v>171991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45.2</v>
      </c>
      <c r="D141" s="287">
        <f>data!AF63</f>
        <v>0</v>
      </c>
      <c r="E141" s="287">
        <f>data!AG63</f>
        <v>316156.10000000003</v>
      </c>
      <c r="F141" s="287">
        <f>data!AH63</f>
        <v>0</v>
      </c>
      <c r="G141" s="287">
        <f>data!AI63</f>
        <v>0</v>
      </c>
      <c r="H141" s="287">
        <f>data!AJ63</f>
        <v>1010067.5300000001</v>
      </c>
      <c r="I141" s="287">
        <f>data!AK63</f>
        <v>4874.12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81540.05</v>
      </c>
      <c r="D142" s="287">
        <f>data!AF64</f>
        <v>0</v>
      </c>
      <c r="E142" s="287">
        <f>data!AG64</f>
        <v>2667449.7999999993</v>
      </c>
      <c r="F142" s="287">
        <f>data!AH64</f>
        <v>0</v>
      </c>
      <c r="G142" s="287">
        <f>data!AI64</f>
        <v>0</v>
      </c>
      <c r="H142" s="287">
        <f>data!AJ64</f>
        <v>11095005.12999999</v>
      </c>
      <c r="I142" s="287">
        <f>data!AK64</f>
        <v>44823.09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7119.14</v>
      </c>
      <c r="D143" s="287">
        <f>data!AF65</f>
        <v>0</v>
      </c>
      <c r="E143" s="287">
        <f>data!AG65</f>
        <v>26982.959999999999</v>
      </c>
      <c r="F143" s="287">
        <f>data!AH65</f>
        <v>0</v>
      </c>
      <c r="G143" s="287">
        <f>data!AI65</f>
        <v>0</v>
      </c>
      <c r="H143" s="287">
        <f>data!AJ65</f>
        <v>210613.78999999998</v>
      </c>
      <c r="I143" s="287">
        <f>data!AK65</f>
        <v>1026.22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58218.97</v>
      </c>
      <c r="D144" s="287">
        <f>data!AF66</f>
        <v>0</v>
      </c>
      <c r="E144" s="287">
        <f>data!AG66</f>
        <v>992712.58</v>
      </c>
      <c r="F144" s="287">
        <f>data!AH66</f>
        <v>0</v>
      </c>
      <c r="G144" s="287">
        <f>data!AI66</f>
        <v>0</v>
      </c>
      <c r="H144" s="287">
        <f>data!AJ66</f>
        <v>2941254.9500000011</v>
      </c>
      <c r="I144" s="287">
        <f>data!AK66</f>
        <v>21657.020000000004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46848</v>
      </c>
      <c r="D145" s="287">
        <f>data!AF67</f>
        <v>0</v>
      </c>
      <c r="E145" s="287">
        <f>data!AG67</f>
        <v>195304</v>
      </c>
      <c r="F145" s="287">
        <f>data!AH67</f>
        <v>0</v>
      </c>
      <c r="G145" s="287">
        <f>data!AI67</f>
        <v>0</v>
      </c>
      <c r="H145" s="287">
        <f>data!AJ67</f>
        <v>513954</v>
      </c>
      <c r="I145" s="287">
        <f>data!AK67</f>
        <v>5560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604813.24</v>
      </c>
      <c r="D146" s="287">
        <f>data!AF68</f>
        <v>0</v>
      </c>
      <c r="E146" s="287">
        <f>data!AG68</f>
        <v>904769.84</v>
      </c>
      <c r="F146" s="287">
        <f>data!AH68</f>
        <v>0</v>
      </c>
      <c r="G146" s="287">
        <f>data!AI68</f>
        <v>0</v>
      </c>
      <c r="H146" s="287">
        <f>data!AJ68</f>
        <v>7758938.9200000009</v>
      </c>
      <c r="I146" s="287">
        <f>data!AK68</f>
        <v>104712.6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47840.74</v>
      </c>
      <c r="D147" s="287">
        <f>data!AF69</f>
        <v>0</v>
      </c>
      <c r="E147" s="287">
        <f>data!AG69</f>
        <v>137062.78999999998</v>
      </c>
      <c r="F147" s="287">
        <f>data!AH69</f>
        <v>0</v>
      </c>
      <c r="G147" s="287">
        <f>data!AI69</f>
        <v>0</v>
      </c>
      <c r="H147" s="287">
        <f>data!AJ69</f>
        <v>987331.42000000016</v>
      </c>
      <c r="I147" s="287">
        <f>data!AK69</f>
        <v>32827.049999999996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-46683.58</v>
      </c>
      <c r="F148" s="287">
        <f>-data!AH84</f>
        <v>0</v>
      </c>
      <c r="G148" s="287">
        <f>-data!AI84</f>
        <v>0</v>
      </c>
      <c r="H148" s="287">
        <f>-data!AJ84</f>
        <v>-1745158.94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6833835.8500000006</v>
      </c>
      <c r="D149" s="287">
        <f>data!AF85</f>
        <v>0</v>
      </c>
      <c r="E149" s="287">
        <f>data!AG85</f>
        <v>25949041.130000006</v>
      </c>
      <c r="F149" s="287">
        <f>data!AH85</f>
        <v>0</v>
      </c>
      <c r="G149" s="287">
        <f>data!AI85</f>
        <v>0</v>
      </c>
      <c r="H149" s="287">
        <f>data!AJ85</f>
        <v>96620112.350000009</v>
      </c>
      <c r="I149" s="287">
        <f>data!AK85</f>
        <v>2266667.7700000005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6013136</v>
      </c>
      <c r="D152" s="287">
        <f>data!AF87</f>
        <v>0</v>
      </c>
      <c r="E152" s="287">
        <f>data!AG87</f>
        <v>51888541.750000007</v>
      </c>
      <c r="F152" s="287">
        <f>data!AH87</f>
        <v>0</v>
      </c>
      <c r="G152" s="287">
        <f>data!AI87</f>
        <v>0</v>
      </c>
      <c r="H152" s="287">
        <f>data!AJ87</f>
        <v>67233.87</v>
      </c>
      <c r="I152" s="287">
        <f>data!AK87</f>
        <v>2869955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15657826</v>
      </c>
      <c r="D153" s="287">
        <f>data!AF88</f>
        <v>0</v>
      </c>
      <c r="E153" s="287">
        <f>data!AG88</f>
        <v>192922730.15000004</v>
      </c>
      <c r="F153" s="287">
        <f>data!AH88</f>
        <v>0</v>
      </c>
      <c r="G153" s="287">
        <f>data!AI88</f>
        <v>0</v>
      </c>
      <c r="H153" s="287">
        <f>data!AJ88</f>
        <v>197150009.00999996</v>
      </c>
      <c r="I153" s="287">
        <f>data!AK88</f>
        <v>3438768.46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21670962</v>
      </c>
      <c r="D154" s="287">
        <f>data!AF89</f>
        <v>0</v>
      </c>
      <c r="E154" s="287">
        <f>data!AG89</f>
        <v>244811271.90000004</v>
      </c>
      <c r="F154" s="287">
        <f>data!AH89</f>
        <v>0</v>
      </c>
      <c r="G154" s="287">
        <f>data!AI89</f>
        <v>0</v>
      </c>
      <c r="H154" s="287">
        <f>data!AJ89</f>
        <v>197217242.87999997</v>
      </c>
      <c r="I154" s="287">
        <f>data!AK89</f>
        <v>6308723.46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1895.32</v>
      </c>
      <c r="D156" s="287">
        <f>data!AF90</f>
        <v>0</v>
      </c>
      <c r="E156" s="287">
        <f>data!AG90</f>
        <v>21215.520000000004</v>
      </c>
      <c r="F156" s="287">
        <f>data!AH90</f>
        <v>0</v>
      </c>
      <c r="G156" s="287">
        <f>data!AI90</f>
        <v>0</v>
      </c>
      <c r="H156" s="287">
        <f>data!AJ90</f>
        <v>4651.5999999999995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689.3609679106313</v>
      </c>
      <c r="D158" s="287">
        <f>data!AF92</f>
        <v>0</v>
      </c>
      <c r="E158" s="287">
        <f>data!AG92</f>
        <v>7716.4549532149513</v>
      </c>
      <c r="F158" s="287">
        <f>data!AH92</f>
        <v>0</v>
      </c>
      <c r="G158" s="287">
        <f>data!AI92</f>
        <v>0</v>
      </c>
      <c r="H158" s="287">
        <f>data!AJ92</f>
        <v>1691.868116377758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66.308014423076912</v>
      </c>
      <c r="F160" s="294">
        <f>data!AH94</f>
        <v>0</v>
      </c>
      <c r="G160" s="294">
        <f>data!AI94</f>
        <v>0</v>
      </c>
      <c r="H160" s="294">
        <f>data!AJ94</f>
        <v>38.379788461538453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Kadlec Regional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13.550923076923077</v>
      </c>
      <c r="D170" s="294">
        <f>data!AM60</f>
        <v>0</v>
      </c>
      <c r="E170" s="294">
        <f>data!AN60</f>
        <v>0</v>
      </c>
      <c r="F170" s="294">
        <f>data!AO60</f>
        <v>44.641543269230766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1329592.45</v>
      </c>
      <c r="D171" s="287">
        <f>data!AM61</f>
        <v>0</v>
      </c>
      <c r="E171" s="287">
        <f>data!AN61</f>
        <v>0</v>
      </c>
      <c r="F171" s="287">
        <f>data!AO61</f>
        <v>3983411.3499999996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115493</v>
      </c>
      <c r="D172" s="287">
        <f>data!AM62</f>
        <v>0</v>
      </c>
      <c r="E172" s="287">
        <f>data!AN62</f>
        <v>0</v>
      </c>
      <c r="F172" s="287">
        <f>data!AO62</f>
        <v>348505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8769.5499999999993</v>
      </c>
      <c r="D174" s="287">
        <f>data!AM64</f>
        <v>0</v>
      </c>
      <c r="E174" s="287">
        <f>data!AN64</f>
        <v>0</v>
      </c>
      <c r="F174" s="287">
        <f>data!AO64</f>
        <v>319649.58999999997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2783.48</v>
      </c>
      <c r="D175" s="287">
        <f>data!AM65</f>
        <v>0</v>
      </c>
      <c r="E175" s="287">
        <f>data!AN65</f>
        <v>0</v>
      </c>
      <c r="F175" s="287">
        <f>data!AO65</f>
        <v>360.5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1527.62</v>
      </c>
      <c r="D176" s="287">
        <f>data!AM66</f>
        <v>0</v>
      </c>
      <c r="E176" s="287">
        <f>data!AN66</f>
        <v>0</v>
      </c>
      <c r="F176" s="287">
        <f>data!AO66</f>
        <v>1321.65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11141</v>
      </c>
      <c r="D177" s="287">
        <f>data!AM67</f>
        <v>0</v>
      </c>
      <c r="E177" s="287">
        <f>data!AN67</f>
        <v>0</v>
      </c>
      <c r="F177" s="287">
        <f>data!AO67</f>
        <v>16760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104712.6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17583.599999999999</v>
      </c>
      <c r="D179" s="287">
        <f>data!AM69</f>
        <v>0</v>
      </c>
      <c r="E179" s="287">
        <f>data!AN69</f>
        <v>0</v>
      </c>
      <c r="F179" s="287">
        <f>data!AO69</f>
        <v>6206.34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1591109.5500000003</v>
      </c>
      <c r="D181" s="287">
        <f>data!AM85</f>
        <v>0</v>
      </c>
      <c r="E181" s="287">
        <f>data!AN85</f>
        <v>0</v>
      </c>
      <c r="F181" s="287">
        <f>data!AO85</f>
        <v>4676214.43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1738718</v>
      </c>
      <c r="D184" s="287">
        <f>data!AM87</f>
        <v>0</v>
      </c>
      <c r="E184" s="287">
        <f>data!AN87</f>
        <v>0</v>
      </c>
      <c r="F184" s="287">
        <f>data!AO87</f>
        <v>8370749.2000000002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2979737</v>
      </c>
      <c r="D185" s="287">
        <f>data!AM88</f>
        <v>0</v>
      </c>
      <c r="E185" s="287">
        <f>data!AN88</f>
        <v>0</v>
      </c>
      <c r="F185" s="287">
        <f>data!AO88</f>
        <v>16239650.989999998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4718455</v>
      </c>
      <c r="D186" s="287">
        <f>data!AM89</f>
        <v>0</v>
      </c>
      <c r="E186" s="287">
        <f>data!AN89</f>
        <v>0</v>
      </c>
      <c r="F186" s="287">
        <f>data!AO89</f>
        <v>24610400.189999998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290.52999999999997</v>
      </c>
      <c r="D188" s="287">
        <f>data!AM90</f>
        <v>0</v>
      </c>
      <c r="E188" s="287">
        <f>data!AN90</f>
        <v>0</v>
      </c>
      <c r="F188" s="287">
        <f>data!AO90</f>
        <v>9714.85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105.67083236977172</v>
      </c>
      <c r="D190" s="287">
        <f>data!AM92</f>
        <v>0</v>
      </c>
      <c r="E190" s="287">
        <f>data!AN92</f>
        <v>0</v>
      </c>
      <c r="F190" s="287">
        <f>data!AO92</f>
        <v>3533.4605233451853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29.647990384615383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Kadlec Regional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4.7097932692307696</v>
      </c>
      <c r="G202" s="294">
        <f>data!AW60</f>
        <v>0</v>
      </c>
      <c r="H202" s="294">
        <f>data!AX60</f>
        <v>0</v>
      </c>
      <c r="I202" s="294">
        <f>data!AY60</f>
        <v>88.72944230769231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625190.37000000011</v>
      </c>
      <c r="G203" s="287">
        <f>data!AW61</f>
        <v>117507.54</v>
      </c>
      <c r="H203" s="287">
        <f>data!AX61</f>
        <v>0</v>
      </c>
      <c r="I203" s="287">
        <f>data!AY61</f>
        <v>4737812.5699999994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50790</v>
      </c>
      <c r="G204" s="287">
        <f>data!AW62</f>
        <v>0</v>
      </c>
      <c r="H204" s="287">
        <f>data!AX62</f>
        <v>0</v>
      </c>
      <c r="I204" s="287">
        <f>data!AY62</f>
        <v>426136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75600.759999999995</v>
      </c>
      <c r="G206" s="287">
        <f>data!AW64</f>
        <v>145.32999999999998</v>
      </c>
      <c r="H206" s="287">
        <f>data!AX64</f>
        <v>0</v>
      </c>
      <c r="I206" s="287">
        <f>data!AY64</f>
        <v>543461.57999999996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1321.93</v>
      </c>
      <c r="G207" s="287">
        <f>data!AW65</f>
        <v>0</v>
      </c>
      <c r="H207" s="287">
        <f>data!AX65</f>
        <v>0</v>
      </c>
      <c r="I207" s="287">
        <f>data!AY65</f>
        <v>690.08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1117.5900000000001</v>
      </c>
      <c r="G208" s="287">
        <f>data!AW66</f>
        <v>12803.9</v>
      </c>
      <c r="H208" s="287">
        <f>data!AX66</f>
        <v>0</v>
      </c>
      <c r="I208" s="287">
        <f>data!AY66</f>
        <v>2588105.16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24152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44970.96</v>
      </c>
      <c r="G210" s="287">
        <f>data!AW68</f>
        <v>0</v>
      </c>
      <c r="H210" s="287">
        <f>data!AX68</f>
        <v>0</v>
      </c>
      <c r="I210" s="287">
        <f>data!AY68</f>
        <v>55778.91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3793.88</v>
      </c>
      <c r="G211" s="287">
        <f>data!AW69</f>
        <v>-11934.790000000003</v>
      </c>
      <c r="H211" s="287">
        <f>data!AX69</f>
        <v>0</v>
      </c>
      <c r="I211" s="287">
        <f>data!AY69</f>
        <v>3673.15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-277302.28000000003</v>
      </c>
      <c r="H212" s="287">
        <f>-data!AX84</f>
        <v>0</v>
      </c>
      <c r="I212" s="287">
        <f>-data!AY84</f>
        <v>-1486666.94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802785.49000000011</v>
      </c>
      <c r="G213" s="287">
        <f>data!AW85</f>
        <v>-158780.30000000005</v>
      </c>
      <c r="H213" s="287">
        <f>data!AX85</f>
        <v>0</v>
      </c>
      <c r="I213" s="287">
        <f>data!AY85</f>
        <v>6893142.5099999998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17204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4503472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4520676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10772.869999999999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1.6069278846153847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Kadlec Regional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429232.18999999994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31.927649038461535</v>
      </c>
      <c r="F234" s="294">
        <f>data!BC60</f>
        <v>0</v>
      </c>
      <c r="G234" s="294">
        <f>data!BD60</f>
        <v>0</v>
      </c>
      <c r="H234" s="294">
        <f>data!BE60</f>
        <v>106.47658653846153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3453901.6</v>
      </c>
      <c r="F235" s="287">
        <f>data!BC61</f>
        <v>2703.87</v>
      </c>
      <c r="G235" s="287">
        <f>data!BD61</f>
        <v>0</v>
      </c>
      <c r="H235" s="287">
        <f>data!BE61</f>
        <v>5432933.7199999997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288530</v>
      </c>
      <c r="F236" s="287">
        <f>data!BC62</f>
        <v>408</v>
      </c>
      <c r="G236" s="287">
        <f>data!BD62</f>
        <v>7968</v>
      </c>
      <c r="H236" s="287">
        <f>data!BE62</f>
        <v>451655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18223.12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55747.979999999996</v>
      </c>
      <c r="F238" s="287">
        <f>data!BC64</f>
        <v>3.2</v>
      </c>
      <c r="G238" s="287">
        <f>data!BD64</f>
        <v>-46705.640000000007</v>
      </c>
      <c r="H238" s="287">
        <f>data!BE64</f>
        <v>1536201.06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12536.58</v>
      </c>
      <c r="F239" s="287">
        <f>data!BC65</f>
        <v>0</v>
      </c>
      <c r="G239" s="287">
        <f>data!BD65</f>
        <v>0</v>
      </c>
      <c r="H239" s="287">
        <f>data!BE65</f>
        <v>1967737.82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636638.48</v>
      </c>
      <c r="F240" s="287">
        <f>data!BC66</f>
        <v>0</v>
      </c>
      <c r="G240" s="287">
        <f>data!BD66</f>
        <v>147925.73000000001</v>
      </c>
      <c r="H240" s="287">
        <f>data!BE66</f>
        <v>2671452.9300000002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260</v>
      </c>
      <c r="H241" s="287">
        <f>data!BE67</f>
        <v>737485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293800.40000000002</v>
      </c>
      <c r="F242" s="287">
        <f>data!BC68</f>
        <v>0</v>
      </c>
      <c r="G242" s="287">
        <f>data!BD68</f>
        <v>-14641.32</v>
      </c>
      <c r="H242" s="287">
        <f>data!BE68</f>
        <v>16215.15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41896.409999999989</v>
      </c>
      <c r="F243" s="287">
        <f>data!BC69</f>
        <v>0</v>
      </c>
      <c r="G243" s="287">
        <f>data!BD69</f>
        <v>401504.41</v>
      </c>
      <c r="H243" s="287">
        <f>data!BE69</f>
        <v>141407.1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-4870.57</v>
      </c>
      <c r="H244" s="287">
        <f>-data!BE84</f>
        <v>-80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0</v>
      </c>
      <c r="E245" s="287">
        <f>data!BB85</f>
        <v>4783051.4500000011</v>
      </c>
      <c r="F245" s="287">
        <f>data!BC85</f>
        <v>3115.0699999999997</v>
      </c>
      <c r="G245" s="287">
        <f>data!BD85</f>
        <v>491440.60999999993</v>
      </c>
      <c r="H245" s="287">
        <f>data!BE85</f>
        <v>12973230.9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1008.54</v>
      </c>
      <c r="F252" s="303">
        <f>data!BC90</f>
        <v>0</v>
      </c>
      <c r="G252" s="303">
        <f>data!BD90</f>
        <v>5857.5999999999995</v>
      </c>
      <c r="H252" s="303">
        <f>data!BE90</f>
        <v>51865.290000000023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366.82360265105007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Kadlec Regional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16.088278846153845</v>
      </c>
      <c r="D266" s="294">
        <f>data!BH60</f>
        <v>0.66609134615384602</v>
      </c>
      <c r="E266" s="294">
        <f>data!BI60</f>
        <v>13.149903846153848</v>
      </c>
      <c r="F266" s="294">
        <f>data!BJ60</f>
        <v>0</v>
      </c>
      <c r="G266" s="294">
        <f>data!BK60</f>
        <v>30.742024038461537</v>
      </c>
      <c r="H266" s="294">
        <f>data!BL60</f>
        <v>40.126658653846157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665295.87</v>
      </c>
      <c r="D267" s="287">
        <f>data!BH61</f>
        <v>-109459.89</v>
      </c>
      <c r="E267" s="287">
        <f>data!BI61</f>
        <v>584146.82999999996</v>
      </c>
      <c r="F267" s="287">
        <f>data!BJ61</f>
        <v>143988</v>
      </c>
      <c r="G267" s="287">
        <f>data!BK61</f>
        <v>1558536.15</v>
      </c>
      <c r="H267" s="287">
        <f>data!BL61</f>
        <v>2290732.0000000005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63068</v>
      </c>
      <c r="D268" s="287">
        <f>data!BH62</f>
        <v>13126</v>
      </c>
      <c r="E268" s="287">
        <f>data!BI62</f>
        <v>41669</v>
      </c>
      <c r="F268" s="287">
        <f>data!BJ62</f>
        <v>0</v>
      </c>
      <c r="G268" s="287">
        <f>data!BK62</f>
        <v>148304</v>
      </c>
      <c r="H268" s="287">
        <f>data!BL62</f>
        <v>184178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-51122.85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7049.97</v>
      </c>
      <c r="D270" s="287">
        <f>data!BH64</f>
        <v>178.08</v>
      </c>
      <c r="E270" s="287">
        <f>data!BI64</f>
        <v>195905.3</v>
      </c>
      <c r="F270" s="287">
        <f>data!BJ64</f>
        <v>0</v>
      </c>
      <c r="G270" s="287">
        <f>data!BK64</f>
        <v>9237.7799999999988</v>
      </c>
      <c r="H270" s="287">
        <f>data!BL64</f>
        <v>41948.189999999995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4950</v>
      </c>
      <c r="D271" s="287">
        <f>data!BH65</f>
        <v>250</v>
      </c>
      <c r="E271" s="287">
        <f>data!BI65</f>
        <v>225.57999999999998</v>
      </c>
      <c r="F271" s="287">
        <f>data!BJ65</f>
        <v>0</v>
      </c>
      <c r="G271" s="287">
        <f>data!BK65</f>
        <v>6541.99</v>
      </c>
      <c r="H271" s="287">
        <f>data!BL65</f>
        <v>2950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325.82</v>
      </c>
      <c r="D272" s="287">
        <f>data!BH66</f>
        <v>334454.27999999997</v>
      </c>
      <c r="E272" s="287">
        <f>data!BI66</f>
        <v>70439.48</v>
      </c>
      <c r="F272" s="287">
        <f>data!BJ66</f>
        <v>0</v>
      </c>
      <c r="G272" s="287">
        <f>data!BK66</f>
        <v>12570.329999999998</v>
      </c>
      <c r="H272" s="287">
        <f>data!BL66</f>
        <v>14119.769999999999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5173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61803</v>
      </c>
      <c r="D274" s="287">
        <f>data!BH68</f>
        <v>0</v>
      </c>
      <c r="E274" s="287">
        <f>data!BI68</f>
        <v>879.84</v>
      </c>
      <c r="F274" s="287">
        <f>data!BJ68</f>
        <v>0</v>
      </c>
      <c r="G274" s="287">
        <f>data!BK68</f>
        <v>158026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-2097.3200000000002</v>
      </c>
      <c r="D275" s="287">
        <f>data!BH69</f>
        <v>658.80999999999972</v>
      </c>
      <c r="E275" s="287">
        <f>data!BI69</f>
        <v>5797.5</v>
      </c>
      <c r="F275" s="287">
        <f>data!BJ69</f>
        <v>0</v>
      </c>
      <c r="G275" s="287">
        <f>data!BK69</f>
        <v>928.59999999999991</v>
      </c>
      <c r="H275" s="287">
        <f>data!BL69</f>
        <v>253.78999999999976</v>
      </c>
      <c r="I275" s="287">
        <f>data!BM69</f>
        <v>18800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-295021.26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800395.34</v>
      </c>
      <c r="D277" s="287">
        <f>data!BH85</f>
        <v>188084.42999999996</v>
      </c>
      <c r="E277" s="287">
        <f>data!BI85</f>
        <v>904236.5299999998</v>
      </c>
      <c r="F277" s="287">
        <f>data!BJ85</f>
        <v>143988</v>
      </c>
      <c r="G277" s="287">
        <f>data!BK85</f>
        <v>1599123.59</v>
      </c>
      <c r="H277" s="287">
        <f>data!BL85</f>
        <v>2534181.7500000005</v>
      </c>
      <c r="I277" s="287">
        <f>data!BM85</f>
        <v>18800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15</v>
      </c>
      <c r="D284" s="303">
        <f>data!BH90</f>
        <v>4628.8399999999992</v>
      </c>
      <c r="E284" s="303">
        <f>data!BI90</f>
        <v>0</v>
      </c>
      <c r="F284" s="303">
        <f>data!BJ90</f>
        <v>256.2</v>
      </c>
      <c r="G284" s="303">
        <f>data!BK90</f>
        <v>0</v>
      </c>
      <c r="H284" s="303">
        <f>data!BL90</f>
        <v>1747.5700000000002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1683.5899070887483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635.62171384862836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Kadlec Regional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87.445778846153857</v>
      </c>
      <c r="D298" s="294">
        <f>data!BO60</f>
        <v>4.4485096153846149</v>
      </c>
      <c r="E298" s="294">
        <f>data!BP60</f>
        <v>0</v>
      </c>
      <c r="F298" s="294">
        <f>data!BQ60</f>
        <v>0</v>
      </c>
      <c r="G298" s="294">
        <f>data!BR60</f>
        <v>0.99998076923076928</v>
      </c>
      <c r="H298" s="294">
        <f>data!BS60</f>
        <v>2.9756586538461538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5910585.6400000025</v>
      </c>
      <c r="D299" s="287">
        <f>data!BO61</f>
        <v>352656.56</v>
      </c>
      <c r="E299" s="287">
        <f>data!BP61</f>
        <v>0</v>
      </c>
      <c r="F299" s="287">
        <f>data!BQ61</f>
        <v>0</v>
      </c>
      <c r="G299" s="287">
        <f>data!BR61</f>
        <v>1009685.5100000001</v>
      </c>
      <c r="H299" s="287">
        <f>data!BS61</f>
        <v>179395.52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740640</v>
      </c>
      <c r="D300" s="287">
        <f>data!BO62</f>
        <v>2150979</v>
      </c>
      <c r="E300" s="287">
        <f>data!BP62</f>
        <v>3184</v>
      </c>
      <c r="F300" s="287">
        <f>data!BQ62</f>
        <v>0</v>
      </c>
      <c r="G300" s="287">
        <f>data!BR62</f>
        <v>36213</v>
      </c>
      <c r="H300" s="287">
        <f>data!BS62</f>
        <v>15980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698439.99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92992.52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1492862.7300000004</v>
      </c>
      <c r="D302" s="287">
        <f>data!BO64</f>
        <v>558.01</v>
      </c>
      <c r="E302" s="287">
        <f>data!BP64</f>
        <v>415.15</v>
      </c>
      <c r="F302" s="287">
        <f>data!BQ64</f>
        <v>0</v>
      </c>
      <c r="G302" s="287">
        <f>data!BR64</f>
        <v>0</v>
      </c>
      <c r="H302" s="287">
        <f>data!BS64</f>
        <v>12103.529999999999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35199.100000000006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814.88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2590034.3599999989</v>
      </c>
      <c r="D304" s="287">
        <f>data!BO66</f>
        <v>6646.3</v>
      </c>
      <c r="E304" s="287">
        <f>data!BP66</f>
        <v>96830.98</v>
      </c>
      <c r="F304" s="287">
        <f>data!BQ66</f>
        <v>0</v>
      </c>
      <c r="G304" s="287">
        <f>data!BR66</f>
        <v>1753.8700000000001</v>
      </c>
      <c r="H304" s="287">
        <f>data!BS66</f>
        <v>5769.9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7805981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721181.14000000013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20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16077528.150000006</v>
      </c>
      <c r="D307" s="287">
        <f>data!BO69</f>
        <v>0</v>
      </c>
      <c r="E307" s="287">
        <f>data!BP69</f>
        <v>40864.69</v>
      </c>
      <c r="F307" s="287">
        <f>data!BQ69</f>
        <v>0</v>
      </c>
      <c r="G307" s="287">
        <f>data!BR69</f>
        <v>367745.70999999996</v>
      </c>
      <c r="H307" s="287">
        <f>data!BS69</f>
        <v>469.92000000000007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-2405710.4900000002</v>
      </c>
      <c r="D308" s="287">
        <f>-data!BO84</f>
        <v>0</v>
      </c>
      <c r="E308" s="287">
        <f>-data!BP84</f>
        <v>-1807.32</v>
      </c>
      <c r="F308" s="287">
        <f>-data!BQ84</f>
        <v>0</v>
      </c>
      <c r="G308" s="287">
        <f>-data!BR84</f>
        <v>0</v>
      </c>
      <c r="H308" s="287">
        <f>-data!BS84</f>
        <v>-3080.71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33666741.620000005</v>
      </c>
      <c r="D309" s="287">
        <f>data!BO85</f>
        <v>2510839.8699999996</v>
      </c>
      <c r="E309" s="287">
        <f>data!BP85</f>
        <v>139487.5</v>
      </c>
      <c r="F309" s="287">
        <f>data!BQ85</f>
        <v>0</v>
      </c>
      <c r="G309" s="287">
        <f>data!BR85</f>
        <v>1508410.61</v>
      </c>
      <c r="H309" s="287">
        <f>data!BS85</f>
        <v>211453.04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11046.469999999998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1746.75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635.32346553505226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Kadlec Regional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35.724096153846155</v>
      </c>
      <c r="E330" s="294">
        <f>data!BW60</f>
        <v>56.632144230769228</v>
      </c>
      <c r="F330" s="294">
        <f>data!BX60</f>
        <v>0</v>
      </c>
      <c r="G330" s="294">
        <f>data!BY60</f>
        <v>99.928783653846153</v>
      </c>
      <c r="H330" s="294">
        <f>data!BZ60</f>
        <v>6.2875144230769235</v>
      </c>
      <c r="I330" s="294">
        <f>data!CA60</f>
        <v>75.497932692307671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1916391.92</v>
      </c>
      <c r="E331" s="306">
        <f>data!BW61</f>
        <v>21031374.91</v>
      </c>
      <c r="F331" s="306">
        <f>data!BX61</f>
        <v>0</v>
      </c>
      <c r="G331" s="306">
        <f>data!BY61</f>
        <v>6867077.4400000004</v>
      </c>
      <c r="H331" s="306">
        <f>data!BZ61</f>
        <v>524619.42000000004</v>
      </c>
      <c r="I331" s="306">
        <f>data!CA61</f>
        <v>6446244.5699999994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182966</v>
      </c>
      <c r="E332" s="306">
        <f>data!BW62</f>
        <v>1133402</v>
      </c>
      <c r="F332" s="306">
        <f>data!BX62</f>
        <v>0</v>
      </c>
      <c r="G332" s="306">
        <f>data!BY62</f>
        <v>851453</v>
      </c>
      <c r="H332" s="306">
        <f>data!BZ62</f>
        <v>125653</v>
      </c>
      <c r="I332" s="306">
        <f>data!CA62</f>
        <v>521588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4756648.99</v>
      </c>
      <c r="F333" s="306">
        <f>data!BX63</f>
        <v>0</v>
      </c>
      <c r="G333" s="306">
        <f>data!BY63</f>
        <v>72833</v>
      </c>
      <c r="H333" s="306">
        <f>data!BZ63</f>
        <v>0</v>
      </c>
      <c r="I333" s="306">
        <f>data!CA63</f>
        <v>5720.1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3611.9</v>
      </c>
      <c r="E334" s="306">
        <f>data!BW64</f>
        <v>9900.7000000000007</v>
      </c>
      <c r="F334" s="306">
        <f>data!BX64</f>
        <v>0</v>
      </c>
      <c r="G334" s="306">
        <f>data!BY64</f>
        <v>33121.200000000004</v>
      </c>
      <c r="H334" s="306">
        <f>data!BZ64</f>
        <v>516.77</v>
      </c>
      <c r="I334" s="306">
        <f>data!CA64</f>
        <v>148202.76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8255.77</v>
      </c>
      <c r="E335" s="306">
        <f>data!BW65</f>
        <v>4188.38</v>
      </c>
      <c r="F335" s="306">
        <f>data!BX65</f>
        <v>0</v>
      </c>
      <c r="G335" s="306">
        <f>data!BY65</f>
        <v>4795.4799999999996</v>
      </c>
      <c r="H335" s="306">
        <f>data!BZ65</f>
        <v>325</v>
      </c>
      <c r="I335" s="306">
        <f>data!CA65</f>
        <v>5574.13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129772.63</v>
      </c>
      <c r="E336" s="306">
        <f>data!BW66</f>
        <v>1202200.2400000002</v>
      </c>
      <c r="F336" s="306">
        <f>data!BX66</f>
        <v>0</v>
      </c>
      <c r="G336" s="306">
        <f>data!BY66</f>
        <v>494551.4</v>
      </c>
      <c r="H336" s="306">
        <f>data!BZ66</f>
        <v>24212.21</v>
      </c>
      <c r="I336" s="306">
        <f>data!CA66</f>
        <v>88102.84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500</v>
      </c>
      <c r="E337" s="306">
        <f>data!BW67</f>
        <v>0</v>
      </c>
      <c r="F337" s="306">
        <f>data!BX67</f>
        <v>0</v>
      </c>
      <c r="G337" s="306">
        <f>data!BY67</f>
        <v>298503</v>
      </c>
      <c r="H337" s="306">
        <f>data!BZ67</f>
        <v>0</v>
      </c>
      <c r="I337" s="306">
        <f>data!CA67</f>
        <v>98793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-422263.75999999995</v>
      </c>
      <c r="H338" s="306">
        <f>data!BZ68</f>
        <v>0</v>
      </c>
      <c r="I338" s="306">
        <f>data!CA68</f>
        <v>702761.76000000013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12070.11</v>
      </c>
      <c r="E339" s="306">
        <f>data!BW69</f>
        <v>361392.81999999989</v>
      </c>
      <c r="F339" s="306">
        <f>data!BX69</f>
        <v>0</v>
      </c>
      <c r="G339" s="306">
        <f>data!BY69</f>
        <v>189114.25</v>
      </c>
      <c r="H339" s="306">
        <f>data!BZ69</f>
        <v>1430.99</v>
      </c>
      <c r="I339" s="306">
        <f>data!CA69</f>
        <v>183768.50000000003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-238926.32</v>
      </c>
      <c r="E340" s="287">
        <f>-data!BW84</f>
        <v>-1069820.01</v>
      </c>
      <c r="F340" s="287">
        <f>-data!BX84</f>
        <v>0</v>
      </c>
      <c r="G340" s="287">
        <f>-data!BY84</f>
        <v>-61095.46</v>
      </c>
      <c r="H340" s="287">
        <f>-data!BZ84</f>
        <v>0</v>
      </c>
      <c r="I340" s="287">
        <f>-data!CA84</f>
        <v>-506689.04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2014642.0099999995</v>
      </c>
      <c r="E341" s="287">
        <f>data!BW85</f>
        <v>27429288.029999997</v>
      </c>
      <c r="F341" s="287">
        <f>data!BX85</f>
        <v>0</v>
      </c>
      <c r="G341" s="287">
        <f>data!BY85</f>
        <v>8328089.5500000017</v>
      </c>
      <c r="H341" s="287">
        <f>data!BZ85</f>
        <v>676757.39</v>
      </c>
      <c r="I341" s="287">
        <f>data!CA85</f>
        <v>7694066.6199999982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272.7</v>
      </c>
      <c r="F348" s="303">
        <f>data!BX90</f>
        <v>0</v>
      </c>
      <c r="G348" s="303">
        <f>data!BY90</f>
        <v>3295.1000000000004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99.185750136773294</v>
      </c>
      <c r="F350" s="303">
        <f>data!BX92</f>
        <v>0</v>
      </c>
      <c r="G350" s="303">
        <f>data!BY92</f>
        <v>1198.4853878829547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Kadlec Regional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22.413129807692307</v>
      </c>
      <c r="D362" s="294">
        <f>data!CC60</f>
        <v>58.148658653846169</v>
      </c>
      <c r="E362" s="309"/>
      <c r="F362" s="297"/>
      <c r="G362" s="297"/>
      <c r="H362" s="297"/>
      <c r="I362" s="310">
        <f>data!CE60</f>
        <v>3020.3328990384612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1537556.4799999997</v>
      </c>
      <c r="D363" s="306">
        <f>data!CC61</f>
        <v>4142350.63</v>
      </c>
      <c r="E363" s="311"/>
      <c r="F363" s="311"/>
      <c r="G363" s="311"/>
      <c r="H363" s="311"/>
      <c r="I363" s="306">
        <f>data!CE61</f>
        <v>325423344.97999996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144423</v>
      </c>
      <c r="D364" s="306">
        <f>data!CC62</f>
        <v>436847</v>
      </c>
      <c r="E364" s="311"/>
      <c r="F364" s="311"/>
      <c r="G364" s="311"/>
      <c r="H364" s="311"/>
      <c r="I364" s="306">
        <f>data!CE62</f>
        <v>26267535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5000</v>
      </c>
      <c r="E365" s="311"/>
      <c r="F365" s="311"/>
      <c r="G365" s="311"/>
      <c r="H365" s="311"/>
      <c r="I365" s="306">
        <f>data!CE63</f>
        <v>12877952.220000001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21441.84</v>
      </c>
      <c r="D366" s="306">
        <f>data!CC64</f>
        <v>63535.010000000046</v>
      </c>
      <c r="E366" s="311"/>
      <c r="F366" s="311"/>
      <c r="G366" s="311"/>
      <c r="H366" s="311"/>
      <c r="I366" s="306">
        <f>data!CE64</f>
        <v>141079991.13999999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6008.07</v>
      </c>
      <c r="D367" s="306">
        <f>data!CC65</f>
        <v>9933.4</v>
      </c>
      <c r="E367" s="311"/>
      <c r="F367" s="311"/>
      <c r="G367" s="311"/>
      <c r="H367" s="311"/>
      <c r="I367" s="306">
        <f>data!CE65</f>
        <v>2795801.8299999996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128683.43</v>
      </c>
      <c r="D368" s="306">
        <f>data!CC66</f>
        <v>1486522.8800000001</v>
      </c>
      <c r="E368" s="311"/>
      <c r="F368" s="311"/>
      <c r="G368" s="311"/>
      <c r="H368" s="311"/>
      <c r="I368" s="306">
        <f>data!CE66</f>
        <v>31355729.889999993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14961</v>
      </c>
      <c r="E369" s="311"/>
      <c r="F369" s="311"/>
      <c r="G369" s="311"/>
      <c r="H369" s="311"/>
      <c r="I369" s="306">
        <f>data!CE67</f>
        <v>17764273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77257.080000000016</v>
      </c>
      <c r="D370" s="306">
        <f>data!CC68</f>
        <v>621977.34</v>
      </c>
      <c r="E370" s="311"/>
      <c r="F370" s="311"/>
      <c r="G370" s="311"/>
      <c r="H370" s="311"/>
      <c r="I370" s="306">
        <f>data!CE68</f>
        <v>17063289.680000003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100509.48000000001</v>
      </c>
      <c r="D371" s="306">
        <f>data!CC69</f>
        <v>165020553.38</v>
      </c>
      <c r="E371" s="306">
        <f>data!CD69</f>
        <v>30678981.829999998</v>
      </c>
      <c r="F371" s="311"/>
      <c r="G371" s="311"/>
      <c r="H371" s="311"/>
      <c r="I371" s="306">
        <f>data!CE69</f>
        <v>251524764.98999998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-474389.61000000004</v>
      </c>
      <c r="D372" s="287">
        <f>-data!CC84</f>
        <v>-2325346.2400000002</v>
      </c>
      <c r="E372" s="287">
        <f>-data!CD84</f>
        <v>0</v>
      </c>
      <c r="F372" s="297"/>
      <c r="G372" s="297"/>
      <c r="H372" s="297"/>
      <c r="I372" s="287">
        <f>-data!CE84</f>
        <v>-33674202.160000004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1541489.7699999998</v>
      </c>
      <c r="D373" s="306">
        <f>data!CC85</f>
        <v>169476334.39999998</v>
      </c>
      <c r="E373" s="306">
        <f>data!CD85</f>
        <v>30678981.829999998</v>
      </c>
      <c r="F373" s="311"/>
      <c r="G373" s="311"/>
      <c r="H373" s="311"/>
      <c r="I373" s="287">
        <f>data!CE85</f>
        <v>758804278.40999985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993855747.77000022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1371185441.8300002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2365041189.6000004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7070.7400000000007</v>
      </c>
      <c r="E380" s="297"/>
      <c r="F380" s="297"/>
      <c r="G380" s="297"/>
      <c r="H380" s="297"/>
      <c r="I380" s="287">
        <f>data!CE90</f>
        <v>429232.18999999994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124517.95075738562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654.93170673076929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11" transitionEvaluation="1" transitionEntry="1" codeName="Sheet12">
    <tabColor rgb="FF92D050"/>
    <pageSetUpPr autoPageBreaks="0" fitToPage="1"/>
  </sheetPr>
  <dimension ref="A1:CF717"/>
  <sheetViews>
    <sheetView topLeftCell="A211" zoomScaleNormal="100" workbookViewId="0">
      <selection activeCell="C110" sqref="C110:C11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23517441.740000002</v>
      </c>
      <c r="C49" s="270">
        <f>IF($B$49,(ROUND((($B$49/$CE$62)*C62),0)))</f>
        <v>1758557</v>
      </c>
      <c r="D49" s="270">
        <f t="shared" ref="D49:BO49" si="0">IF($B$49,(ROUND((($B$49/$CE$62)*D62),0)))</f>
        <v>0</v>
      </c>
      <c r="E49" s="270">
        <f t="shared" si="0"/>
        <v>3196280</v>
      </c>
      <c r="F49" s="270">
        <f t="shared" si="0"/>
        <v>0</v>
      </c>
      <c r="G49" s="270">
        <f t="shared" si="0"/>
        <v>111665</v>
      </c>
      <c r="H49" s="270">
        <f t="shared" si="0"/>
        <v>0</v>
      </c>
      <c r="I49" s="270">
        <f t="shared" si="0"/>
        <v>0</v>
      </c>
      <c r="J49" s="270">
        <f t="shared" si="0"/>
        <v>183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462125</v>
      </c>
      <c r="P49" s="270">
        <f t="shared" si="0"/>
        <v>918857</v>
      </c>
      <c r="Q49" s="270">
        <f t="shared" si="0"/>
        <v>305952</v>
      </c>
      <c r="R49" s="270">
        <f t="shared" si="0"/>
        <v>27064</v>
      </c>
      <c r="S49" s="270">
        <f t="shared" si="0"/>
        <v>0</v>
      </c>
      <c r="T49" s="270">
        <f t="shared" si="0"/>
        <v>500</v>
      </c>
      <c r="U49" s="270">
        <f t="shared" si="0"/>
        <v>313469</v>
      </c>
      <c r="V49" s="270">
        <f t="shared" si="0"/>
        <v>442713</v>
      </c>
      <c r="W49" s="270">
        <f t="shared" si="0"/>
        <v>90500</v>
      </c>
      <c r="X49" s="270">
        <f t="shared" si="0"/>
        <v>113106</v>
      </c>
      <c r="Y49" s="270">
        <f t="shared" si="0"/>
        <v>429460</v>
      </c>
      <c r="Z49" s="270">
        <f t="shared" si="0"/>
        <v>0</v>
      </c>
      <c r="AA49" s="270">
        <f t="shared" si="0"/>
        <v>52324</v>
      </c>
      <c r="AB49" s="270">
        <f t="shared" si="0"/>
        <v>382349</v>
      </c>
      <c r="AC49" s="270">
        <f t="shared" si="0"/>
        <v>323734</v>
      </c>
      <c r="AD49" s="270">
        <f t="shared" si="0"/>
        <v>0</v>
      </c>
      <c r="AE49" s="270">
        <f t="shared" si="0"/>
        <v>448323</v>
      </c>
      <c r="AF49" s="270">
        <f t="shared" si="0"/>
        <v>0</v>
      </c>
      <c r="AG49" s="270">
        <f t="shared" si="0"/>
        <v>1525594</v>
      </c>
      <c r="AH49" s="270">
        <f t="shared" si="0"/>
        <v>8016</v>
      </c>
      <c r="AI49" s="270">
        <f t="shared" si="0"/>
        <v>0</v>
      </c>
      <c r="AJ49" s="270">
        <f t="shared" si="0"/>
        <v>6609991</v>
      </c>
      <c r="AK49" s="270">
        <f t="shared" si="0"/>
        <v>112163</v>
      </c>
      <c r="AL49" s="270">
        <f t="shared" si="0"/>
        <v>87762</v>
      </c>
      <c r="AM49" s="270">
        <f t="shared" si="0"/>
        <v>0</v>
      </c>
      <c r="AN49" s="270">
        <f t="shared" si="0"/>
        <v>0</v>
      </c>
      <c r="AO49" s="270">
        <f t="shared" si="0"/>
        <v>293540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62056</v>
      </c>
      <c r="AW49" s="270">
        <f t="shared" si="0"/>
        <v>0</v>
      </c>
      <c r="AX49" s="270">
        <f t="shared" si="0"/>
        <v>0</v>
      </c>
      <c r="AY49" s="270">
        <f t="shared" si="0"/>
        <v>330333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0</v>
      </c>
      <c r="BE49" s="270">
        <f t="shared" si="0"/>
        <v>589546</v>
      </c>
      <c r="BF49" s="270">
        <f t="shared" si="0"/>
        <v>214657</v>
      </c>
      <c r="BG49" s="270">
        <f t="shared" si="0"/>
        <v>0</v>
      </c>
      <c r="BH49" s="270">
        <f t="shared" si="0"/>
        <v>12529</v>
      </c>
      <c r="BI49" s="270">
        <f t="shared" si="0"/>
        <v>0</v>
      </c>
      <c r="BJ49" s="270">
        <f t="shared" si="0"/>
        <v>11096</v>
      </c>
      <c r="BK49" s="270">
        <f t="shared" si="0"/>
        <v>99630</v>
      </c>
      <c r="BL49" s="270">
        <f t="shared" si="0"/>
        <v>164753</v>
      </c>
      <c r="BM49" s="270">
        <f t="shared" si="0"/>
        <v>0</v>
      </c>
      <c r="BN49" s="270">
        <f t="shared" si="0"/>
        <v>792013</v>
      </c>
      <c r="BO49" s="270">
        <f t="shared" si="0"/>
        <v>36735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56567</v>
      </c>
      <c r="BT49" s="270">
        <f t="shared" si="1"/>
        <v>0</v>
      </c>
      <c r="BU49" s="270">
        <f t="shared" si="1"/>
        <v>0</v>
      </c>
      <c r="BV49" s="270">
        <f t="shared" si="1"/>
        <v>141458</v>
      </c>
      <c r="BW49" s="270">
        <f t="shared" si="1"/>
        <v>1527525</v>
      </c>
      <c r="BX49" s="270">
        <f t="shared" si="1"/>
        <v>0</v>
      </c>
      <c r="BY49" s="270">
        <f t="shared" si="1"/>
        <v>947636</v>
      </c>
      <c r="BZ49" s="270">
        <f t="shared" si="1"/>
        <v>0</v>
      </c>
      <c r="CA49" s="270">
        <f t="shared" si="1"/>
        <v>255377</v>
      </c>
      <c r="CB49" s="270">
        <f t="shared" si="1"/>
        <v>68610</v>
      </c>
      <c r="CC49" s="270">
        <f t="shared" si="1"/>
        <v>192693</v>
      </c>
      <c r="CD49" s="270">
        <f t="shared" si="1"/>
        <v>0</v>
      </c>
      <c r="CE49" s="32">
        <f>SUM(C49:CD49)</f>
        <v>23517441</v>
      </c>
    </row>
    <row r="50" spans="1:83" x14ac:dyDescent="0.35">
      <c r="A50" s="20" t="s">
        <v>218</v>
      </c>
      <c r="B50" s="270">
        <f>B48+B49</f>
        <v>23517441.740000002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18234590.280000001</v>
      </c>
      <c r="C53" s="270">
        <f>IF($B$53,ROUND(($B$53/($CE$91+$CF$91)*C91),0))</f>
        <v>2203259</v>
      </c>
      <c r="D53" s="270">
        <f t="shared" ref="D53:BO53" si="2">IF($B$53,ROUND(($B$53/($CE$91+$CF$91)*D91),0))</f>
        <v>0</v>
      </c>
      <c r="E53" s="270">
        <f t="shared" si="2"/>
        <v>5608460</v>
      </c>
      <c r="F53" s="270">
        <f t="shared" si="2"/>
        <v>0</v>
      </c>
      <c r="G53" s="270">
        <f t="shared" si="2"/>
        <v>365823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1201643</v>
      </c>
      <c r="Q53" s="270">
        <f t="shared" si="2"/>
        <v>307952</v>
      </c>
      <c r="R53" s="270">
        <f t="shared" si="2"/>
        <v>0</v>
      </c>
      <c r="S53" s="270">
        <f t="shared" si="2"/>
        <v>0</v>
      </c>
      <c r="T53" s="270">
        <f t="shared" si="2"/>
        <v>233605</v>
      </c>
      <c r="U53" s="270">
        <f t="shared" si="2"/>
        <v>320574</v>
      </c>
      <c r="V53" s="270">
        <f t="shared" si="2"/>
        <v>361080</v>
      </c>
      <c r="W53" s="270">
        <f t="shared" si="2"/>
        <v>112156</v>
      </c>
      <c r="X53" s="270">
        <f t="shared" si="2"/>
        <v>90184</v>
      </c>
      <c r="Y53" s="270">
        <f t="shared" si="2"/>
        <v>351039</v>
      </c>
      <c r="Z53" s="270">
        <f t="shared" si="2"/>
        <v>0</v>
      </c>
      <c r="AA53" s="270">
        <f t="shared" si="2"/>
        <v>73334</v>
      </c>
      <c r="AB53" s="270">
        <f t="shared" si="2"/>
        <v>191427</v>
      </c>
      <c r="AC53" s="270">
        <f t="shared" si="2"/>
        <v>31128</v>
      </c>
      <c r="AD53" s="270">
        <f t="shared" si="2"/>
        <v>0</v>
      </c>
      <c r="AE53" s="270">
        <f t="shared" si="2"/>
        <v>16004</v>
      </c>
      <c r="AF53" s="270">
        <f t="shared" si="2"/>
        <v>0</v>
      </c>
      <c r="AG53" s="270">
        <f t="shared" si="2"/>
        <v>522800</v>
      </c>
      <c r="AH53" s="270">
        <f t="shared" si="2"/>
        <v>0</v>
      </c>
      <c r="AI53" s="270">
        <f t="shared" si="2"/>
        <v>0</v>
      </c>
      <c r="AJ53" s="270">
        <f t="shared" si="2"/>
        <v>5693</v>
      </c>
      <c r="AK53" s="270">
        <f t="shared" si="2"/>
        <v>0</v>
      </c>
      <c r="AL53" s="270">
        <f t="shared" si="2"/>
        <v>4187</v>
      </c>
      <c r="AM53" s="270">
        <f t="shared" si="2"/>
        <v>0</v>
      </c>
      <c r="AN53" s="270">
        <f t="shared" si="2"/>
        <v>0</v>
      </c>
      <c r="AO53" s="270">
        <f t="shared" si="2"/>
        <v>910984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422103</v>
      </c>
      <c r="AZ53" s="270">
        <f t="shared" si="2"/>
        <v>0</v>
      </c>
      <c r="BA53" s="270">
        <f t="shared" si="2"/>
        <v>0</v>
      </c>
      <c r="BB53" s="270">
        <f t="shared" si="2"/>
        <v>0</v>
      </c>
      <c r="BC53" s="270">
        <f t="shared" si="2"/>
        <v>0</v>
      </c>
      <c r="BD53" s="270">
        <f t="shared" si="2"/>
        <v>289739</v>
      </c>
      <c r="BE53" s="270">
        <f t="shared" si="2"/>
        <v>2679355</v>
      </c>
      <c r="BF53" s="270">
        <f t="shared" si="2"/>
        <v>242193</v>
      </c>
      <c r="BG53" s="270">
        <f t="shared" si="2"/>
        <v>133511</v>
      </c>
      <c r="BH53" s="270">
        <f t="shared" si="2"/>
        <v>132934</v>
      </c>
      <c r="BI53" s="270">
        <f t="shared" si="2"/>
        <v>0</v>
      </c>
      <c r="BJ53" s="270">
        <f t="shared" si="2"/>
        <v>0</v>
      </c>
      <c r="BK53" s="270">
        <f t="shared" si="2"/>
        <v>12502</v>
      </c>
      <c r="BL53" s="270">
        <f t="shared" si="2"/>
        <v>16399</v>
      </c>
      <c r="BM53" s="270">
        <f t="shared" si="2"/>
        <v>0</v>
      </c>
      <c r="BN53" s="270">
        <f t="shared" si="2"/>
        <v>265225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40550</v>
      </c>
      <c r="BT53" s="270">
        <f t="shared" si="3"/>
        <v>77771</v>
      </c>
      <c r="BU53" s="270">
        <f t="shared" si="3"/>
        <v>0</v>
      </c>
      <c r="BV53" s="270">
        <f t="shared" si="3"/>
        <v>22466</v>
      </c>
      <c r="BW53" s="270">
        <f t="shared" si="3"/>
        <v>70333</v>
      </c>
      <c r="BX53" s="270">
        <f t="shared" si="3"/>
        <v>0</v>
      </c>
      <c r="BY53" s="270">
        <f t="shared" si="3"/>
        <v>301161</v>
      </c>
      <c r="BZ53" s="270">
        <f t="shared" si="3"/>
        <v>0</v>
      </c>
      <c r="CA53" s="270">
        <f t="shared" si="3"/>
        <v>0</v>
      </c>
      <c r="CB53" s="270">
        <f t="shared" si="3"/>
        <v>441336</v>
      </c>
      <c r="CC53" s="270">
        <f t="shared" si="3"/>
        <v>175680</v>
      </c>
      <c r="CD53" s="270">
        <f t="shared" si="3"/>
        <v>0</v>
      </c>
      <c r="CE53" s="32">
        <f>SUM(C53:CD53)</f>
        <v>18234590</v>
      </c>
    </row>
    <row r="54" spans="1:83" x14ac:dyDescent="0.35">
      <c r="A54" s="20" t="s">
        <v>218</v>
      </c>
      <c r="B54" s="270">
        <f>B52+B53</f>
        <v>18234590.280000001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28616.494773146253</v>
      </c>
      <c r="D60" s="213">
        <v>0</v>
      </c>
      <c r="E60" s="213">
        <v>50013.193985797989</v>
      </c>
      <c r="F60" s="213">
        <v>0</v>
      </c>
      <c r="G60" s="213">
        <v>1463.8060142019656</v>
      </c>
      <c r="H60" s="213">
        <v>0</v>
      </c>
      <c r="I60" s="213">
        <v>0</v>
      </c>
      <c r="J60" s="213">
        <v>4444</v>
      </c>
      <c r="K60" s="213">
        <v>0</v>
      </c>
      <c r="L60" s="213">
        <v>0</v>
      </c>
      <c r="M60" s="213">
        <v>0</v>
      </c>
      <c r="N60" s="213">
        <v>0</v>
      </c>
      <c r="O60" s="213">
        <v>2739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153994</v>
      </c>
      <c r="AZ60" s="214"/>
      <c r="BA60" s="263"/>
      <c r="BB60" s="263"/>
      <c r="BC60" s="263"/>
      <c r="BD60" s="263"/>
      <c r="BE60" s="214">
        <v>747374.97999999986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195.74000000000007</v>
      </c>
      <c r="D61" s="243">
        <v>0</v>
      </c>
      <c r="E61" s="243">
        <v>400.44999999999976</v>
      </c>
      <c r="F61" s="243">
        <v>0</v>
      </c>
      <c r="G61" s="243">
        <v>11.99</v>
      </c>
      <c r="H61" s="243">
        <v>0</v>
      </c>
      <c r="I61" s="243">
        <v>0</v>
      </c>
      <c r="J61" s="243">
        <v>0.02</v>
      </c>
      <c r="K61" s="243">
        <v>0</v>
      </c>
      <c r="L61" s="243">
        <v>0</v>
      </c>
      <c r="M61" s="243">
        <v>0</v>
      </c>
      <c r="N61" s="243">
        <v>0</v>
      </c>
      <c r="O61" s="243">
        <v>56.830000000000005</v>
      </c>
      <c r="P61" s="244">
        <v>149.44999999999996</v>
      </c>
      <c r="Q61" s="244">
        <v>43.839999999999996</v>
      </c>
      <c r="R61" s="244">
        <v>6.64</v>
      </c>
      <c r="S61" s="245">
        <v>0</v>
      </c>
      <c r="T61" s="245">
        <v>0.14000000000000001</v>
      </c>
      <c r="U61" s="246">
        <v>57.52</v>
      </c>
      <c r="V61" s="244">
        <v>58.650000000000006</v>
      </c>
      <c r="W61" s="244">
        <v>10.760000000000002</v>
      </c>
      <c r="X61" s="244">
        <v>16.660000000000004</v>
      </c>
      <c r="Y61" s="244">
        <v>59.749999999999993</v>
      </c>
      <c r="Z61" s="244">
        <v>0</v>
      </c>
      <c r="AA61" s="244">
        <v>6.83</v>
      </c>
      <c r="AB61" s="245">
        <v>52.05</v>
      </c>
      <c r="AC61" s="244">
        <v>45.170000000000009</v>
      </c>
      <c r="AD61" s="244">
        <v>0</v>
      </c>
      <c r="AE61" s="244">
        <v>72.519999999999982</v>
      </c>
      <c r="AF61" s="244">
        <v>0</v>
      </c>
      <c r="AG61" s="244">
        <v>139.44</v>
      </c>
      <c r="AH61" s="244">
        <v>3.42</v>
      </c>
      <c r="AI61" s="244">
        <v>0</v>
      </c>
      <c r="AJ61" s="244">
        <v>652.51999999999987</v>
      </c>
      <c r="AK61" s="244">
        <v>14.76</v>
      </c>
      <c r="AL61" s="244">
        <v>11.689999999999998</v>
      </c>
      <c r="AM61" s="244">
        <v>0</v>
      </c>
      <c r="AN61" s="244">
        <v>0</v>
      </c>
      <c r="AO61" s="244">
        <v>44.120000000000005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7.32</v>
      </c>
      <c r="AW61" s="245">
        <v>0</v>
      </c>
      <c r="AX61" s="245">
        <v>0</v>
      </c>
      <c r="AY61" s="244">
        <v>90.37</v>
      </c>
      <c r="AZ61" s="244">
        <v>0</v>
      </c>
      <c r="BA61" s="245">
        <v>0</v>
      </c>
      <c r="BB61" s="245">
        <v>0</v>
      </c>
      <c r="BC61" s="245">
        <v>0</v>
      </c>
      <c r="BD61" s="245">
        <v>0</v>
      </c>
      <c r="BE61" s="244">
        <v>64.929999999999993</v>
      </c>
      <c r="BF61" s="245">
        <v>68.95</v>
      </c>
      <c r="BG61" s="245">
        <v>0</v>
      </c>
      <c r="BH61" s="245">
        <v>-0.11000000000000015</v>
      </c>
      <c r="BI61" s="245">
        <v>0</v>
      </c>
      <c r="BJ61" s="245">
        <v>0</v>
      </c>
      <c r="BK61" s="245">
        <v>26.61</v>
      </c>
      <c r="BL61" s="245">
        <v>49.93</v>
      </c>
      <c r="BM61" s="245">
        <v>0</v>
      </c>
      <c r="BN61" s="245">
        <v>32.420000000000009</v>
      </c>
      <c r="BO61" s="245">
        <v>6.11</v>
      </c>
      <c r="BP61" s="245">
        <v>0</v>
      </c>
      <c r="BQ61" s="245">
        <v>0</v>
      </c>
      <c r="BR61" s="245">
        <v>0</v>
      </c>
      <c r="BS61" s="245">
        <v>8.879999999999999</v>
      </c>
      <c r="BT61" s="245">
        <v>0</v>
      </c>
      <c r="BU61" s="245">
        <v>0</v>
      </c>
      <c r="BV61" s="245">
        <v>35.699999999999996</v>
      </c>
      <c r="BW61" s="245">
        <v>147.39000000000004</v>
      </c>
      <c r="BX61" s="245">
        <v>0</v>
      </c>
      <c r="BY61" s="245">
        <v>122.2</v>
      </c>
      <c r="BZ61" s="245">
        <v>0</v>
      </c>
      <c r="CA61" s="245">
        <v>35.959999999999994</v>
      </c>
      <c r="CB61" s="245">
        <v>12.609999999999998</v>
      </c>
      <c r="CC61" s="245">
        <v>31.010000000000012</v>
      </c>
      <c r="CD61" s="247" t="s">
        <v>233</v>
      </c>
      <c r="CE61" s="268">
        <f t="shared" ref="CE61:CE69" si="4">SUM(C61:CD61)</f>
        <v>2851.2399999999993</v>
      </c>
    </row>
    <row r="62" spans="1:83" x14ac:dyDescent="0.35">
      <c r="A62" s="39" t="s">
        <v>248</v>
      </c>
      <c r="B62" s="20"/>
      <c r="C62" s="213">
        <v>22665518.91</v>
      </c>
      <c r="D62" s="213">
        <v>0</v>
      </c>
      <c r="E62" s="213">
        <v>41195918.279999994</v>
      </c>
      <c r="F62" s="213">
        <v>0</v>
      </c>
      <c r="G62" s="213">
        <v>1439212.02</v>
      </c>
      <c r="H62" s="213">
        <v>0</v>
      </c>
      <c r="I62" s="213">
        <v>0</v>
      </c>
      <c r="J62" s="213">
        <v>2362.86</v>
      </c>
      <c r="K62" s="213">
        <v>0</v>
      </c>
      <c r="L62" s="213">
        <v>0</v>
      </c>
      <c r="M62" s="213">
        <v>0</v>
      </c>
      <c r="N62" s="213">
        <v>0</v>
      </c>
      <c r="O62" s="213">
        <v>5956193.3599999994</v>
      </c>
      <c r="P62" s="214">
        <v>11842877.130000001</v>
      </c>
      <c r="Q62" s="214">
        <v>3943327.0000000005</v>
      </c>
      <c r="R62" s="214">
        <v>348815.45</v>
      </c>
      <c r="S62" s="228">
        <v>0</v>
      </c>
      <c r="T62" s="228">
        <v>6441.35</v>
      </c>
      <c r="U62" s="227">
        <v>4040211.41</v>
      </c>
      <c r="V62" s="214">
        <v>5706001.9900000002</v>
      </c>
      <c r="W62" s="214">
        <v>1166427.99</v>
      </c>
      <c r="X62" s="214">
        <v>1457786.1600000001</v>
      </c>
      <c r="Y62" s="214">
        <v>5535187.3099999977</v>
      </c>
      <c r="Z62" s="214">
        <v>0</v>
      </c>
      <c r="AA62" s="214">
        <v>674392.63</v>
      </c>
      <c r="AB62" s="240">
        <v>4927987.9099999992</v>
      </c>
      <c r="AC62" s="214">
        <v>4172516.46</v>
      </c>
      <c r="AD62" s="214">
        <v>0</v>
      </c>
      <c r="AE62" s="214">
        <v>5778300.6499999985</v>
      </c>
      <c r="AF62" s="214">
        <v>0</v>
      </c>
      <c r="AG62" s="214">
        <v>19662932.199999999</v>
      </c>
      <c r="AH62" s="214">
        <v>103318.01</v>
      </c>
      <c r="AI62" s="214">
        <v>0</v>
      </c>
      <c r="AJ62" s="214">
        <v>85194228.699999988</v>
      </c>
      <c r="AK62" s="214">
        <v>1445633.95</v>
      </c>
      <c r="AL62" s="214">
        <v>1131139.08</v>
      </c>
      <c r="AM62" s="214">
        <v>0</v>
      </c>
      <c r="AN62" s="214">
        <v>0</v>
      </c>
      <c r="AO62" s="214">
        <v>3783356.83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799825.3899999999</v>
      </c>
      <c r="AW62" s="228">
        <v>0</v>
      </c>
      <c r="AX62" s="228">
        <v>0</v>
      </c>
      <c r="AY62" s="214">
        <v>4257560.8899999997</v>
      </c>
      <c r="AZ62" s="214">
        <v>0</v>
      </c>
      <c r="BA62" s="228">
        <v>0</v>
      </c>
      <c r="BB62" s="228">
        <v>0</v>
      </c>
      <c r="BC62" s="228">
        <v>0</v>
      </c>
      <c r="BD62" s="228">
        <v>0</v>
      </c>
      <c r="BE62" s="214">
        <v>7598485.5899999999</v>
      </c>
      <c r="BF62" s="228">
        <v>2766651.81</v>
      </c>
      <c r="BG62" s="228">
        <v>0</v>
      </c>
      <c r="BH62" s="228">
        <v>161482.80000000002</v>
      </c>
      <c r="BI62" s="228">
        <v>0</v>
      </c>
      <c r="BJ62" s="228">
        <v>143017.88</v>
      </c>
      <c r="BK62" s="228">
        <v>1284106.7399999998</v>
      </c>
      <c r="BL62" s="228">
        <v>2123456.7600000002</v>
      </c>
      <c r="BM62" s="228">
        <v>0</v>
      </c>
      <c r="BN62" s="228">
        <v>10208021.659999998</v>
      </c>
      <c r="BO62" s="228">
        <v>473460.65000000008</v>
      </c>
      <c r="BP62" s="228">
        <v>0</v>
      </c>
      <c r="BQ62" s="228">
        <v>0</v>
      </c>
      <c r="BR62" s="228">
        <v>0</v>
      </c>
      <c r="BS62" s="228">
        <v>729073.44</v>
      </c>
      <c r="BT62" s="228">
        <v>0</v>
      </c>
      <c r="BU62" s="228">
        <v>0</v>
      </c>
      <c r="BV62" s="228">
        <v>1823215.5400000003</v>
      </c>
      <c r="BW62" s="228">
        <v>19687819.909999993</v>
      </c>
      <c r="BX62" s="228">
        <v>0</v>
      </c>
      <c r="BY62" s="228">
        <v>12213803.5</v>
      </c>
      <c r="BZ62" s="228">
        <v>0</v>
      </c>
      <c r="CA62" s="228">
        <v>3291473.9600000004</v>
      </c>
      <c r="CB62" s="228">
        <v>884292.95000000007</v>
      </c>
      <c r="CC62" s="228">
        <v>2483569.5500000003</v>
      </c>
      <c r="CD62" s="29" t="s">
        <v>233</v>
      </c>
      <c r="CE62" s="32">
        <f t="shared" si="4"/>
        <v>303109406.65999991</v>
      </c>
    </row>
    <row r="63" spans="1:83" x14ac:dyDescent="0.35">
      <c r="A63" s="39" t="s">
        <v>9</v>
      </c>
      <c r="B63" s="20"/>
      <c r="C63" s="269">
        <f>ROUND(C48+C49,0)</f>
        <v>1758557</v>
      </c>
      <c r="D63" s="269">
        <f t="shared" ref="D63:BO63" si="5">ROUND(D48+D49,0)</f>
        <v>0</v>
      </c>
      <c r="E63" s="269">
        <f t="shared" si="5"/>
        <v>3196280</v>
      </c>
      <c r="F63" s="269">
        <f t="shared" si="5"/>
        <v>0</v>
      </c>
      <c r="G63" s="269">
        <f t="shared" si="5"/>
        <v>111665</v>
      </c>
      <c r="H63" s="269">
        <f t="shared" si="5"/>
        <v>0</v>
      </c>
      <c r="I63" s="269">
        <f t="shared" si="5"/>
        <v>0</v>
      </c>
      <c r="J63" s="269">
        <f t="shared" si="5"/>
        <v>183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462125</v>
      </c>
      <c r="P63" s="269">
        <f t="shared" si="5"/>
        <v>918857</v>
      </c>
      <c r="Q63" s="269">
        <f t="shared" si="5"/>
        <v>305952</v>
      </c>
      <c r="R63" s="269">
        <f t="shared" si="5"/>
        <v>27064</v>
      </c>
      <c r="S63" s="269">
        <f t="shared" si="5"/>
        <v>0</v>
      </c>
      <c r="T63" s="269">
        <f t="shared" si="5"/>
        <v>500</v>
      </c>
      <c r="U63" s="269">
        <f t="shared" si="5"/>
        <v>313469</v>
      </c>
      <c r="V63" s="269">
        <f t="shared" si="5"/>
        <v>442713</v>
      </c>
      <c r="W63" s="269">
        <f t="shared" si="5"/>
        <v>90500</v>
      </c>
      <c r="X63" s="269">
        <f t="shared" si="5"/>
        <v>113106</v>
      </c>
      <c r="Y63" s="269">
        <f t="shared" si="5"/>
        <v>429460</v>
      </c>
      <c r="Z63" s="269">
        <f t="shared" si="5"/>
        <v>0</v>
      </c>
      <c r="AA63" s="269">
        <f t="shared" si="5"/>
        <v>52324</v>
      </c>
      <c r="AB63" s="269">
        <f t="shared" si="5"/>
        <v>382349</v>
      </c>
      <c r="AC63" s="269">
        <f t="shared" si="5"/>
        <v>323734</v>
      </c>
      <c r="AD63" s="269">
        <f t="shared" si="5"/>
        <v>0</v>
      </c>
      <c r="AE63" s="269">
        <f t="shared" si="5"/>
        <v>448323</v>
      </c>
      <c r="AF63" s="269">
        <f t="shared" si="5"/>
        <v>0</v>
      </c>
      <c r="AG63" s="269">
        <f t="shared" si="5"/>
        <v>1525594</v>
      </c>
      <c r="AH63" s="269">
        <f t="shared" si="5"/>
        <v>8016</v>
      </c>
      <c r="AI63" s="269">
        <f t="shared" si="5"/>
        <v>0</v>
      </c>
      <c r="AJ63" s="269">
        <f t="shared" si="5"/>
        <v>6609991</v>
      </c>
      <c r="AK63" s="269">
        <f t="shared" si="5"/>
        <v>112163</v>
      </c>
      <c r="AL63" s="269">
        <f t="shared" si="5"/>
        <v>87762</v>
      </c>
      <c r="AM63" s="269">
        <f t="shared" si="5"/>
        <v>0</v>
      </c>
      <c r="AN63" s="269">
        <f t="shared" si="5"/>
        <v>0</v>
      </c>
      <c r="AO63" s="269">
        <f t="shared" si="5"/>
        <v>293540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62056</v>
      </c>
      <c r="AW63" s="269">
        <f t="shared" si="5"/>
        <v>0</v>
      </c>
      <c r="AX63" s="269">
        <f t="shared" si="5"/>
        <v>0</v>
      </c>
      <c r="AY63" s="269">
        <f t="shared" si="5"/>
        <v>330333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589546</v>
      </c>
      <c r="BF63" s="269">
        <f t="shared" si="5"/>
        <v>214657</v>
      </c>
      <c r="BG63" s="269">
        <f t="shared" si="5"/>
        <v>0</v>
      </c>
      <c r="BH63" s="269">
        <f t="shared" si="5"/>
        <v>12529</v>
      </c>
      <c r="BI63" s="269">
        <f t="shared" si="5"/>
        <v>0</v>
      </c>
      <c r="BJ63" s="269">
        <f t="shared" si="5"/>
        <v>11096</v>
      </c>
      <c r="BK63" s="269">
        <f t="shared" si="5"/>
        <v>99630</v>
      </c>
      <c r="BL63" s="269">
        <f t="shared" si="5"/>
        <v>164753</v>
      </c>
      <c r="BM63" s="269">
        <f t="shared" si="5"/>
        <v>0</v>
      </c>
      <c r="BN63" s="269">
        <f t="shared" si="5"/>
        <v>792013</v>
      </c>
      <c r="BO63" s="269">
        <f t="shared" si="5"/>
        <v>36735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56567</v>
      </c>
      <c r="BT63" s="269">
        <f t="shared" si="6"/>
        <v>0</v>
      </c>
      <c r="BU63" s="269">
        <f t="shared" si="6"/>
        <v>0</v>
      </c>
      <c r="BV63" s="269">
        <f t="shared" si="6"/>
        <v>141458</v>
      </c>
      <c r="BW63" s="269">
        <f t="shared" si="6"/>
        <v>1527525</v>
      </c>
      <c r="BX63" s="269">
        <f t="shared" si="6"/>
        <v>0</v>
      </c>
      <c r="BY63" s="269">
        <f t="shared" si="6"/>
        <v>947636</v>
      </c>
      <c r="BZ63" s="269">
        <f t="shared" si="6"/>
        <v>0</v>
      </c>
      <c r="CA63" s="269">
        <f t="shared" si="6"/>
        <v>255377</v>
      </c>
      <c r="CB63" s="269">
        <f t="shared" si="6"/>
        <v>68610</v>
      </c>
      <c r="CC63" s="269">
        <f t="shared" si="6"/>
        <v>192693</v>
      </c>
      <c r="CD63" s="29" t="s">
        <v>233</v>
      </c>
      <c r="CE63" s="32">
        <f t="shared" si="4"/>
        <v>23517441</v>
      </c>
    </row>
    <row r="64" spans="1:83" x14ac:dyDescent="0.35">
      <c r="A64" s="39" t="s">
        <v>249</v>
      </c>
      <c r="B64" s="20"/>
      <c r="C64" s="213">
        <v>177182.08000000002</v>
      </c>
      <c r="D64" s="213">
        <v>0</v>
      </c>
      <c r="E64" s="213">
        <v>2432156.41</v>
      </c>
      <c r="F64" s="213">
        <v>0</v>
      </c>
      <c r="G64" s="213">
        <v>79485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87783.4</v>
      </c>
      <c r="Q64" s="214">
        <v>0</v>
      </c>
      <c r="R64" s="214">
        <v>2363885.89</v>
      </c>
      <c r="S64" s="228">
        <v>0</v>
      </c>
      <c r="T64" s="228">
        <v>0</v>
      </c>
      <c r="U64" s="227">
        <v>224214.75999999998</v>
      </c>
      <c r="V64" s="214">
        <v>1639719.9700000004</v>
      </c>
      <c r="W64" s="214">
        <v>0</v>
      </c>
      <c r="X64" s="214">
        <v>407.25</v>
      </c>
      <c r="Y64" s="214">
        <v>5741.6900000000005</v>
      </c>
      <c r="Z64" s="214">
        <v>0</v>
      </c>
      <c r="AA64" s="214">
        <v>0</v>
      </c>
      <c r="AB64" s="240">
        <v>0</v>
      </c>
      <c r="AC64" s="214">
        <v>33986.83</v>
      </c>
      <c r="AD64" s="214">
        <v>0</v>
      </c>
      <c r="AE64" s="214">
        <v>0</v>
      </c>
      <c r="AF64" s="214">
        <v>0</v>
      </c>
      <c r="AG64" s="214">
        <v>2053616.68</v>
      </c>
      <c r="AH64" s="214">
        <v>0</v>
      </c>
      <c r="AI64" s="214">
        <v>0</v>
      </c>
      <c r="AJ64" s="214">
        <v>959469.34999999986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994389.42999999993</v>
      </c>
      <c r="BF64" s="228">
        <v>0</v>
      </c>
      <c r="BG64" s="228">
        <v>0</v>
      </c>
      <c r="BH64" s="228">
        <v>-58977.520000000004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261198.7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597333.48</v>
      </c>
      <c r="BX64" s="228">
        <v>0</v>
      </c>
      <c r="BY64" s="228">
        <v>15823.34</v>
      </c>
      <c r="BZ64" s="228">
        <v>0</v>
      </c>
      <c r="CA64" s="228">
        <v>0</v>
      </c>
      <c r="CB64" s="228">
        <v>0</v>
      </c>
      <c r="CC64" s="228">
        <v>831941.06</v>
      </c>
      <c r="CD64" s="29" t="s">
        <v>233</v>
      </c>
      <c r="CE64" s="32">
        <f t="shared" si="4"/>
        <v>12699357.800000001</v>
      </c>
    </row>
    <row r="65" spans="1:83" x14ac:dyDescent="0.35">
      <c r="A65" s="39" t="s">
        <v>250</v>
      </c>
      <c r="B65" s="20"/>
      <c r="C65" s="213">
        <v>2739945.36</v>
      </c>
      <c r="D65" s="213">
        <v>0</v>
      </c>
      <c r="E65" s="213">
        <v>3734380.9500000025</v>
      </c>
      <c r="F65" s="213">
        <v>0</v>
      </c>
      <c r="G65" s="213">
        <v>49792.859999999993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754811.58</v>
      </c>
      <c r="P65" s="214">
        <v>27436965.419999998</v>
      </c>
      <c r="Q65" s="214">
        <v>648499.16999999993</v>
      </c>
      <c r="R65" s="214">
        <v>867906.26</v>
      </c>
      <c r="S65" s="228">
        <v>0</v>
      </c>
      <c r="T65" s="228">
        <v>6205.22</v>
      </c>
      <c r="U65" s="227">
        <v>6346574.8599999994</v>
      </c>
      <c r="V65" s="214">
        <v>13842522.410000002</v>
      </c>
      <c r="W65" s="214">
        <v>306847.83</v>
      </c>
      <c r="X65" s="214">
        <v>615070.75000000012</v>
      </c>
      <c r="Y65" s="214">
        <v>756581.61999999988</v>
      </c>
      <c r="Z65" s="214">
        <v>0</v>
      </c>
      <c r="AA65" s="214">
        <v>1710849.4599999997</v>
      </c>
      <c r="AB65" s="240">
        <v>28561169.070000004</v>
      </c>
      <c r="AC65" s="214">
        <v>1446203.0000000002</v>
      </c>
      <c r="AD65" s="214">
        <v>0</v>
      </c>
      <c r="AE65" s="214">
        <v>420758.77999999997</v>
      </c>
      <c r="AF65" s="214">
        <v>0</v>
      </c>
      <c r="AG65" s="214">
        <v>2024084.6099999996</v>
      </c>
      <c r="AH65" s="214">
        <v>89.99</v>
      </c>
      <c r="AI65" s="214">
        <v>0</v>
      </c>
      <c r="AJ65" s="214">
        <v>36163489.420000002</v>
      </c>
      <c r="AK65" s="214">
        <v>21332.090000000004</v>
      </c>
      <c r="AL65" s="214">
        <v>11171.48</v>
      </c>
      <c r="AM65" s="214">
        <v>0</v>
      </c>
      <c r="AN65" s="214">
        <v>0</v>
      </c>
      <c r="AO65" s="214">
        <v>349956.50000000006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108186.08</v>
      </c>
      <c r="AW65" s="228">
        <v>0</v>
      </c>
      <c r="AX65" s="228">
        <v>0</v>
      </c>
      <c r="AY65" s="214">
        <v>1464449.0099999998</v>
      </c>
      <c r="AZ65" s="214">
        <v>0</v>
      </c>
      <c r="BA65" s="228">
        <v>0</v>
      </c>
      <c r="BB65" s="228">
        <v>0</v>
      </c>
      <c r="BC65" s="228">
        <v>0</v>
      </c>
      <c r="BD65" s="228">
        <v>-262893.15000000002</v>
      </c>
      <c r="BE65" s="214">
        <v>1432825.1900000002</v>
      </c>
      <c r="BF65" s="228">
        <v>818684.20000000007</v>
      </c>
      <c r="BG65" s="228">
        <v>0</v>
      </c>
      <c r="BH65" s="228">
        <v>296.16000000000003</v>
      </c>
      <c r="BI65" s="228">
        <v>0</v>
      </c>
      <c r="BJ65" s="228">
        <v>0</v>
      </c>
      <c r="BK65" s="228">
        <v>4413.8099999999995</v>
      </c>
      <c r="BL65" s="228">
        <v>7357.6600000000008</v>
      </c>
      <c r="BM65" s="228">
        <v>0</v>
      </c>
      <c r="BN65" s="228">
        <v>174384.93</v>
      </c>
      <c r="BO65" s="228">
        <v>100884.14</v>
      </c>
      <c r="BP65" s="228">
        <v>76.010000000000005</v>
      </c>
      <c r="BQ65" s="228">
        <v>0</v>
      </c>
      <c r="BR65" s="228">
        <v>0</v>
      </c>
      <c r="BS65" s="228">
        <v>4835.49</v>
      </c>
      <c r="BT65" s="228">
        <v>0</v>
      </c>
      <c r="BU65" s="228">
        <v>0</v>
      </c>
      <c r="BV65" s="228">
        <v>2071.9299999999998</v>
      </c>
      <c r="BW65" s="228">
        <v>7887377.959999999</v>
      </c>
      <c r="BX65" s="228">
        <v>0</v>
      </c>
      <c r="BY65" s="228">
        <v>84232.72000000003</v>
      </c>
      <c r="BZ65" s="228">
        <v>0</v>
      </c>
      <c r="CA65" s="228">
        <v>14768.08</v>
      </c>
      <c r="CB65" s="228">
        <v>150391.74999999997</v>
      </c>
      <c r="CC65" s="228">
        <v>3111805</v>
      </c>
      <c r="CD65" s="29" t="s">
        <v>233</v>
      </c>
      <c r="CE65" s="32">
        <f t="shared" si="4"/>
        <v>143919355.66000003</v>
      </c>
    </row>
    <row r="66" spans="1:83" x14ac:dyDescent="0.35">
      <c r="A66" s="39" t="s">
        <v>251</v>
      </c>
      <c r="B66" s="20"/>
      <c r="C66" s="213">
        <v>1092.48</v>
      </c>
      <c r="D66" s="213">
        <v>0</v>
      </c>
      <c r="E66" s="213">
        <v>8267.34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300</v>
      </c>
      <c r="P66" s="214">
        <v>528.37</v>
      </c>
      <c r="Q66" s="214">
        <v>914.19</v>
      </c>
      <c r="R66" s="214">
        <v>35.17</v>
      </c>
      <c r="S66" s="228">
        <v>0</v>
      </c>
      <c r="T66" s="228">
        <v>0</v>
      </c>
      <c r="U66" s="227">
        <v>627.77</v>
      </c>
      <c r="V66" s="214">
        <v>604.17000000000007</v>
      </c>
      <c r="W66" s="214">
        <v>0</v>
      </c>
      <c r="X66" s="214">
        <v>421.8</v>
      </c>
      <c r="Y66" s="214">
        <v>672.18999999999994</v>
      </c>
      <c r="Z66" s="214">
        <v>0</v>
      </c>
      <c r="AA66" s="214">
        <v>35.17</v>
      </c>
      <c r="AB66" s="240">
        <v>273678.52999999997</v>
      </c>
      <c r="AC66" s="214">
        <v>845.7</v>
      </c>
      <c r="AD66" s="214">
        <v>0</v>
      </c>
      <c r="AE66" s="214">
        <v>28224.25</v>
      </c>
      <c r="AF66" s="214">
        <v>0</v>
      </c>
      <c r="AG66" s="214">
        <v>13361.92</v>
      </c>
      <c r="AH66" s="214">
        <v>0</v>
      </c>
      <c r="AI66" s="214">
        <v>0</v>
      </c>
      <c r="AJ66" s="214">
        <v>255968.54</v>
      </c>
      <c r="AK66" s="214">
        <v>1148.6000000000001</v>
      </c>
      <c r="AL66" s="214">
        <v>1960.2999999999997</v>
      </c>
      <c r="AM66" s="214">
        <v>0</v>
      </c>
      <c r="AN66" s="214">
        <v>0</v>
      </c>
      <c r="AO66" s="214">
        <v>35.17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2421.38</v>
      </c>
      <c r="AW66" s="228">
        <v>0</v>
      </c>
      <c r="AX66" s="228">
        <v>0</v>
      </c>
      <c r="AY66" s="214">
        <v>850.12</v>
      </c>
      <c r="AZ66" s="214">
        <v>0</v>
      </c>
      <c r="BA66" s="228">
        <v>0</v>
      </c>
      <c r="BB66" s="228">
        <v>0</v>
      </c>
      <c r="BC66" s="228">
        <v>0</v>
      </c>
      <c r="BD66" s="228">
        <v>523.1</v>
      </c>
      <c r="BE66" s="214">
        <v>1891293.2099999997</v>
      </c>
      <c r="BF66" s="228">
        <v>633.87999999999988</v>
      </c>
      <c r="BG66" s="228">
        <v>0</v>
      </c>
      <c r="BH66" s="228">
        <v>300</v>
      </c>
      <c r="BI66" s="228">
        <v>0</v>
      </c>
      <c r="BJ66" s="228">
        <v>0</v>
      </c>
      <c r="BK66" s="228">
        <v>6241</v>
      </c>
      <c r="BL66" s="228">
        <v>4375</v>
      </c>
      <c r="BM66" s="228">
        <v>0</v>
      </c>
      <c r="BN66" s="228">
        <v>6372.16</v>
      </c>
      <c r="BO66" s="228">
        <v>35</v>
      </c>
      <c r="BP66" s="228">
        <v>0</v>
      </c>
      <c r="BQ66" s="228">
        <v>0</v>
      </c>
      <c r="BR66" s="228">
        <v>0</v>
      </c>
      <c r="BS66" s="228">
        <v>3030.8999999999996</v>
      </c>
      <c r="BT66" s="228">
        <v>0</v>
      </c>
      <c r="BU66" s="228">
        <v>0</v>
      </c>
      <c r="BV66" s="228">
        <v>8100</v>
      </c>
      <c r="BW66" s="228">
        <v>62588.820000000007</v>
      </c>
      <c r="BX66" s="228">
        <v>0</v>
      </c>
      <c r="BY66" s="228">
        <v>24487.279999999999</v>
      </c>
      <c r="BZ66" s="228">
        <v>0</v>
      </c>
      <c r="CA66" s="228">
        <v>1981.8600000000001</v>
      </c>
      <c r="CB66" s="228">
        <v>1800</v>
      </c>
      <c r="CC66" s="228">
        <v>15301.03</v>
      </c>
      <c r="CD66" s="29" t="s">
        <v>233</v>
      </c>
      <c r="CE66" s="32">
        <f t="shared" si="4"/>
        <v>2619056.399999999</v>
      </c>
    </row>
    <row r="67" spans="1:83" x14ac:dyDescent="0.35">
      <c r="A67" s="39" t="s">
        <v>252</v>
      </c>
      <c r="B67" s="20"/>
      <c r="C67" s="213">
        <v>851086.91999999993</v>
      </c>
      <c r="D67" s="213">
        <v>0</v>
      </c>
      <c r="E67" s="213">
        <v>3634865.28</v>
      </c>
      <c r="F67" s="213">
        <v>0</v>
      </c>
      <c r="G67" s="213">
        <v>3522.94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1889.23</v>
      </c>
      <c r="P67" s="214">
        <v>1582902.1099999999</v>
      </c>
      <c r="Q67" s="214">
        <v>5764.98</v>
      </c>
      <c r="R67" s="214">
        <v>7994.33</v>
      </c>
      <c r="S67" s="228">
        <v>0</v>
      </c>
      <c r="T67" s="228">
        <v>7161.56</v>
      </c>
      <c r="U67" s="227">
        <v>4503356.3500000015</v>
      </c>
      <c r="V67" s="214">
        <v>1336206.3199999998</v>
      </c>
      <c r="W67" s="214">
        <v>315440.99999999994</v>
      </c>
      <c r="X67" s="214">
        <v>416086.63</v>
      </c>
      <c r="Y67" s="214">
        <v>994742.2699999999</v>
      </c>
      <c r="Z67" s="214">
        <v>0</v>
      </c>
      <c r="AA67" s="214">
        <v>252974.29000000004</v>
      </c>
      <c r="AB67" s="240">
        <v>483728.46</v>
      </c>
      <c r="AC67" s="214">
        <v>1398751.68</v>
      </c>
      <c r="AD67" s="214">
        <v>0</v>
      </c>
      <c r="AE67" s="214">
        <v>549500.03</v>
      </c>
      <c r="AF67" s="214">
        <v>0</v>
      </c>
      <c r="AG67" s="214">
        <v>1709622.75</v>
      </c>
      <c r="AH67" s="214">
        <v>-74877.81</v>
      </c>
      <c r="AI67" s="214">
        <v>0</v>
      </c>
      <c r="AJ67" s="214">
        <v>1299780.4300000013</v>
      </c>
      <c r="AK67" s="214">
        <v>1221.07</v>
      </c>
      <c r="AL67" s="214">
        <v>1611.29</v>
      </c>
      <c r="AM67" s="214">
        <v>0</v>
      </c>
      <c r="AN67" s="214">
        <v>0</v>
      </c>
      <c r="AO67" s="214">
        <v>7119.5000000000009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6481.22</v>
      </c>
      <c r="AW67" s="228">
        <v>0</v>
      </c>
      <c r="AX67" s="228">
        <v>0</v>
      </c>
      <c r="AY67" s="214">
        <v>1076750.4999999998</v>
      </c>
      <c r="AZ67" s="214">
        <v>0</v>
      </c>
      <c r="BA67" s="228">
        <v>0</v>
      </c>
      <c r="BB67" s="228">
        <v>0</v>
      </c>
      <c r="BC67" s="228">
        <v>0</v>
      </c>
      <c r="BD67" s="228">
        <v>117151.34000000001</v>
      </c>
      <c r="BE67" s="214">
        <v>4575654.290000001</v>
      </c>
      <c r="BF67" s="228">
        <v>1149945.92</v>
      </c>
      <c r="BG67" s="228">
        <v>0</v>
      </c>
      <c r="BH67" s="228">
        <v>24907.75</v>
      </c>
      <c r="BI67" s="228">
        <v>0</v>
      </c>
      <c r="BJ67" s="228">
        <v>0</v>
      </c>
      <c r="BK67" s="228">
        <v>101432.69999999998</v>
      </c>
      <c r="BL67" s="228">
        <v>10543.5</v>
      </c>
      <c r="BM67" s="228">
        <v>0</v>
      </c>
      <c r="BN67" s="228">
        <v>51976.26999999999</v>
      </c>
      <c r="BO67" s="228">
        <v>33420.909999999996</v>
      </c>
      <c r="BP67" s="228">
        <v>39676.03</v>
      </c>
      <c r="BQ67" s="228">
        <v>0</v>
      </c>
      <c r="BR67" s="228">
        <v>0</v>
      </c>
      <c r="BS67" s="228">
        <v>3380.22</v>
      </c>
      <c r="BT67" s="228">
        <v>0</v>
      </c>
      <c r="BU67" s="228">
        <v>0</v>
      </c>
      <c r="BV67" s="228">
        <v>136775.96</v>
      </c>
      <c r="BW67" s="228">
        <v>984799.38000000012</v>
      </c>
      <c r="BX67" s="228">
        <v>0</v>
      </c>
      <c r="BY67" s="228">
        <v>910830.05</v>
      </c>
      <c r="BZ67" s="228">
        <v>0</v>
      </c>
      <c r="CA67" s="228">
        <v>39776.490000000005</v>
      </c>
      <c r="CB67" s="228">
        <v>76074.73000000001</v>
      </c>
      <c r="CC67" s="228">
        <v>3023021.3200000003</v>
      </c>
      <c r="CD67" s="29" t="s">
        <v>233</v>
      </c>
      <c r="CE67" s="32">
        <f t="shared" si="4"/>
        <v>31653050.190000001</v>
      </c>
    </row>
    <row r="68" spans="1:83" x14ac:dyDescent="0.35">
      <c r="A68" s="39" t="s">
        <v>11</v>
      </c>
      <c r="B68" s="20"/>
      <c r="C68" s="32">
        <f t="shared" ref="C68:BN68" si="7">ROUND(C52+C53,0)</f>
        <v>2203259</v>
      </c>
      <c r="D68" s="32">
        <f t="shared" si="7"/>
        <v>0</v>
      </c>
      <c r="E68" s="32">
        <f t="shared" si="7"/>
        <v>5608460</v>
      </c>
      <c r="F68" s="32">
        <f t="shared" si="7"/>
        <v>0</v>
      </c>
      <c r="G68" s="32">
        <f t="shared" si="7"/>
        <v>365823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1201643</v>
      </c>
      <c r="Q68" s="32">
        <f t="shared" si="7"/>
        <v>307952</v>
      </c>
      <c r="R68" s="32">
        <f t="shared" si="7"/>
        <v>0</v>
      </c>
      <c r="S68" s="32">
        <f t="shared" si="7"/>
        <v>0</v>
      </c>
      <c r="T68" s="32">
        <f t="shared" si="7"/>
        <v>233605</v>
      </c>
      <c r="U68" s="32">
        <f t="shared" si="7"/>
        <v>320574</v>
      </c>
      <c r="V68" s="32">
        <f t="shared" si="7"/>
        <v>361080</v>
      </c>
      <c r="W68" s="32">
        <f t="shared" si="7"/>
        <v>112156</v>
      </c>
      <c r="X68" s="32">
        <f t="shared" si="7"/>
        <v>90184</v>
      </c>
      <c r="Y68" s="32">
        <f t="shared" si="7"/>
        <v>351039</v>
      </c>
      <c r="Z68" s="32">
        <f t="shared" si="7"/>
        <v>0</v>
      </c>
      <c r="AA68" s="32">
        <f t="shared" si="7"/>
        <v>73334</v>
      </c>
      <c r="AB68" s="32">
        <f t="shared" si="7"/>
        <v>191427</v>
      </c>
      <c r="AC68" s="32">
        <f t="shared" si="7"/>
        <v>31128</v>
      </c>
      <c r="AD68" s="32">
        <f t="shared" si="7"/>
        <v>0</v>
      </c>
      <c r="AE68" s="32">
        <f t="shared" si="7"/>
        <v>16004</v>
      </c>
      <c r="AF68" s="32">
        <f t="shared" si="7"/>
        <v>0</v>
      </c>
      <c r="AG68" s="32">
        <f t="shared" si="7"/>
        <v>522800</v>
      </c>
      <c r="AH68" s="32">
        <f t="shared" si="7"/>
        <v>0</v>
      </c>
      <c r="AI68" s="32">
        <f t="shared" si="7"/>
        <v>0</v>
      </c>
      <c r="AJ68" s="32">
        <f t="shared" si="7"/>
        <v>5693</v>
      </c>
      <c r="AK68" s="32">
        <f t="shared" si="7"/>
        <v>0</v>
      </c>
      <c r="AL68" s="32">
        <f t="shared" si="7"/>
        <v>4187</v>
      </c>
      <c r="AM68" s="32">
        <f t="shared" si="7"/>
        <v>0</v>
      </c>
      <c r="AN68" s="32">
        <f t="shared" si="7"/>
        <v>0</v>
      </c>
      <c r="AO68" s="32">
        <f t="shared" si="7"/>
        <v>910984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422103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289739</v>
      </c>
      <c r="BE68" s="32">
        <f t="shared" si="7"/>
        <v>2679355</v>
      </c>
      <c r="BF68" s="32">
        <f t="shared" si="7"/>
        <v>242193</v>
      </c>
      <c r="BG68" s="32">
        <f t="shared" si="7"/>
        <v>133511</v>
      </c>
      <c r="BH68" s="32">
        <f t="shared" si="7"/>
        <v>132934</v>
      </c>
      <c r="BI68" s="32">
        <f t="shared" si="7"/>
        <v>0</v>
      </c>
      <c r="BJ68" s="32">
        <f t="shared" si="7"/>
        <v>0</v>
      </c>
      <c r="BK68" s="32">
        <f t="shared" si="7"/>
        <v>12502</v>
      </c>
      <c r="BL68" s="32">
        <f t="shared" si="7"/>
        <v>16399</v>
      </c>
      <c r="BM68" s="32">
        <f t="shared" si="7"/>
        <v>0</v>
      </c>
      <c r="BN68" s="32">
        <f t="shared" si="7"/>
        <v>265225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40550</v>
      </c>
      <c r="BT68" s="32">
        <f t="shared" si="8"/>
        <v>77771</v>
      </c>
      <c r="BU68" s="32">
        <f t="shared" si="8"/>
        <v>0</v>
      </c>
      <c r="BV68" s="32">
        <f t="shared" si="8"/>
        <v>22466</v>
      </c>
      <c r="BW68" s="32">
        <f t="shared" si="8"/>
        <v>70333</v>
      </c>
      <c r="BX68" s="32">
        <f t="shared" si="8"/>
        <v>0</v>
      </c>
      <c r="BY68" s="32">
        <f t="shared" si="8"/>
        <v>301161</v>
      </c>
      <c r="BZ68" s="32">
        <f t="shared" si="8"/>
        <v>0</v>
      </c>
      <c r="CA68" s="32">
        <f t="shared" si="8"/>
        <v>0</v>
      </c>
      <c r="CB68" s="32">
        <f t="shared" si="8"/>
        <v>441336</v>
      </c>
      <c r="CC68" s="32">
        <f t="shared" si="8"/>
        <v>175680</v>
      </c>
      <c r="CD68" s="29" t="s">
        <v>233</v>
      </c>
      <c r="CE68" s="32">
        <f t="shared" si="4"/>
        <v>18234590</v>
      </c>
    </row>
    <row r="69" spans="1:83" x14ac:dyDescent="0.35">
      <c r="A69" s="39" t="s">
        <v>253</v>
      </c>
      <c r="B69" s="32"/>
      <c r="C69" s="213">
        <v>11085.76</v>
      </c>
      <c r="D69" s="213">
        <v>0</v>
      </c>
      <c r="E69" s="213">
        <v>1657.8799999999999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24755.5</v>
      </c>
      <c r="Q69" s="214">
        <v>0</v>
      </c>
      <c r="R69" s="214">
        <v>143.01</v>
      </c>
      <c r="S69" s="228">
        <v>0</v>
      </c>
      <c r="T69" s="228">
        <v>0</v>
      </c>
      <c r="U69" s="227">
        <v>90350.94</v>
      </c>
      <c r="V69" s="214">
        <v>11726.400000000001</v>
      </c>
      <c r="W69" s="214">
        <v>122959.03999999999</v>
      </c>
      <c r="X69" s="214">
        <v>126729.39000000001</v>
      </c>
      <c r="Y69" s="214">
        <v>646328.60000000009</v>
      </c>
      <c r="Z69" s="214">
        <v>0</v>
      </c>
      <c r="AA69" s="214">
        <v>118873.92000000003</v>
      </c>
      <c r="AB69" s="240">
        <v>737755.52</v>
      </c>
      <c r="AC69" s="214">
        <v>364301.86999999994</v>
      </c>
      <c r="AD69" s="214">
        <v>0</v>
      </c>
      <c r="AE69" s="214">
        <v>639179.63999999978</v>
      </c>
      <c r="AF69" s="214">
        <v>0</v>
      </c>
      <c r="AG69" s="214">
        <v>870446.9800000001</v>
      </c>
      <c r="AH69" s="214">
        <v>0</v>
      </c>
      <c r="AI69" s="214">
        <v>0</v>
      </c>
      <c r="AJ69" s="214">
        <v>9113108.1600000001</v>
      </c>
      <c r="AK69" s="214">
        <v>102158.64</v>
      </c>
      <c r="AL69" s="214">
        <v>102158.64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79424.88</v>
      </c>
      <c r="AW69" s="228">
        <v>0</v>
      </c>
      <c r="AX69" s="228">
        <v>0</v>
      </c>
      <c r="AY69" s="214">
        <v>58708.130000000005</v>
      </c>
      <c r="AZ69" s="214">
        <v>0</v>
      </c>
      <c r="BA69" s="228">
        <v>0</v>
      </c>
      <c r="BB69" s="228">
        <v>0</v>
      </c>
      <c r="BC69" s="228">
        <v>0</v>
      </c>
      <c r="BD69" s="228">
        <v>13697.94</v>
      </c>
      <c r="BE69" s="214">
        <v>21823.040000000001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114182.20000000003</v>
      </c>
      <c r="BL69" s="228">
        <v>46695.600000000006</v>
      </c>
      <c r="BM69" s="228">
        <v>0</v>
      </c>
      <c r="BN69" s="228">
        <v>708131.72</v>
      </c>
      <c r="BO69" s="228">
        <v>0</v>
      </c>
      <c r="BP69" s="228">
        <v>0</v>
      </c>
      <c r="BQ69" s="228">
        <v>0</v>
      </c>
      <c r="BR69" s="228">
        <v>0</v>
      </c>
      <c r="BS69" s="228">
        <v>44441.52</v>
      </c>
      <c r="BT69" s="228">
        <v>0</v>
      </c>
      <c r="BU69" s="228">
        <v>0</v>
      </c>
      <c r="BV69" s="228">
        <v>0</v>
      </c>
      <c r="BW69" s="228">
        <v>2071665.6500000001</v>
      </c>
      <c r="BX69" s="228">
        <v>0</v>
      </c>
      <c r="BY69" s="228">
        <v>680738.57999999984</v>
      </c>
      <c r="BZ69" s="228">
        <v>0</v>
      </c>
      <c r="CA69" s="228">
        <v>214289.76000000004</v>
      </c>
      <c r="CB69" s="228">
        <v>216602.08000000002</v>
      </c>
      <c r="CC69" s="228">
        <v>542264.33000000007</v>
      </c>
      <c r="CD69" s="29" t="s">
        <v>233</v>
      </c>
      <c r="CE69" s="32">
        <f t="shared" si="4"/>
        <v>17896385.32</v>
      </c>
    </row>
    <row r="70" spans="1:83" x14ac:dyDescent="0.35">
      <c r="A70" s="39" t="s">
        <v>254</v>
      </c>
      <c r="B70" s="20"/>
      <c r="C70" s="32">
        <f t="shared" ref="C70:BN70" si="9">SUM(C71:C84)</f>
        <v>201867.4</v>
      </c>
      <c r="D70" s="32">
        <f t="shared" si="9"/>
        <v>0</v>
      </c>
      <c r="E70" s="32">
        <f t="shared" si="9"/>
        <v>529984.66</v>
      </c>
      <c r="F70" s="32">
        <f t="shared" si="9"/>
        <v>0</v>
      </c>
      <c r="G70" s="32">
        <f t="shared" si="9"/>
        <v>19069.270000000004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29002.28</v>
      </c>
      <c r="P70" s="32">
        <f t="shared" si="9"/>
        <v>115249.23000000001</v>
      </c>
      <c r="Q70" s="32">
        <f t="shared" si="9"/>
        <v>34782.879999999997</v>
      </c>
      <c r="R70" s="32">
        <f t="shared" si="9"/>
        <v>2658.02</v>
      </c>
      <c r="S70" s="32">
        <f t="shared" si="9"/>
        <v>0</v>
      </c>
      <c r="T70" s="32">
        <f t="shared" si="9"/>
        <v>151.94999999999999</v>
      </c>
      <c r="U70" s="32">
        <f t="shared" si="9"/>
        <v>53135.05999999999</v>
      </c>
      <c r="V70" s="32">
        <f t="shared" si="9"/>
        <v>121045.17000000001</v>
      </c>
      <c r="W70" s="32">
        <f t="shared" si="9"/>
        <v>17941.25</v>
      </c>
      <c r="X70" s="32">
        <f t="shared" si="9"/>
        <v>6767.58</v>
      </c>
      <c r="Y70" s="32">
        <f t="shared" si="9"/>
        <v>14863.09</v>
      </c>
      <c r="Z70" s="32">
        <f t="shared" si="9"/>
        <v>0</v>
      </c>
      <c r="AA70" s="32">
        <f t="shared" si="9"/>
        <v>4057.2100000000005</v>
      </c>
      <c r="AB70" s="32">
        <f t="shared" si="9"/>
        <v>2135213.3400000003</v>
      </c>
      <c r="AC70" s="32">
        <f t="shared" si="9"/>
        <v>77335.680000000008</v>
      </c>
      <c r="AD70" s="32">
        <f t="shared" si="9"/>
        <v>0</v>
      </c>
      <c r="AE70" s="32">
        <f t="shared" si="9"/>
        <v>94086.42</v>
      </c>
      <c r="AF70" s="32">
        <f t="shared" si="9"/>
        <v>0</v>
      </c>
      <c r="AG70" s="32">
        <f t="shared" si="9"/>
        <v>195140.77000000002</v>
      </c>
      <c r="AH70" s="32">
        <f t="shared" si="9"/>
        <v>350</v>
      </c>
      <c r="AI70" s="32">
        <f t="shared" si="9"/>
        <v>0</v>
      </c>
      <c r="AJ70" s="32">
        <f t="shared" si="9"/>
        <v>895405.33999999939</v>
      </c>
      <c r="AK70" s="32">
        <f t="shared" si="9"/>
        <v>7469.17</v>
      </c>
      <c r="AL70" s="32">
        <f t="shared" si="9"/>
        <v>13784.1</v>
      </c>
      <c r="AM70" s="32">
        <f t="shared" si="9"/>
        <v>0</v>
      </c>
      <c r="AN70" s="32">
        <f t="shared" si="9"/>
        <v>0</v>
      </c>
      <c r="AO70" s="32">
        <f t="shared" si="9"/>
        <v>23587.38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5021.62</v>
      </c>
      <c r="AW70" s="32">
        <f t="shared" si="9"/>
        <v>0</v>
      </c>
      <c r="AX70" s="32">
        <f t="shared" si="9"/>
        <v>0</v>
      </c>
      <c r="AY70" s="32">
        <f t="shared" si="9"/>
        <v>16130.02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170141.77999999997</v>
      </c>
      <c r="BE70" s="32">
        <f t="shared" si="9"/>
        <v>414374.64999999997</v>
      </c>
      <c r="BF70" s="32">
        <f t="shared" si="9"/>
        <v>1047.71</v>
      </c>
      <c r="BG70" s="32">
        <f t="shared" si="9"/>
        <v>0</v>
      </c>
      <c r="BH70" s="32">
        <f t="shared" si="9"/>
        <v>3214.36</v>
      </c>
      <c r="BI70" s="32">
        <f t="shared" si="9"/>
        <v>0</v>
      </c>
      <c r="BJ70" s="32">
        <f t="shared" si="9"/>
        <v>0</v>
      </c>
      <c r="BK70" s="32">
        <f t="shared" si="9"/>
        <v>14049.179999999998</v>
      </c>
      <c r="BL70" s="32">
        <f t="shared" si="9"/>
        <v>15063.5</v>
      </c>
      <c r="BM70" s="32">
        <f t="shared" si="9"/>
        <v>0</v>
      </c>
      <c r="BN70" s="32">
        <f t="shared" si="9"/>
        <v>176381.71000000005</v>
      </c>
      <c r="BO70" s="32">
        <f t="shared" ref="BO70:CD70" si="10">SUM(BO71:BO84)</f>
        <v>138.5</v>
      </c>
      <c r="BP70" s="32">
        <f t="shared" si="10"/>
        <v>629085.28000000014</v>
      </c>
      <c r="BQ70" s="32">
        <f t="shared" si="10"/>
        <v>0</v>
      </c>
      <c r="BR70" s="32">
        <f t="shared" si="10"/>
        <v>0</v>
      </c>
      <c r="BS70" s="32">
        <f t="shared" si="10"/>
        <v>12891.990000000005</v>
      </c>
      <c r="BT70" s="32">
        <f t="shared" si="10"/>
        <v>0</v>
      </c>
      <c r="BU70" s="32">
        <f t="shared" si="10"/>
        <v>0</v>
      </c>
      <c r="BV70" s="32">
        <f t="shared" si="10"/>
        <v>8599.2199999999993</v>
      </c>
      <c r="BW70" s="32">
        <f t="shared" si="10"/>
        <v>1083229.5299999998</v>
      </c>
      <c r="BX70" s="32">
        <f t="shared" si="10"/>
        <v>0</v>
      </c>
      <c r="BY70" s="32">
        <f t="shared" si="10"/>
        <v>194369.61000000002</v>
      </c>
      <c r="BZ70" s="32">
        <f t="shared" si="10"/>
        <v>0</v>
      </c>
      <c r="CA70" s="32">
        <f t="shared" si="10"/>
        <v>100425.05</v>
      </c>
      <c r="CB70" s="32">
        <f t="shared" si="10"/>
        <v>-192157.28</v>
      </c>
      <c r="CC70" s="32">
        <f t="shared" si="10"/>
        <v>169766954.75236064</v>
      </c>
      <c r="CD70" s="32">
        <f t="shared" si="10"/>
        <v>31767717.739998404</v>
      </c>
      <c r="CE70" s="32">
        <f>SUM(CE71:CE85)</f>
        <v>263445589.14235905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201867.4</v>
      </c>
      <c r="D84" s="24">
        <v>0</v>
      </c>
      <c r="E84" s="30">
        <v>529984.66</v>
      </c>
      <c r="F84" s="30">
        <v>0</v>
      </c>
      <c r="G84" s="24">
        <v>19069.270000000004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29002.28</v>
      </c>
      <c r="P84" s="30">
        <v>115249.23000000001</v>
      </c>
      <c r="Q84" s="30">
        <v>34782.879999999997</v>
      </c>
      <c r="R84" s="31">
        <v>2658.02</v>
      </c>
      <c r="S84" s="30">
        <v>0</v>
      </c>
      <c r="T84" s="24">
        <v>151.94999999999999</v>
      </c>
      <c r="U84" s="30">
        <v>53135.05999999999</v>
      </c>
      <c r="V84" s="30">
        <v>121045.17000000001</v>
      </c>
      <c r="W84" s="24">
        <v>17941.25</v>
      </c>
      <c r="X84" s="30">
        <v>6767.58</v>
      </c>
      <c r="Y84" s="30">
        <v>14863.09</v>
      </c>
      <c r="Z84" s="30">
        <v>0</v>
      </c>
      <c r="AA84" s="30">
        <v>4057.2100000000005</v>
      </c>
      <c r="AB84" s="30">
        <v>2135213.3400000003</v>
      </c>
      <c r="AC84" s="30">
        <v>77335.680000000008</v>
      </c>
      <c r="AD84" s="30">
        <v>0</v>
      </c>
      <c r="AE84" s="30">
        <v>94086.42</v>
      </c>
      <c r="AF84" s="30">
        <v>0</v>
      </c>
      <c r="AG84" s="30">
        <v>195140.77000000002</v>
      </c>
      <c r="AH84" s="30">
        <v>350</v>
      </c>
      <c r="AI84" s="30">
        <v>0</v>
      </c>
      <c r="AJ84" s="30">
        <v>895405.33999999939</v>
      </c>
      <c r="AK84" s="30">
        <v>7469.17</v>
      </c>
      <c r="AL84" s="30">
        <v>13784.1</v>
      </c>
      <c r="AM84" s="30">
        <v>0</v>
      </c>
      <c r="AN84" s="30">
        <v>0</v>
      </c>
      <c r="AO84" s="24">
        <v>23587.38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5021.62</v>
      </c>
      <c r="AW84" s="30">
        <v>0</v>
      </c>
      <c r="AX84" s="30">
        <v>0</v>
      </c>
      <c r="AY84" s="30">
        <v>16130.02</v>
      </c>
      <c r="AZ84" s="30">
        <v>0</v>
      </c>
      <c r="BA84" s="30">
        <v>0</v>
      </c>
      <c r="BB84" s="30">
        <v>0</v>
      </c>
      <c r="BC84" s="30">
        <v>0</v>
      </c>
      <c r="BD84" s="30">
        <v>170141.77999999997</v>
      </c>
      <c r="BE84" s="30">
        <v>414374.64999999997</v>
      </c>
      <c r="BF84" s="30">
        <v>1047.71</v>
      </c>
      <c r="BG84" s="30">
        <v>0</v>
      </c>
      <c r="BH84" s="31">
        <v>3214.36</v>
      </c>
      <c r="BI84" s="30">
        <v>0</v>
      </c>
      <c r="BJ84" s="30">
        <v>0</v>
      </c>
      <c r="BK84" s="30">
        <v>14049.179999999998</v>
      </c>
      <c r="BL84" s="30">
        <v>15063.5</v>
      </c>
      <c r="BM84" s="30">
        <v>0</v>
      </c>
      <c r="BN84" s="30">
        <v>176381.71000000005</v>
      </c>
      <c r="BO84" s="30">
        <v>138.5</v>
      </c>
      <c r="BP84" s="30">
        <v>629085.28000000014</v>
      </c>
      <c r="BQ84" s="30">
        <v>0</v>
      </c>
      <c r="BR84" s="30">
        <v>0</v>
      </c>
      <c r="BS84" s="30">
        <v>12891.990000000005</v>
      </c>
      <c r="BT84" s="30">
        <v>0</v>
      </c>
      <c r="BU84" s="30">
        <v>0</v>
      </c>
      <c r="BV84" s="30">
        <v>8599.2199999999993</v>
      </c>
      <c r="BW84" s="30">
        <v>1083229.5299999998</v>
      </c>
      <c r="BX84" s="30">
        <v>0</v>
      </c>
      <c r="BY84" s="30">
        <v>194369.61000000002</v>
      </c>
      <c r="BZ84" s="30">
        <v>0</v>
      </c>
      <c r="CA84" s="30">
        <v>100425.05</v>
      </c>
      <c r="CB84" s="30">
        <v>-192157.28</v>
      </c>
      <c r="CC84" s="30">
        <v>169766954.75236064</v>
      </c>
      <c r="CD84" s="35">
        <v>31767717.739998404</v>
      </c>
      <c r="CE84" s="32">
        <f t="shared" si="11"/>
        <v>208779626.17235905</v>
      </c>
    </row>
    <row r="85" spans="1:84" x14ac:dyDescent="0.35">
      <c r="A85" s="39" t="s">
        <v>269</v>
      </c>
      <c r="B85" s="20"/>
      <c r="C85" s="213">
        <v>6823.6900000000005</v>
      </c>
      <c r="D85" s="213">
        <v>0</v>
      </c>
      <c r="E85" s="213">
        <v>37798.339999999997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9466.8100000000013</v>
      </c>
      <c r="Z85" s="213">
        <v>0</v>
      </c>
      <c r="AA85" s="213">
        <v>0</v>
      </c>
      <c r="AB85" s="213">
        <v>25972360.430000003</v>
      </c>
      <c r="AC85" s="213">
        <v>0</v>
      </c>
      <c r="AD85" s="213">
        <v>0</v>
      </c>
      <c r="AE85" s="213">
        <v>0</v>
      </c>
      <c r="AF85" s="213">
        <v>0</v>
      </c>
      <c r="AG85" s="213">
        <v>1495.38</v>
      </c>
      <c r="AH85" s="213">
        <v>0</v>
      </c>
      <c r="AI85" s="213">
        <v>0</v>
      </c>
      <c r="AJ85" s="213">
        <v>2666506.02</v>
      </c>
      <c r="AK85" s="213">
        <v>305</v>
      </c>
      <c r="AL85" s="213">
        <v>2970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1376626.15</v>
      </c>
      <c r="AZ85" s="213">
        <v>0</v>
      </c>
      <c r="BA85" s="213">
        <v>0</v>
      </c>
      <c r="BB85" s="213">
        <v>0</v>
      </c>
      <c r="BC85" s="213">
        <v>0</v>
      </c>
      <c r="BD85" s="213">
        <v>-14440.74</v>
      </c>
      <c r="BE85" s="213">
        <v>203394.74000000005</v>
      </c>
      <c r="BF85" s="213">
        <v>464.65</v>
      </c>
      <c r="BG85" s="213">
        <v>0</v>
      </c>
      <c r="BH85" s="213">
        <v>0</v>
      </c>
      <c r="BI85" s="213">
        <v>0</v>
      </c>
      <c r="BJ85" s="213">
        <v>0</v>
      </c>
      <c r="BK85" s="213">
        <v>314278.98</v>
      </c>
      <c r="BL85" s="213">
        <v>0</v>
      </c>
      <c r="BM85" s="213">
        <v>0</v>
      </c>
      <c r="BN85" s="213">
        <v>961009.72</v>
      </c>
      <c r="BO85" s="213">
        <v>0</v>
      </c>
      <c r="BP85" s="213">
        <v>0</v>
      </c>
      <c r="BQ85" s="213">
        <v>0</v>
      </c>
      <c r="BR85" s="213">
        <v>0</v>
      </c>
      <c r="BS85" s="213">
        <v>29600</v>
      </c>
      <c r="BT85" s="213">
        <v>0</v>
      </c>
      <c r="BU85" s="213">
        <v>0</v>
      </c>
      <c r="BV85" s="213">
        <v>311484</v>
      </c>
      <c r="BW85" s="213">
        <v>1804525.4699999997</v>
      </c>
      <c r="BX85" s="213">
        <v>0</v>
      </c>
      <c r="BY85" s="213">
        <v>-125</v>
      </c>
      <c r="BZ85" s="213">
        <v>0</v>
      </c>
      <c r="CA85" s="213">
        <v>623508</v>
      </c>
      <c r="CB85" s="213">
        <v>168025.8</v>
      </c>
      <c r="CC85" s="213">
        <v>20189885.530000001</v>
      </c>
      <c r="CD85" s="35"/>
      <c r="CE85" s="32">
        <f t="shared" si="11"/>
        <v>54665962.969999999</v>
      </c>
    </row>
    <row r="86" spans="1:84" x14ac:dyDescent="0.35">
      <c r="A86" s="39" t="s">
        <v>270</v>
      </c>
      <c r="B86" s="32"/>
      <c r="C86" s="32">
        <f>SUM(C62:C70)-C85</f>
        <v>30602771.219999999</v>
      </c>
      <c r="D86" s="32">
        <f t="shared" ref="D86:BO86" si="12">SUM(D62:D70)-D85</f>
        <v>0</v>
      </c>
      <c r="E86" s="32">
        <f t="shared" si="12"/>
        <v>60304172.460000001</v>
      </c>
      <c r="F86" s="32">
        <f t="shared" si="12"/>
        <v>0</v>
      </c>
      <c r="G86" s="32">
        <f t="shared" si="12"/>
        <v>2068570.09</v>
      </c>
      <c r="H86" s="32">
        <f t="shared" si="12"/>
        <v>0</v>
      </c>
      <c r="I86" s="32">
        <f t="shared" si="12"/>
        <v>0</v>
      </c>
      <c r="J86" s="32">
        <f t="shared" si="12"/>
        <v>2545.86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7204321.4500000002</v>
      </c>
      <c r="P86" s="32">
        <f t="shared" si="12"/>
        <v>43211561.159999996</v>
      </c>
      <c r="Q86" s="32">
        <f t="shared" si="12"/>
        <v>5247192.2200000007</v>
      </c>
      <c r="R86" s="32">
        <f t="shared" si="12"/>
        <v>3618502.1300000004</v>
      </c>
      <c r="S86" s="32">
        <f t="shared" si="12"/>
        <v>0</v>
      </c>
      <c r="T86" s="32">
        <f t="shared" si="12"/>
        <v>254065.08000000002</v>
      </c>
      <c r="U86" s="32">
        <f t="shared" si="12"/>
        <v>15892514.15</v>
      </c>
      <c r="V86" s="32">
        <f t="shared" si="12"/>
        <v>23461619.430000007</v>
      </c>
      <c r="W86" s="32">
        <f t="shared" si="12"/>
        <v>2132273.11</v>
      </c>
      <c r="X86" s="32">
        <f t="shared" si="12"/>
        <v>2826559.56</v>
      </c>
      <c r="Y86" s="32">
        <f t="shared" si="12"/>
        <v>8725148.9599999972</v>
      </c>
      <c r="Z86" s="32">
        <f t="shared" si="12"/>
        <v>0</v>
      </c>
      <c r="AA86" s="32">
        <f t="shared" si="12"/>
        <v>2886840.6799999997</v>
      </c>
      <c r="AB86" s="32">
        <f t="shared" si="12"/>
        <v>11720948.40000001</v>
      </c>
      <c r="AC86" s="32">
        <f t="shared" si="12"/>
        <v>7848803.2199999997</v>
      </c>
      <c r="AD86" s="32">
        <f t="shared" si="12"/>
        <v>0</v>
      </c>
      <c r="AE86" s="32">
        <f t="shared" si="12"/>
        <v>7974376.7699999986</v>
      </c>
      <c r="AF86" s="32">
        <f t="shared" si="12"/>
        <v>0</v>
      </c>
      <c r="AG86" s="32">
        <f t="shared" si="12"/>
        <v>28576104.530000001</v>
      </c>
      <c r="AH86" s="32">
        <f t="shared" si="12"/>
        <v>36896.19</v>
      </c>
      <c r="AI86" s="32">
        <f t="shared" si="12"/>
        <v>0</v>
      </c>
      <c r="AJ86" s="32">
        <f t="shared" si="12"/>
        <v>137830627.91999999</v>
      </c>
      <c r="AK86" s="32">
        <f t="shared" si="12"/>
        <v>1690821.52</v>
      </c>
      <c r="AL86" s="32">
        <f t="shared" si="12"/>
        <v>1350803.8900000001</v>
      </c>
      <c r="AM86" s="32">
        <f t="shared" si="12"/>
        <v>0</v>
      </c>
      <c r="AN86" s="32">
        <f t="shared" si="12"/>
        <v>0</v>
      </c>
      <c r="AO86" s="32">
        <f t="shared" si="12"/>
        <v>5368579.38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1063416.5699999998</v>
      </c>
      <c r="AW86" s="32">
        <f t="shared" si="12"/>
        <v>0</v>
      </c>
      <c r="AX86" s="32">
        <f t="shared" si="12"/>
        <v>0</v>
      </c>
      <c r="AY86" s="32">
        <f t="shared" si="12"/>
        <v>6250258.5199999996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342800.74999999994</v>
      </c>
      <c r="BE86" s="32">
        <f t="shared" si="12"/>
        <v>19994351.66</v>
      </c>
      <c r="BF86" s="32">
        <f t="shared" si="12"/>
        <v>5193348.87</v>
      </c>
      <c r="BG86" s="32">
        <f t="shared" si="12"/>
        <v>133511</v>
      </c>
      <c r="BH86" s="32">
        <f t="shared" si="12"/>
        <v>276686.55</v>
      </c>
      <c r="BI86" s="32">
        <f t="shared" si="12"/>
        <v>0</v>
      </c>
      <c r="BJ86" s="32">
        <f t="shared" si="12"/>
        <v>154113.88</v>
      </c>
      <c r="BK86" s="32">
        <f t="shared" si="12"/>
        <v>1322278.6499999997</v>
      </c>
      <c r="BL86" s="32">
        <f t="shared" si="12"/>
        <v>2388644.0200000005</v>
      </c>
      <c r="BM86" s="32">
        <f t="shared" si="12"/>
        <v>0</v>
      </c>
      <c r="BN86" s="32">
        <f t="shared" si="12"/>
        <v>11682695.429999998</v>
      </c>
      <c r="BO86" s="32">
        <f t="shared" si="12"/>
        <v>644674.20000000007</v>
      </c>
      <c r="BP86" s="32">
        <f t="shared" ref="BP86:CD86" si="13">SUM(BP62:BP70)-BP85</f>
        <v>668837.32000000018</v>
      </c>
      <c r="BQ86" s="32">
        <f t="shared" si="13"/>
        <v>0</v>
      </c>
      <c r="BR86" s="32">
        <f t="shared" si="13"/>
        <v>0</v>
      </c>
      <c r="BS86" s="32">
        <f t="shared" si="13"/>
        <v>865170.55999999994</v>
      </c>
      <c r="BT86" s="32">
        <f t="shared" si="13"/>
        <v>77771</v>
      </c>
      <c r="BU86" s="32">
        <f t="shared" si="13"/>
        <v>0</v>
      </c>
      <c r="BV86" s="32">
        <f t="shared" si="13"/>
        <v>1831202.6500000004</v>
      </c>
      <c r="BW86" s="32">
        <f t="shared" si="13"/>
        <v>32168147.25999999</v>
      </c>
      <c r="BX86" s="32">
        <f t="shared" si="13"/>
        <v>0</v>
      </c>
      <c r="BY86" s="32">
        <f t="shared" si="13"/>
        <v>15373207.08</v>
      </c>
      <c r="BZ86" s="32">
        <f t="shared" si="13"/>
        <v>0</v>
      </c>
      <c r="CA86" s="32">
        <f t="shared" si="13"/>
        <v>3294584.2000000007</v>
      </c>
      <c r="CB86" s="32">
        <f t="shared" si="13"/>
        <v>1478924.43</v>
      </c>
      <c r="CC86" s="32">
        <f t="shared" si="13"/>
        <v>159953344.51236063</v>
      </c>
      <c r="CD86" s="32">
        <f t="shared" si="13"/>
        <v>31767717.739998404</v>
      </c>
      <c r="CE86" s="32">
        <f t="shared" si="11"/>
        <v>707762306.23235905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133260330.26000001</v>
      </c>
      <c r="D88" s="213">
        <v>0</v>
      </c>
      <c r="E88" s="213">
        <v>221071631.91000003</v>
      </c>
      <c r="F88" s="213">
        <v>0</v>
      </c>
      <c r="G88" s="213">
        <v>7182462.0199999996</v>
      </c>
      <c r="H88" s="213">
        <v>0</v>
      </c>
      <c r="I88" s="213">
        <v>0</v>
      </c>
      <c r="J88" s="213">
        <v>18177</v>
      </c>
      <c r="K88" s="213">
        <v>0</v>
      </c>
      <c r="L88" s="213">
        <v>0</v>
      </c>
      <c r="M88" s="213">
        <v>0</v>
      </c>
      <c r="N88" s="213">
        <v>0</v>
      </c>
      <c r="O88" s="213">
        <v>53077981.219999999</v>
      </c>
      <c r="P88" s="213">
        <v>118993350.47999999</v>
      </c>
      <c r="Q88" s="213">
        <v>7396340.9800000004</v>
      </c>
      <c r="R88" s="213">
        <v>16908118.5</v>
      </c>
      <c r="S88" s="213">
        <v>0</v>
      </c>
      <c r="T88" s="213">
        <v>0</v>
      </c>
      <c r="U88" s="213">
        <v>77596209.5</v>
      </c>
      <c r="V88" s="213">
        <v>80719882.239999995</v>
      </c>
      <c r="W88" s="213">
        <v>11020438.069999998</v>
      </c>
      <c r="X88" s="213">
        <v>50910702.809999995</v>
      </c>
      <c r="Y88" s="213">
        <v>19848410.260000005</v>
      </c>
      <c r="Z88" s="213">
        <v>0</v>
      </c>
      <c r="AA88" s="213">
        <v>2673679.1599999997</v>
      </c>
      <c r="AB88" s="213">
        <v>58015724.669999994</v>
      </c>
      <c r="AC88" s="213">
        <v>23716715</v>
      </c>
      <c r="AD88" s="213">
        <v>0</v>
      </c>
      <c r="AE88" s="213">
        <v>6323933</v>
      </c>
      <c r="AF88" s="213">
        <v>0</v>
      </c>
      <c r="AG88" s="213">
        <v>41825568.75999999</v>
      </c>
      <c r="AH88" s="213">
        <v>0</v>
      </c>
      <c r="AI88" s="213">
        <v>0</v>
      </c>
      <c r="AJ88" s="213">
        <v>455752.2</v>
      </c>
      <c r="AK88" s="213">
        <v>3327484</v>
      </c>
      <c r="AL88" s="213">
        <v>1804465.6400000001</v>
      </c>
      <c r="AM88" s="213">
        <v>0</v>
      </c>
      <c r="AN88" s="213">
        <v>0</v>
      </c>
      <c r="AO88" s="213">
        <v>7525852.0500000007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18536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943691745.7299999</v>
      </c>
    </row>
    <row r="89" spans="1:84" x14ac:dyDescent="0.35">
      <c r="A89" s="26" t="s">
        <v>273</v>
      </c>
      <c r="B89" s="20"/>
      <c r="C89" s="213">
        <v>7152323.3700000001</v>
      </c>
      <c r="D89" s="213">
        <v>0</v>
      </c>
      <c r="E89" s="213">
        <v>24307674.860000003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893322.57</v>
      </c>
      <c r="P89" s="213">
        <v>259248062.48000011</v>
      </c>
      <c r="Q89" s="213">
        <v>13976076.08</v>
      </c>
      <c r="R89" s="213">
        <v>23930443.5</v>
      </c>
      <c r="S89" s="213">
        <v>0</v>
      </c>
      <c r="T89" s="213">
        <v>0</v>
      </c>
      <c r="U89" s="213">
        <v>50854540.050000004</v>
      </c>
      <c r="V89" s="213">
        <v>102278492.69</v>
      </c>
      <c r="W89" s="213">
        <v>47189536.609999992</v>
      </c>
      <c r="X89" s="213">
        <v>139454436.66999999</v>
      </c>
      <c r="Y89" s="213">
        <v>80807409.75999999</v>
      </c>
      <c r="Z89" s="213">
        <v>0</v>
      </c>
      <c r="AA89" s="213">
        <v>24442113.669999998</v>
      </c>
      <c r="AB89" s="213">
        <v>37021649.969999999</v>
      </c>
      <c r="AC89" s="213">
        <v>20301488</v>
      </c>
      <c r="AD89" s="213">
        <v>0</v>
      </c>
      <c r="AE89" s="213">
        <v>15552198</v>
      </c>
      <c r="AF89" s="213">
        <v>0</v>
      </c>
      <c r="AG89" s="213">
        <v>120393556.57999998</v>
      </c>
      <c r="AH89" s="213">
        <v>0</v>
      </c>
      <c r="AI89" s="213">
        <v>0</v>
      </c>
      <c r="AJ89" s="213">
        <v>306332282.52000004</v>
      </c>
      <c r="AK89" s="213">
        <v>3019058</v>
      </c>
      <c r="AL89" s="213">
        <v>2331986.36</v>
      </c>
      <c r="AM89" s="213">
        <v>0</v>
      </c>
      <c r="AN89" s="213">
        <v>0</v>
      </c>
      <c r="AO89" s="213">
        <v>16725927.739999998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4628023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1300840602.48</v>
      </c>
    </row>
    <row r="90" spans="1:84" x14ac:dyDescent="0.35">
      <c r="A90" s="26" t="s">
        <v>274</v>
      </c>
      <c r="B90" s="20"/>
      <c r="C90" s="32">
        <f>C88+C89</f>
        <v>140412653.63</v>
      </c>
      <c r="D90" s="32">
        <f t="shared" ref="D90:AV90" si="15">D88+D89</f>
        <v>0</v>
      </c>
      <c r="E90" s="32">
        <f t="shared" si="15"/>
        <v>245379306.77000004</v>
      </c>
      <c r="F90" s="32">
        <f t="shared" si="15"/>
        <v>0</v>
      </c>
      <c r="G90" s="32">
        <f t="shared" si="15"/>
        <v>7182462.0199999996</v>
      </c>
      <c r="H90" s="32">
        <f t="shared" si="15"/>
        <v>0</v>
      </c>
      <c r="I90" s="32">
        <f t="shared" si="15"/>
        <v>0</v>
      </c>
      <c r="J90" s="32">
        <f t="shared" si="15"/>
        <v>18177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53971303.789999999</v>
      </c>
      <c r="P90" s="32">
        <f t="shared" si="15"/>
        <v>378241412.9600001</v>
      </c>
      <c r="Q90" s="32">
        <f t="shared" si="15"/>
        <v>21372417.060000002</v>
      </c>
      <c r="R90" s="32">
        <f t="shared" si="15"/>
        <v>40838562</v>
      </c>
      <c r="S90" s="32">
        <f t="shared" si="15"/>
        <v>0</v>
      </c>
      <c r="T90" s="32">
        <f t="shared" si="15"/>
        <v>0</v>
      </c>
      <c r="U90" s="32">
        <f t="shared" si="15"/>
        <v>128450749.55000001</v>
      </c>
      <c r="V90" s="32">
        <f t="shared" si="15"/>
        <v>182998374.93000001</v>
      </c>
      <c r="W90" s="32">
        <f t="shared" si="15"/>
        <v>58209974.679999992</v>
      </c>
      <c r="X90" s="32">
        <f t="shared" si="15"/>
        <v>190365139.47999999</v>
      </c>
      <c r="Y90" s="32">
        <f t="shared" si="15"/>
        <v>100655820.02</v>
      </c>
      <c r="Z90" s="32">
        <f t="shared" si="15"/>
        <v>0</v>
      </c>
      <c r="AA90" s="32">
        <f t="shared" si="15"/>
        <v>27115792.829999998</v>
      </c>
      <c r="AB90" s="32">
        <f t="shared" si="15"/>
        <v>95037374.639999986</v>
      </c>
      <c r="AC90" s="32">
        <f t="shared" si="15"/>
        <v>44018203</v>
      </c>
      <c r="AD90" s="32">
        <f t="shared" si="15"/>
        <v>0</v>
      </c>
      <c r="AE90" s="32">
        <f t="shared" si="15"/>
        <v>21876131</v>
      </c>
      <c r="AF90" s="32">
        <f t="shared" si="15"/>
        <v>0</v>
      </c>
      <c r="AG90" s="32">
        <f t="shared" si="15"/>
        <v>162219125.33999997</v>
      </c>
      <c r="AH90" s="32">
        <f t="shared" si="15"/>
        <v>0</v>
      </c>
      <c r="AI90" s="32">
        <f t="shared" si="15"/>
        <v>0</v>
      </c>
      <c r="AJ90" s="32">
        <f t="shared" si="15"/>
        <v>306788034.72000003</v>
      </c>
      <c r="AK90" s="32">
        <f t="shared" si="15"/>
        <v>6346542</v>
      </c>
      <c r="AL90" s="32">
        <f t="shared" si="15"/>
        <v>4136452</v>
      </c>
      <c r="AM90" s="32">
        <f t="shared" si="15"/>
        <v>0</v>
      </c>
      <c r="AN90" s="32">
        <f t="shared" si="15"/>
        <v>0</v>
      </c>
      <c r="AO90" s="32">
        <f t="shared" si="15"/>
        <v>24251779.789999999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4646559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2244532348.21</v>
      </c>
    </row>
    <row r="91" spans="1:84" x14ac:dyDescent="0.35">
      <c r="A91" s="39" t="s">
        <v>275</v>
      </c>
      <c r="B91" s="32"/>
      <c r="C91" s="213">
        <v>90304.240000000049</v>
      </c>
      <c r="D91" s="213">
        <v>0</v>
      </c>
      <c r="E91" s="213">
        <v>229872.03999999963</v>
      </c>
      <c r="F91" s="213">
        <v>0</v>
      </c>
      <c r="G91" s="213">
        <v>14993.860000000004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49251.320000000022</v>
      </c>
      <c r="Q91" s="213">
        <v>12621.920000000004</v>
      </c>
      <c r="R91" s="213">
        <v>0</v>
      </c>
      <c r="S91" s="213">
        <v>0</v>
      </c>
      <c r="T91" s="213">
        <v>9574.6700000000019</v>
      </c>
      <c r="U91" s="213">
        <v>13139.26</v>
      </c>
      <c r="V91" s="213">
        <v>14799.479999999996</v>
      </c>
      <c r="W91" s="213">
        <v>4596.88</v>
      </c>
      <c r="X91" s="213">
        <v>3696.3399999999997</v>
      </c>
      <c r="Y91" s="213">
        <v>14387.920000000002</v>
      </c>
      <c r="Z91" s="213">
        <v>0</v>
      </c>
      <c r="AA91" s="213">
        <v>3005.72</v>
      </c>
      <c r="AB91" s="213">
        <v>7845.9600000000009</v>
      </c>
      <c r="AC91" s="213">
        <v>1275.8400000000001</v>
      </c>
      <c r="AD91" s="213">
        <v>0</v>
      </c>
      <c r="AE91" s="213">
        <v>655.96</v>
      </c>
      <c r="AF91" s="213">
        <v>0</v>
      </c>
      <c r="AG91" s="213">
        <v>21427.819999999989</v>
      </c>
      <c r="AH91" s="213">
        <v>0</v>
      </c>
      <c r="AI91" s="213">
        <v>0</v>
      </c>
      <c r="AJ91" s="213">
        <v>233.34</v>
      </c>
      <c r="AK91" s="213">
        <v>0</v>
      </c>
      <c r="AL91" s="213">
        <v>171.62</v>
      </c>
      <c r="AM91" s="213">
        <v>0</v>
      </c>
      <c r="AN91" s="213">
        <v>0</v>
      </c>
      <c r="AO91" s="213">
        <v>37338.180000000051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/>
      <c r="AX91" s="213"/>
      <c r="AY91" s="213">
        <v>17300.589999999997</v>
      </c>
      <c r="AZ91" s="213">
        <v>0</v>
      </c>
      <c r="BA91" s="213">
        <v>0</v>
      </c>
      <c r="BB91" s="213">
        <v>0</v>
      </c>
      <c r="BC91" s="213">
        <v>0</v>
      </c>
      <c r="BD91" s="213">
        <v>11875.44</v>
      </c>
      <c r="BE91" s="213">
        <v>109817.81000000004</v>
      </c>
      <c r="BF91" s="213">
        <v>9926.6700000000019</v>
      </c>
      <c r="BG91" s="213">
        <v>5472.1799999999994</v>
      </c>
      <c r="BH91" s="213">
        <v>5448.5399999999991</v>
      </c>
      <c r="BI91" s="213">
        <v>0</v>
      </c>
      <c r="BJ91" s="213">
        <v>0</v>
      </c>
      <c r="BK91" s="213">
        <v>512.4</v>
      </c>
      <c r="BL91" s="213">
        <v>672.14</v>
      </c>
      <c r="BM91" s="213">
        <v>0</v>
      </c>
      <c r="BN91" s="213">
        <v>10870.699999999999</v>
      </c>
      <c r="BO91" s="213">
        <v>0</v>
      </c>
      <c r="BP91" s="213">
        <v>0</v>
      </c>
      <c r="BQ91" s="213">
        <v>0</v>
      </c>
      <c r="BR91" s="213"/>
      <c r="BS91" s="213">
        <v>1662.02</v>
      </c>
      <c r="BT91" s="213">
        <v>3187.5600000000004</v>
      </c>
      <c r="BU91" s="213">
        <v>0</v>
      </c>
      <c r="BV91" s="213">
        <v>920.81999999999994</v>
      </c>
      <c r="BW91" s="213">
        <v>2882.7</v>
      </c>
      <c r="BX91" s="213">
        <v>0</v>
      </c>
      <c r="BY91" s="213">
        <v>12343.599999999999</v>
      </c>
      <c r="BZ91" s="213">
        <v>0</v>
      </c>
      <c r="CA91" s="213">
        <v>0</v>
      </c>
      <c r="CB91" s="213">
        <v>18088.900000000001</v>
      </c>
      <c r="CC91" s="213">
        <v>7200.5399999999991</v>
      </c>
      <c r="CD91" s="233" t="s">
        <v>233</v>
      </c>
      <c r="CE91" s="32">
        <f t="shared" si="14"/>
        <v>747374.97999999986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48075.893824091625</v>
      </c>
      <c r="F92" s="213">
        <v>0</v>
      </c>
      <c r="G92" s="213">
        <v>1407.2224997878559</v>
      </c>
      <c r="H92" s="213">
        <v>0</v>
      </c>
      <c r="I92" s="213">
        <v>0</v>
      </c>
      <c r="J92" s="213"/>
      <c r="K92" s="213">
        <v>3.5613252541283695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49486.677649133613</v>
      </c>
      <c r="CF92" s="32">
        <f>AY60-CE92</f>
        <v>104507.32235086639</v>
      </c>
    </row>
    <row r="93" spans="1:84" x14ac:dyDescent="0.35">
      <c r="A93" s="26" t="s">
        <v>277</v>
      </c>
      <c r="B93" s="20"/>
      <c r="C93" s="213">
        <v>598413.54305708152</v>
      </c>
      <c r="D93" s="213">
        <v>0</v>
      </c>
      <c r="E93" s="213">
        <v>1523278.8837618132</v>
      </c>
      <c r="F93" s="213">
        <v>0</v>
      </c>
      <c r="G93" s="213">
        <v>99358.888206155665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326370.68759382842</v>
      </c>
      <c r="Q93" s="213">
        <v>83640.899556687888</v>
      </c>
      <c r="R93" s="213">
        <v>0</v>
      </c>
      <c r="S93" s="213">
        <v>0</v>
      </c>
      <c r="T93" s="213">
        <v>63447.87573985834</v>
      </c>
      <c r="U93" s="213">
        <v>87069.124658467699</v>
      </c>
      <c r="V93" s="213">
        <v>98070.802236998061</v>
      </c>
      <c r="W93" s="213">
        <v>30461.861456430346</v>
      </c>
      <c r="X93" s="213">
        <v>24494.308525752629</v>
      </c>
      <c r="Y93" s="213">
        <v>95343.542943518944</v>
      </c>
      <c r="Z93" s="213">
        <v>0</v>
      </c>
      <c r="AA93" s="213">
        <v>19917.819524725863</v>
      </c>
      <c r="AB93" s="213">
        <v>51992.33969838114</v>
      </c>
      <c r="AC93" s="213">
        <v>8454.530316338929</v>
      </c>
      <c r="AD93" s="213">
        <v>0</v>
      </c>
      <c r="AE93" s="213">
        <v>4346.8097146238433</v>
      </c>
      <c r="AF93" s="213">
        <v>0</v>
      </c>
      <c r="AG93" s="213">
        <v>141994.41450577936</v>
      </c>
      <c r="AH93" s="213">
        <v>0</v>
      </c>
      <c r="AI93" s="213">
        <v>0</v>
      </c>
      <c r="AJ93" s="213">
        <v>1546.2598006133414</v>
      </c>
      <c r="AK93" s="213">
        <v>0</v>
      </c>
      <c r="AL93" s="213">
        <v>1137.2636795288493</v>
      </c>
      <c r="AM93" s="213">
        <v>0</v>
      </c>
      <c r="AN93" s="213">
        <v>0</v>
      </c>
      <c r="AO93" s="213">
        <v>247426.61679122795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36105.504302879119</v>
      </c>
      <c r="BI93" s="213">
        <v>0</v>
      </c>
      <c r="BJ93" s="229" t="s">
        <v>233</v>
      </c>
      <c r="BK93" s="213">
        <v>3395.4895081609507</v>
      </c>
      <c r="BL93" s="213">
        <v>4454.0287236832573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11013.605527622292</v>
      </c>
      <c r="BT93" s="213">
        <v>21122.807448543172</v>
      </c>
      <c r="BU93" s="213">
        <v>0</v>
      </c>
      <c r="BV93" s="213">
        <v>6101.9411571131268</v>
      </c>
      <c r="BW93" s="213">
        <v>19102.610470678323</v>
      </c>
      <c r="BX93" s="213">
        <v>0</v>
      </c>
      <c r="BY93" s="213">
        <v>81796.573561544705</v>
      </c>
      <c r="BZ93" s="213">
        <v>0</v>
      </c>
      <c r="CA93" s="213">
        <v>0</v>
      </c>
      <c r="CB93" s="213">
        <v>119868.59907137514</v>
      </c>
      <c r="CC93" s="229" t="s">
        <v>233</v>
      </c>
      <c r="CD93" s="229" t="s">
        <v>233</v>
      </c>
      <c r="CE93" s="32">
        <f t="shared" si="14"/>
        <v>3809727.6315394123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>
        <v>122.09000000000002</v>
      </c>
      <c r="D95" s="243">
        <v>0</v>
      </c>
      <c r="E95" s="243">
        <v>209.17</v>
      </c>
      <c r="F95" s="243">
        <v>0</v>
      </c>
      <c r="G95" s="243">
        <v>6.46</v>
      </c>
      <c r="H95" s="243">
        <v>0</v>
      </c>
      <c r="I95" s="243">
        <v>0</v>
      </c>
      <c r="J95" s="243">
        <v>0.02</v>
      </c>
      <c r="K95" s="243">
        <v>0</v>
      </c>
      <c r="L95" s="243">
        <v>0</v>
      </c>
      <c r="M95" s="243">
        <v>0</v>
      </c>
      <c r="N95" s="243">
        <v>0</v>
      </c>
      <c r="O95" s="243">
        <v>39.409999999999997</v>
      </c>
      <c r="P95" s="244">
        <v>48.8</v>
      </c>
      <c r="Q95" s="244">
        <v>27.84</v>
      </c>
      <c r="R95" s="244">
        <v>0</v>
      </c>
      <c r="S95" s="245">
        <v>0</v>
      </c>
      <c r="T95" s="245">
        <v>0</v>
      </c>
      <c r="U95" s="246">
        <v>0</v>
      </c>
      <c r="V95" s="244">
        <v>18.920000000000002</v>
      </c>
      <c r="W95" s="244">
        <v>0</v>
      </c>
      <c r="X95" s="244">
        <v>0</v>
      </c>
      <c r="Y95" s="244">
        <v>4.93</v>
      </c>
      <c r="Z95" s="244">
        <v>0</v>
      </c>
      <c r="AA95" s="244">
        <v>0</v>
      </c>
      <c r="AB95" s="245">
        <v>0.05</v>
      </c>
      <c r="AC95" s="244">
        <v>9.89</v>
      </c>
      <c r="AD95" s="244">
        <v>0</v>
      </c>
      <c r="AE95" s="244">
        <v>0</v>
      </c>
      <c r="AF95" s="244">
        <v>0</v>
      </c>
      <c r="AG95" s="244">
        <v>62.93</v>
      </c>
      <c r="AH95" s="244">
        <v>0</v>
      </c>
      <c r="AI95" s="244">
        <v>0</v>
      </c>
      <c r="AJ95" s="244">
        <v>50.199999999999996</v>
      </c>
      <c r="AK95" s="244">
        <v>0</v>
      </c>
      <c r="AL95" s="244">
        <v>0</v>
      </c>
      <c r="AM95" s="244">
        <v>0</v>
      </c>
      <c r="AN95" s="244">
        <v>0</v>
      </c>
      <c r="AO95" s="244">
        <v>30.34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1.9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632.95000000000005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99352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 t="s">
        <v>1378</v>
      </c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44" t="s">
        <v>1379</v>
      </c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15996</v>
      </c>
      <c r="D128" s="220">
        <v>80093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2739</v>
      </c>
      <c r="D131" s="220">
        <v>4444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47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142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20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33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12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254</v>
      </c>
    </row>
    <row r="145" spans="1:6" x14ac:dyDescent="0.35">
      <c r="A145" s="20" t="s">
        <v>325</v>
      </c>
      <c r="B145" s="46" t="s">
        <v>284</v>
      </c>
      <c r="C145" s="47">
        <v>337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29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6877</v>
      </c>
      <c r="C155" s="50">
        <v>3729</v>
      </c>
      <c r="D155" s="50">
        <v>5392</v>
      </c>
      <c r="E155" s="32">
        <f>SUM(B155:D155)</f>
        <v>15998</v>
      </c>
    </row>
    <row r="156" spans="1:6" x14ac:dyDescent="0.35">
      <c r="A156" s="20" t="s">
        <v>227</v>
      </c>
      <c r="B156" s="50">
        <v>36469</v>
      </c>
      <c r="C156" s="50">
        <v>19853</v>
      </c>
      <c r="D156" s="50">
        <v>23771</v>
      </c>
      <c r="E156" s="32">
        <f>SUM(B156:D156)</f>
        <v>80093</v>
      </c>
    </row>
    <row r="157" spans="1:6" x14ac:dyDescent="0.35">
      <c r="A157" s="20" t="s">
        <v>332</v>
      </c>
      <c r="B157" s="50">
        <v>184413.69762377458</v>
      </c>
      <c r="C157" s="50">
        <v>85482.072527872951</v>
      </c>
      <c r="D157" s="50">
        <v>202993.22984835235</v>
      </c>
      <c r="E157" s="32">
        <f>SUM(B157:D157)</f>
        <v>472888.99999999988</v>
      </c>
    </row>
    <row r="158" spans="1:6" x14ac:dyDescent="0.35">
      <c r="A158" s="20" t="s">
        <v>272</v>
      </c>
      <c r="B158" s="50">
        <v>422472618.92999995</v>
      </c>
      <c r="C158" s="50">
        <v>223938687.21999997</v>
      </c>
      <c r="D158" s="50">
        <v>297280439.58000004</v>
      </c>
      <c r="E158" s="32">
        <f>SUM(B158:D158)</f>
        <v>943691745.7299999</v>
      </c>
      <c r="F158" s="18"/>
    </row>
    <row r="159" spans="1:6" x14ac:dyDescent="0.35">
      <c r="A159" s="20" t="s">
        <v>273</v>
      </c>
      <c r="B159" s="50">
        <v>507292040.0399999</v>
      </c>
      <c r="C159" s="50">
        <v>235147255.97</v>
      </c>
      <c r="D159" s="50">
        <v>558401306.47000003</v>
      </c>
      <c r="E159" s="32">
        <f>SUM(B159:D159)</f>
        <v>1300840602.48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18418521.75999999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-81622.719999999987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-382459.73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16500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5061959.9800000004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484542.45000000019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23517441.739999991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16048060.09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1848325.23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17896385.32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73962.039999999994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75736.149999999994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149698.19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1127384.4699999997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19875245.649999999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21002630.119999997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562299.2200000002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10053090.209999999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10615389.43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10370343.050000001</v>
      </c>
      <c r="C212" s="216"/>
      <c r="D212" s="220">
        <v>-16148.82</v>
      </c>
      <c r="E212" s="32">
        <f t="shared" ref="E212:E220" si="16">SUM(B212:C212)-D212</f>
        <v>10386491.870000001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>
        <v>200218499.17000002</v>
      </c>
      <c r="C214" s="216">
        <v>4158583.0800000005</v>
      </c>
      <c r="D214" s="220">
        <v>-45885.08</v>
      </c>
      <c r="E214" s="32">
        <f t="shared" si="16"/>
        <v>204422967.33000004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22929482.02</v>
      </c>
      <c r="C216" s="216">
        <v>60648.959999999999</v>
      </c>
      <c r="D216" s="220"/>
      <c r="E216" s="32">
        <f t="shared" si="16"/>
        <v>22990130.98</v>
      </c>
    </row>
    <row r="217" spans="1:5" x14ac:dyDescent="0.35">
      <c r="A217" s="20" t="s">
        <v>371</v>
      </c>
      <c r="B217" s="220">
        <v>112000389.90000001</v>
      </c>
      <c r="C217" s="216">
        <v>13686475.129999999</v>
      </c>
      <c r="D217" s="220">
        <v>2170472.06</v>
      </c>
      <c r="E217" s="32">
        <f t="shared" si="16"/>
        <v>123516392.97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4112919.75</v>
      </c>
      <c r="C219" s="216">
        <v>104640.39</v>
      </c>
      <c r="D219" s="220"/>
      <c r="E219" s="32">
        <f t="shared" si="16"/>
        <v>4217560.1399999997</v>
      </c>
    </row>
    <row r="220" spans="1:5" x14ac:dyDescent="0.35">
      <c r="A220" s="20" t="s">
        <v>374</v>
      </c>
      <c r="B220" s="220">
        <v>21613893.009999998</v>
      </c>
      <c r="C220" s="216">
        <v>-17993754.749999985</v>
      </c>
      <c r="D220" s="220">
        <v>-12757333.429999996</v>
      </c>
      <c r="E220" s="32">
        <f t="shared" si="16"/>
        <v>16377471.690000009</v>
      </c>
    </row>
    <row r="221" spans="1:5" x14ac:dyDescent="0.35">
      <c r="A221" s="20" t="s">
        <v>215</v>
      </c>
      <c r="B221" s="32">
        <f>SUM(B212:B220)</f>
        <v>371245526.90000004</v>
      </c>
      <c r="C221" s="266">
        <f>SUM(C212:C220)</f>
        <v>16592.810000017285</v>
      </c>
      <c r="D221" s="32">
        <f>SUM(D212:D220)</f>
        <v>-10648895.269999996</v>
      </c>
      <c r="E221" s="32">
        <f>SUM(E212:E220)</f>
        <v>381911014.98000002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37423511.140000001</v>
      </c>
      <c r="C227" s="216">
        <v>6311836.8300000001</v>
      </c>
      <c r="D227" s="220">
        <v>-207268.38000000009</v>
      </c>
      <c r="E227" s="32">
        <f t="shared" si="17"/>
        <v>43942616.350000001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6143224.5499999998</v>
      </c>
      <c r="C229" s="216">
        <v>1459183.5200000003</v>
      </c>
      <c r="D229" s="220"/>
      <c r="E229" s="32">
        <f t="shared" si="17"/>
        <v>7602408.0700000003</v>
      </c>
    </row>
    <row r="230" spans="1:5" x14ac:dyDescent="0.35">
      <c r="A230" s="20" t="s">
        <v>371</v>
      </c>
      <c r="B230" s="220">
        <v>75738892.00999999</v>
      </c>
      <c r="C230" s="216">
        <v>10164620.619999997</v>
      </c>
      <c r="D230" s="220">
        <v>2488125.8399999989</v>
      </c>
      <c r="E230" s="32">
        <f t="shared" si="17"/>
        <v>83415386.789999992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2195139.1800000002</v>
      </c>
      <c r="C232" s="216">
        <v>298950.03000000003</v>
      </c>
      <c r="D232" s="220">
        <v>-8162.7799999999988</v>
      </c>
      <c r="E232" s="32">
        <f t="shared" si="17"/>
        <v>2502251.9899999998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121500766.88</v>
      </c>
      <c r="C234" s="266">
        <f>SUM(C225:C233)</f>
        <v>18234591</v>
      </c>
      <c r="D234" s="32">
        <f>SUM(D225:D233)</f>
        <v>2272694.6799999992</v>
      </c>
      <c r="E234" s="32">
        <f>SUM(E225:E233)</f>
        <v>137462663.19999999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13699653.489999998</v>
      </c>
      <c r="D238" s="40">
        <f>C238</f>
        <v>13699653.489999998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670976479.8499999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354371662.54000032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20448062.949999999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53639108.470000021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356571120.40999991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2111644.140000008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1458118078.3600001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2959.76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11993973.82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24559740.240000002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36553714.060000002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1508371445.9100001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186095652.05000001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266817730.56000003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194508417.08999997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6706809.4900000002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6762028.8700000001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1069868.22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272943672.10000002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268702767.51999998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268702767.51999998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10386491.869999999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0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204422967.32999998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22990130.98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123516392.97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4217560.1399999997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16377471.689999999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381911014.97999996</v>
      </c>
      <c r="E292" s="20"/>
    </row>
    <row r="293" spans="1:5" x14ac:dyDescent="0.35">
      <c r="A293" s="20" t="s">
        <v>416</v>
      </c>
      <c r="B293" s="46" t="s">
        <v>284</v>
      </c>
      <c r="C293" s="47">
        <v>137462663.19999999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244448351.77999997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48639495.759999998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48639495.759999998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7738413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13442424.91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21180837.91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855915125.06999993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18472768.790000003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32013325.02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63269650.899999999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113755744.71000001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526.08000000000004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526.08000000000004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12037974.300000001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244420062.13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34449993.060000002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290908029.49000001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290908029.49000001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451250824.78999913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855915125.06999922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855915125.06999993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943691745.7300005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1300840602.4799993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2244532348.21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13699653.489999998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1458118078.3600013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36553714.059999995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1508371445.9100013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736160902.29999876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54665962.969999991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54665962.969999991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54665962.969999991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790826865.26999879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303109406.65999979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23517441.740000002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12699357.800000001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143919355.66000018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2619056.4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31653050.190000027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18234590.280000001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17896385.32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149698.19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21002630.119999997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10615389.43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177011908.43236065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177011908.43236065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762428270.22236073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28398595.047638059</v>
      </c>
      <c r="E418" s="32"/>
    </row>
    <row r="419" spans="1:13" x14ac:dyDescent="0.35">
      <c r="A419" s="32" t="s">
        <v>508</v>
      </c>
      <c r="B419" s="20"/>
      <c r="C419" s="236">
        <v>21992820.359999999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21992820.359999999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50391415.407638058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50391415.407638058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637557.16999999981</v>
      </c>
      <c r="E613" s="258">
        <f>SUM(C625:D648)+SUM(C669:D714)</f>
        <v>530310829.77816117</v>
      </c>
      <c r="F613" s="258">
        <f>CE65-(AX65+BD65+BE65+BG65+BJ65+BN65+BP65+BQ65+CB65+CC65+CD65)</f>
        <v>139312765.93000004</v>
      </c>
      <c r="G613" s="256">
        <f>CE92-(AX92+AY92+BD92+BE92+BG92+BJ92+BN92+BP92+BQ92+CB92+CC92+CD92)</f>
        <v>49486.677649133613</v>
      </c>
      <c r="H613" s="261">
        <f>CE61-(AX61+AY61+AZ61+BD61+BE61+BG61+BJ61+BN61+BO61+BP61+BQ61+BR61+CB61+CC61+CD61)</f>
        <v>2613.7899999999991</v>
      </c>
      <c r="I613" s="256">
        <f>CE93-(AX93+AY93+AZ93+BD93+BE93+BF93+BG93+BJ93+BN93+BO93+BP93+BQ93+BR93+CB93+CC93+CD93)</f>
        <v>3689859.0324680372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2244532348.21</v>
      </c>
      <c r="L613" s="262">
        <f>CE95-(AW95+AX95+AY95+AZ95+BA95+BB95+BC95+BD95+BE95+BF95+BG95+BH95+BI95+BJ95+BK95+BL95+BM95+BN95+BO95+BP95+BQ95+BR95+BS95+BT95+BU95+BV95+BW95+BX95+BY95+BZ95+CA95+CB95+CC95+CD95)</f>
        <v>632.95000000000005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19994351.66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31767717.739998404</v>
      </c>
      <c r="D616" s="256">
        <f>SUM(C615:C616)</f>
        <v>51762069.399998404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154113.88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133511</v>
      </c>
      <c r="D619" s="256">
        <f>(D616/D613)*BG91</f>
        <v>444276.01830481074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11682695.429999998</v>
      </c>
      <c r="D620" s="256">
        <f>(D616/D613)*BN91</f>
        <v>882571.71953154064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159953344.51236063</v>
      </c>
      <c r="D621" s="256">
        <f>(D616/D613)*CC91</f>
        <v>584598.32111599436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668837.32000000018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1478924.43</v>
      </c>
      <c r="D623" s="256">
        <f>(D616/D613)*CB91</f>
        <v>1468603.8228848269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177451476.45419782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342800.74999999994</v>
      </c>
      <c r="D625" s="256">
        <f>(D616/D613)*BD91</f>
        <v>964144.67338751326</v>
      </c>
      <c r="E625" s="258">
        <f>(E624/E613)*SUM(C625:D625)</f>
        <v>437327.28430642659</v>
      </c>
      <c r="F625" s="258">
        <f>SUM(C625:E625)</f>
        <v>1744272.7076939398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6250258.5199999996</v>
      </c>
      <c r="D626" s="256">
        <f>(D616/D613)*AY91</f>
        <v>1404602.4143072825</v>
      </c>
      <c r="E626" s="258">
        <f>(E624/E613)*SUM(C626:D626)</f>
        <v>2561453.2054957598</v>
      </c>
      <c r="F626" s="258">
        <f>(F625/F613)*AY65</f>
        <v>18335.709745623084</v>
      </c>
      <c r="G626" s="256">
        <f>SUM(C626:F626)</f>
        <v>10234649.849548664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644674.20000000007</v>
      </c>
      <c r="D628" s="256">
        <f>(D616/D613)*BO91</f>
        <v>0</v>
      </c>
      <c r="E628" s="258">
        <f>(E624/E613)*SUM(C628:D628)</f>
        <v>215719.50297485682</v>
      </c>
      <c r="F628" s="258">
        <f>(F625/F613)*BO65</f>
        <v>1263.1251046267591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861656.82807948359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5193348.87</v>
      </c>
      <c r="D630" s="256">
        <f>(D616/D613)*BF91</f>
        <v>805927.69657171681</v>
      </c>
      <c r="E630" s="258">
        <f>(E624/E613)*SUM(C630:D630)</f>
        <v>2007465.1027597445</v>
      </c>
      <c r="F630" s="258">
        <f>(F625/F613)*BF65</f>
        <v>10250.377966063592</v>
      </c>
      <c r="G630" s="256">
        <f>(G626/G613)*BF92</f>
        <v>0</v>
      </c>
      <c r="H630" s="258">
        <f>(H629/H613)*BF61</f>
        <v>22729.920267535043</v>
      </c>
      <c r="I630" s="256">
        <f>SUM(C630:H630)</f>
        <v>8039721.9675650606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0</v>
      </c>
      <c r="E631" s="258">
        <f>(E624/E613)*SUM(C631:D631)</f>
        <v>0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0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1322278.6499999997</v>
      </c>
      <c r="D636" s="256">
        <f>(D616/D613)*BK91</f>
        <v>41600.793793220444</v>
      </c>
      <c r="E636" s="258">
        <f>(E624/E613)*SUM(C636:D636)</f>
        <v>456378.42453241901</v>
      </c>
      <c r="F636" s="258">
        <f>(F625/F613)*BK65</f>
        <v>55.263336913538986</v>
      </c>
      <c r="G636" s="256">
        <f>(G626/G613)*BK92</f>
        <v>0</v>
      </c>
      <c r="H636" s="258">
        <f>(H629/H613)*BK61</f>
        <v>8772.199830588941</v>
      </c>
      <c r="I636" s="256">
        <f>(I630/I613)*BK93</f>
        <v>7398.3291364762317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276686.55</v>
      </c>
      <c r="D637" s="256">
        <f>(D616/D613)*BH91</f>
        <v>442356.73109702044</v>
      </c>
      <c r="E637" s="258">
        <f>(E624/E613)*SUM(C637:D637)</f>
        <v>240604.72594631443</v>
      </c>
      <c r="F637" s="258">
        <f>(F625/F613)*BH65</f>
        <v>3.7080866327081838</v>
      </c>
      <c r="G637" s="256">
        <f>(G626/G613)*BH92</f>
        <v>0</v>
      </c>
      <c r="H637" s="258">
        <f>(H629/H613)*BH61</f>
        <v>-36.262381862637532</v>
      </c>
      <c r="I637" s="256">
        <f>(I630/I613)*BH93</f>
        <v>78669.188589492973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2388644.0200000005</v>
      </c>
      <c r="D638" s="256">
        <f>(D616/D613)*BL91</f>
        <v>54569.784426571408</v>
      </c>
      <c r="E638" s="258">
        <f>(E624/E613)*SUM(C638:D638)</f>
        <v>817542.98148151278</v>
      </c>
      <c r="F638" s="258">
        <f>(F625/F613)*BL65</f>
        <v>92.121963445474393</v>
      </c>
      <c r="G638" s="256">
        <f>(G626/G613)*BL92</f>
        <v>0</v>
      </c>
      <c r="H638" s="258">
        <f>(H629/H613)*BL61</f>
        <v>16459.824785468089</v>
      </c>
      <c r="I638" s="256">
        <f>(I630/I613)*BL93</f>
        <v>9704.7481377656786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865170.55999999994</v>
      </c>
      <c r="D640" s="256">
        <f>(D616/D613)*BS91</f>
        <v>134936.28278729165</v>
      </c>
      <c r="E640" s="258">
        <f>(E624/E613)*SUM(C640:D640)</f>
        <v>334653.61425636045</v>
      </c>
      <c r="F640" s="258">
        <f>(F625/F613)*BS65</f>
        <v>60.543003213108094</v>
      </c>
      <c r="G640" s="256">
        <f>(G626/G613)*BS92</f>
        <v>0</v>
      </c>
      <c r="H640" s="258">
        <f>(H629/H613)*BS61</f>
        <v>2927.3631903656437</v>
      </c>
      <c r="I640" s="256">
        <f>(I630/I613)*BS93</f>
        <v>23997.211146382175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77771</v>
      </c>
      <c r="D641" s="256">
        <f>(D616/D613)*BT91</f>
        <v>258792.01066260302</v>
      </c>
      <c r="E641" s="258">
        <f>(E624/E613)*SUM(C641:D641)</f>
        <v>112619.9953090385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46023.844696069827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1831202.6500000004</v>
      </c>
      <c r="D643" s="256">
        <f>(D616/D613)*BV91</f>
        <v>74759.646644561377</v>
      </c>
      <c r="E643" s="258">
        <f>(E624/E613)*SUM(C643:D643)</f>
        <v>637769.03018762253</v>
      </c>
      <c r="F643" s="258">
        <f>(F625/F613)*BV65</f>
        <v>25.941706972268591</v>
      </c>
      <c r="G643" s="256">
        <f>(G626/G613)*BV92</f>
        <v>0</v>
      </c>
      <c r="H643" s="258">
        <f>(H629/H613)*BV61</f>
        <v>11768.791204510528</v>
      </c>
      <c r="I643" s="256">
        <f>(I630/I613)*BV93</f>
        <v>13295.334573477836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32168147.25999999</v>
      </c>
      <c r="D644" s="256">
        <f>(D616/D613)*BW91</f>
        <v>234040.99974183561</v>
      </c>
      <c r="E644" s="258">
        <f>(E624/E613)*SUM(C644:D644)</f>
        <v>10842350.983937696</v>
      </c>
      <c r="F644" s="258">
        <f>(F625/F613)*BW65</f>
        <v>98754.324623828797</v>
      </c>
      <c r="G644" s="256">
        <f>(G626/G613)*BW92</f>
        <v>0</v>
      </c>
      <c r="H644" s="258">
        <f>(H629/H613)*BW61</f>
        <v>48588.295115764915</v>
      </c>
      <c r="I644" s="256">
        <f>(I630/I613)*BW93</f>
        <v>41622.098754332619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15373207.08</v>
      </c>
      <c r="D646" s="256">
        <f>(D616/D613)*BY91</f>
        <v>1002153.7046565101</v>
      </c>
      <c r="E646" s="258">
        <f>(E624/E613)*SUM(C646:D646)</f>
        <v>5479488.2275420101</v>
      </c>
      <c r="F646" s="258">
        <f>(F625/F613)*BY65</f>
        <v>1054.6401373198655</v>
      </c>
      <c r="G646" s="256">
        <f>(G626/G613)*BY92</f>
        <v>0</v>
      </c>
      <c r="H646" s="258">
        <f>(H629/H613)*BY61</f>
        <v>40284.209669220916</v>
      </c>
      <c r="I646" s="256">
        <f>(I630/I613)*BY93</f>
        <v>178224.07402226387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3294584.2000000007</v>
      </c>
      <c r="D648" s="256">
        <f>(D616/D613)*CA91</f>
        <v>0</v>
      </c>
      <c r="E648" s="258">
        <f>(E624/E613)*SUM(C648:D648)</f>
        <v>1102426.7236579598</v>
      </c>
      <c r="F648" s="258">
        <f>(F625/F613)*CA65</f>
        <v>184.90451120598686</v>
      </c>
      <c r="G648" s="256">
        <f>(G626/G613)*CA92</f>
        <v>0</v>
      </c>
      <c r="H648" s="258">
        <f>(H629/H613)*CA61</f>
        <v>11854.502288913125</v>
      </c>
      <c r="I648" s="256">
        <f>(I630/I613)*CA93</f>
        <v>0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295862270.282359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30602771.219999999</v>
      </c>
      <c r="D669" s="256">
        <f>(D616/D613)*C91</f>
        <v>7331631.6684104046</v>
      </c>
      <c r="E669" s="258">
        <f>(E624/E613)*SUM(C669:D669)</f>
        <v>12693528.819263846</v>
      </c>
      <c r="F669" s="258">
        <f>(F625/F613)*C65</f>
        <v>34305.6279165546</v>
      </c>
      <c r="G669" s="256">
        <f>(G626/G613)*C92</f>
        <v>0</v>
      </c>
      <c r="H669" s="258">
        <f>(H629/H613)*C61</f>
        <v>64527.260234478759</v>
      </c>
      <c r="I669" s="256">
        <f>(I630/I613)*C93</f>
        <v>1303865.1247840412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60304172.460000001</v>
      </c>
      <c r="D671" s="256">
        <f>(D616/D613)*E91</f>
        <v>18662879.263986938</v>
      </c>
      <c r="E671" s="258">
        <f>(E624/E613)*SUM(C671:D671)</f>
        <v>26423786.075646073</v>
      </c>
      <c r="F671" s="258">
        <f>(F625/F613)*E65</f>
        <v>46756.510271931038</v>
      </c>
      <c r="G671" s="256">
        <f>(G626/G613)*E92</f>
        <v>9942876.8078204431</v>
      </c>
      <c r="H671" s="258">
        <f>(H629/H613)*E61</f>
        <v>132011.55288084701</v>
      </c>
      <c r="I671" s="256">
        <f>(I630/I613)*E93</f>
        <v>3319026.1732888897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2068570.09</v>
      </c>
      <c r="D673" s="256">
        <f>(D616/D613)*G91</f>
        <v>1217323.3372841852</v>
      </c>
      <c r="E673" s="258">
        <f>(E624/E613)*SUM(C673:D673)</f>
        <v>1099518.635866137</v>
      </c>
      <c r="F673" s="258">
        <f>(F625/F613)*G65</f>
        <v>623.43408485382895</v>
      </c>
      <c r="G673" s="256">
        <f>(G626/G613)*G92</f>
        <v>291036.50173992681</v>
      </c>
      <c r="H673" s="258">
        <f>(H629/H613)*G61</f>
        <v>3952.5996230274859</v>
      </c>
      <c r="I673" s="256">
        <f>(I630/I613)*G93</f>
        <v>216490.06890367981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2545.86</v>
      </c>
      <c r="D676" s="256">
        <f>(D616/D613)*J91</f>
        <v>0</v>
      </c>
      <c r="E676" s="258">
        <f>(E624/E613)*SUM(C676:D676)</f>
        <v>851.89023206383774</v>
      </c>
      <c r="F676" s="258">
        <f>(F625/F613)*J65</f>
        <v>0</v>
      </c>
      <c r="G676" s="256">
        <f>(G626/G613)*J92</f>
        <v>0</v>
      </c>
      <c r="H676" s="258">
        <f>(H629/H613)*J61</f>
        <v>6.5931603386613613</v>
      </c>
      <c r="I676" s="256">
        <f>(I630/I613)*J93</f>
        <v>0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736.53998829313002</v>
      </c>
      <c r="H677" s="258">
        <f>(H629/H613)*K61</f>
        <v>0</v>
      </c>
      <c r="I677" s="256">
        <f>(I630/I613)*K93</f>
        <v>0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7204321.4500000002</v>
      </c>
      <c r="D681" s="256">
        <f>(D616/D613)*O91</f>
        <v>0</v>
      </c>
      <c r="E681" s="258">
        <f>(E624/E613)*SUM(C681:D681)</f>
        <v>2410694.6461718176</v>
      </c>
      <c r="F681" s="258">
        <f>(F625/F613)*O65</f>
        <v>9450.6575162457575</v>
      </c>
      <c r="G681" s="256">
        <f>(G626/G613)*O92</f>
        <v>0</v>
      </c>
      <c r="H681" s="258">
        <f>(H629/H613)*O61</f>
        <v>18734.465102306258</v>
      </c>
      <c r="I681" s="256">
        <f>(I630/I613)*O93</f>
        <v>0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43211561.159999996</v>
      </c>
      <c r="D682" s="256">
        <f>(D616/D613)*P91</f>
        <v>3998622.1845509657</v>
      </c>
      <c r="E682" s="258">
        <f>(E624/E613)*SUM(C682:D682)</f>
        <v>15797370.650847195</v>
      </c>
      <c r="F682" s="258">
        <f>(F625/F613)*P65</f>
        <v>343525.94785244012</v>
      </c>
      <c r="G682" s="256">
        <f>(G626/G613)*P92</f>
        <v>0</v>
      </c>
      <c r="H682" s="258">
        <f>(H629/H613)*P61</f>
        <v>49267.390630647009</v>
      </c>
      <c r="I682" s="256">
        <f>(I630/I613)*P93</f>
        <v>711119.19548383052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5247192.2200000007</v>
      </c>
      <c r="D683" s="256">
        <f>(D616/D613)*Q91</f>
        <v>1024749.9828152326</v>
      </c>
      <c r="E683" s="258">
        <f>(E624/E613)*SUM(C683:D683)</f>
        <v>2098703.8952052533</v>
      </c>
      <c r="F683" s="258">
        <f>(F625/F613)*Q65</f>
        <v>8119.5674756866274</v>
      </c>
      <c r="G683" s="256">
        <f>(G626/G613)*Q92</f>
        <v>0</v>
      </c>
      <c r="H683" s="258">
        <f>(H629/H613)*Q61</f>
        <v>14452.207462345701</v>
      </c>
      <c r="I683" s="256">
        <f>(I630/I613)*Q93</f>
        <v>182242.62001224063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3618502.1300000004</v>
      </c>
      <c r="D684" s="256">
        <f>(D616/D613)*R91</f>
        <v>0</v>
      </c>
      <c r="E684" s="258">
        <f>(E624/E613)*SUM(C684:D684)</f>
        <v>1210815.4491013612</v>
      </c>
      <c r="F684" s="258">
        <f>(F625/F613)*R65</f>
        <v>10866.665319927584</v>
      </c>
      <c r="G684" s="256">
        <f>(G626/G613)*R92</f>
        <v>0</v>
      </c>
      <c r="H684" s="258">
        <f>(H629/H613)*R61</f>
        <v>2188.9292324355715</v>
      </c>
      <c r="I684" s="256">
        <f>(I630/I613)*R93</f>
        <v>0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254065.08000000002</v>
      </c>
      <c r="D686" s="256">
        <f>(D616/D613)*T91</f>
        <v>777349.4775724709</v>
      </c>
      <c r="E686" s="258">
        <f>(E624/E613)*SUM(C686:D686)</f>
        <v>345129.73486540216</v>
      </c>
      <c r="F686" s="258">
        <f>(F625/F613)*T65</f>
        <v>77.692778683865058</v>
      </c>
      <c r="G686" s="256">
        <f>(G626/G613)*T92</f>
        <v>0</v>
      </c>
      <c r="H686" s="258">
        <f>(H629/H613)*T61</f>
        <v>46.152122370629527</v>
      </c>
      <c r="I686" s="256">
        <f>(I630/I613)*T93</f>
        <v>138244.65267983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15892514.15</v>
      </c>
      <c r="D687" s="256">
        <f>(D616/D613)*U91</f>
        <v>1066751.8459319081</v>
      </c>
      <c r="E687" s="258">
        <f>(E624/E613)*SUM(C687:D687)</f>
        <v>5674873.341388287</v>
      </c>
      <c r="F687" s="258">
        <f>(F625/F613)*U65</f>
        <v>79462.619536223021</v>
      </c>
      <c r="G687" s="256">
        <f>(G626/G613)*U92</f>
        <v>0</v>
      </c>
      <c r="H687" s="258">
        <f>(H629/H613)*U61</f>
        <v>18961.929133990074</v>
      </c>
      <c r="I687" s="256">
        <f>(I630/I613)*U93</f>
        <v>189712.27574109423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23461619.430000007</v>
      </c>
      <c r="D688" s="256">
        <f>(D616/D613)*V91</f>
        <v>1201541.9900993169</v>
      </c>
      <c r="E688" s="258">
        <f>(E624/E613)*SUM(C688:D688)</f>
        <v>8252734.3630821425</v>
      </c>
      <c r="F688" s="258">
        <f>(F625/F613)*V65</f>
        <v>173316.01942019339</v>
      </c>
      <c r="G688" s="256">
        <f>(G626/G613)*V92</f>
        <v>0</v>
      </c>
      <c r="H688" s="258">
        <f>(H629/H613)*V61</f>
        <v>19334.442693124442</v>
      </c>
      <c r="I688" s="256">
        <f>(I630/I613)*V93</f>
        <v>213683.4974408611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2132273.11</v>
      </c>
      <c r="D689" s="256">
        <f>(D616/D613)*W91</f>
        <v>373212.05498083372</v>
      </c>
      <c r="E689" s="258">
        <f>(E624/E613)*SUM(C689:D689)</f>
        <v>838380.09106079082</v>
      </c>
      <c r="F689" s="258">
        <f>(F625/F613)*W65</f>
        <v>3841.904162272127</v>
      </c>
      <c r="G689" s="256">
        <f>(G626/G613)*W92</f>
        <v>0</v>
      </c>
      <c r="H689" s="258">
        <f>(H629/H613)*W61</f>
        <v>3547.1202621998127</v>
      </c>
      <c r="I689" s="256">
        <f>(I630/I613)*W93</f>
        <v>66372.426309299102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2826559.56</v>
      </c>
      <c r="D690" s="256">
        <f>(D616/D613)*X91</f>
        <v>300098.90345361526</v>
      </c>
      <c r="E690" s="258">
        <f>(E624/E613)*SUM(C690:D690)</f>
        <v>1046235.7725938827</v>
      </c>
      <c r="F690" s="258">
        <f>(F625/F613)*X65</f>
        <v>7701.0252101728711</v>
      </c>
      <c r="G690" s="256">
        <f>(G626/G613)*X92</f>
        <v>0</v>
      </c>
      <c r="H690" s="258">
        <f>(H629/H613)*X61</f>
        <v>5492.1025621049148</v>
      </c>
      <c r="I690" s="256">
        <f>(I630/I613)*X93</f>
        <v>53369.90616768648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8725148.9599999972</v>
      </c>
      <c r="D691" s="256">
        <f>(D616/D613)*Y91</f>
        <v>1168128.2065444035</v>
      </c>
      <c r="E691" s="258">
        <f>(E624/E613)*SUM(C691:D691)</f>
        <v>3310467.2610745979</v>
      </c>
      <c r="F691" s="258">
        <f>(F625/F613)*Y65</f>
        <v>9472.819393823278</v>
      </c>
      <c r="G691" s="256">
        <f>(G626/G613)*Y92</f>
        <v>0</v>
      </c>
      <c r="H691" s="258">
        <f>(H629/H613)*Y61</f>
        <v>19697.066511750814</v>
      </c>
      <c r="I691" s="256">
        <f>(I630/I613)*Y93</f>
        <v>207741.1548580974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2886840.6799999997</v>
      </c>
      <c r="D693" s="256">
        <f>(D616/D613)*AA91</f>
        <v>244028.76252958342</v>
      </c>
      <c r="E693" s="258">
        <f>(E624/E613)*SUM(C693:D693)</f>
        <v>1047644.8414123734</v>
      </c>
      <c r="F693" s="258">
        <f>(F625/F613)*AA65</f>
        <v>21420.779353059203</v>
      </c>
      <c r="G693" s="256">
        <f>(G626/G613)*AA92</f>
        <v>0</v>
      </c>
      <c r="H693" s="258">
        <f>(H629/H613)*AA61</f>
        <v>2251.5642556528546</v>
      </c>
      <c r="I693" s="256">
        <f>(I630/I613)*AA93</f>
        <v>43398.333044670842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11720948.40000001</v>
      </c>
      <c r="D694" s="256">
        <f>(D616/D613)*AB91</f>
        <v>636998.75891853229</v>
      </c>
      <c r="E694" s="258">
        <f>(E624/E613)*SUM(C694:D694)</f>
        <v>4135189.8663099152</v>
      </c>
      <c r="F694" s="258">
        <f>(F625/F613)*AB65</f>
        <v>357601.59793012368</v>
      </c>
      <c r="G694" s="256">
        <f>(G626/G613)*AB92</f>
        <v>0</v>
      </c>
      <c r="H694" s="258">
        <f>(H629/H613)*AB61</f>
        <v>17158.699781366191</v>
      </c>
      <c r="I694" s="256">
        <f>(I630/I613)*AB93</f>
        <v>113284.53253635259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7848803.2199999997</v>
      </c>
      <c r="D695" s="256">
        <f>(D616/D613)*AC91</f>
        <v>103583.05377272126</v>
      </c>
      <c r="E695" s="258">
        <f>(E624/E613)*SUM(C695:D695)</f>
        <v>2661010.4987020185</v>
      </c>
      <c r="F695" s="258">
        <f>(F625/F613)*AC65</f>
        <v>18107.259631558867</v>
      </c>
      <c r="G695" s="256">
        <f>(G626/G613)*AC92</f>
        <v>0</v>
      </c>
      <c r="H695" s="258">
        <f>(H629/H613)*AC61</f>
        <v>14890.652624866687</v>
      </c>
      <c r="I695" s="256">
        <f>(I630/I613)*AC93</f>
        <v>18421.319760893512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7974376.7699999986</v>
      </c>
      <c r="D697" s="256">
        <f>(D616/D613)*AE91</f>
        <v>53256.160610071987</v>
      </c>
      <c r="E697" s="258">
        <f>(E624/E613)*SUM(C697:D697)</f>
        <v>2686189.3741921075</v>
      </c>
      <c r="F697" s="258">
        <f>(F625/F613)*AE65</f>
        <v>5268.1321168037657</v>
      </c>
      <c r="G697" s="256">
        <f>(G626/G613)*AE92</f>
        <v>0</v>
      </c>
      <c r="H697" s="258">
        <f>(H629/H613)*AE61</f>
        <v>23906.799387986088</v>
      </c>
      <c r="I697" s="256">
        <f>(I630/I613)*AE93</f>
        <v>9471.1318898574355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28576104.530000001</v>
      </c>
      <c r="D699" s="256">
        <f>(D616/D613)*AG91</f>
        <v>1739684.4677171048</v>
      </c>
      <c r="E699" s="258">
        <f>(E624/E613)*SUM(C699:D699)</f>
        <v>10144204.522033246</v>
      </c>
      <c r="F699" s="258">
        <f>(F625/F613)*AG65</f>
        <v>25342.656286505116</v>
      </c>
      <c r="G699" s="256">
        <f>(G626/G613)*AG92</f>
        <v>0</v>
      </c>
      <c r="H699" s="258">
        <f>(H629/H613)*AG61</f>
        <v>45967.51388114701</v>
      </c>
      <c r="I699" s="256">
        <f>(I630/I613)*AG93</f>
        <v>309387.32442850911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36896.19</v>
      </c>
      <c r="D700" s="256">
        <f>(D616/D613)*AH91</f>
        <v>0</v>
      </c>
      <c r="E700" s="258">
        <f>(E624/E613)*SUM(C700:D700)</f>
        <v>12346.12424146318</v>
      </c>
      <c r="F700" s="258">
        <f>(F625/F613)*AH65</f>
        <v>1.1267244600128627</v>
      </c>
      <c r="G700" s="256">
        <f>(G626/G613)*AH92</f>
        <v>0</v>
      </c>
      <c r="H700" s="258">
        <f>(H629/H613)*AH61</f>
        <v>1127.4304179110927</v>
      </c>
      <c r="I700" s="256">
        <f>(I630/I613)*AH93</f>
        <v>0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137830627.91999999</v>
      </c>
      <c r="D702" s="256">
        <f>(D616/D613)*AJ91</f>
        <v>18944.43642410238</v>
      </c>
      <c r="E702" s="258">
        <f>(E624/E613)*SUM(C702:D702)</f>
        <v>46126929.283077195</v>
      </c>
      <c r="F702" s="258">
        <f>(F625/F613)*AJ65</f>
        <v>452786.84397077875</v>
      </c>
      <c r="G702" s="256">
        <f>(G626/G613)*AJ92</f>
        <v>0</v>
      </c>
      <c r="H702" s="258">
        <f>(H629/H613)*AJ61</f>
        <v>215108.44920916553</v>
      </c>
      <c r="I702" s="256">
        <f>(I630/I613)*AJ93</f>
        <v>3369.0985962243635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1690821.52</v>
      </c>
      <c r="D703" s="256">
        <f>(D616/D613)*AK91</f>
        <v>0</v>
      </c>
      <c r="E703" s="258">
        <f>(E624/E613)*SUM(C703:D703)</f>
        <v>565779.08331618027</v>
      </c>
      <c r="F703" s="258">
        <f>(F625/F613)*AK65</f>
        <v>267.08953868425152</v>
      </c>
      <c r="G703" s="256">
        <f>(G626/G613)*AK92</f>
        <v>0</v>
      </c>
      <c r="H703" s="258">
        <f>(H629/H613)*AK61</f>
        <v>4865.7523299320846</v>
      </c>
      <c r="I703" s="256">
        <f>(I630/I613)*AK93</f>
        <v>0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1350803.8900000001</v>
      </c>
      <c r="D704" s="256">
        <f>(D616/D613)*AL91</f>
        <v>13933.505524575514</v>
      </c>
      <c r="E704" s="258">
        <f>(E624/E613)*SUM(C704:D704)</f>
        <v>456665.51050710888</v>
      </c>
      <c r="F704" s="258">
        <f>(F625/F613)*AL65</f>
        <v>139.87309446099005</v>
      </c>
      <c r="G704" s="256">
        <f>(G626/G613)*AL92</f>
        <v>0</v>
      </c>
      <c r="H704" s="258">
        <f>(H629/H613)*AL61</f>
        <v>3853.7022179475648</v>
      </c>
      <c r="I704" s="256">
        <f>(I630/I613)*AL93</f>
        <v>2477.9493489501383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5368579.38</v>
      </c>
      <c r="D707" s="256">
        <f>(D616/D613)*AO91</f>
        <v>3031416.718958138</v>
      </c>
      <c r="E707" s="258">
        <f>(E624/E613)*SUM(C707:D707)</f>
        <v>2810788.7417520131</v>
      </c>
      <c r="F707" s="258">
        <f>(F625/F613)*AO65</f>
        <v>4381.648499727653</v>
      </c>
      <c r="G707" s="256">
        <f>(G626/G613)*AO92</f>
        <v>0</v>
      </c>
      <c r="H707" s="258">
        <f>(H629/H613)*AO61</f>
        <v>14544.511707086964</v>
      </c>
      <c r="I707" s="256">
        <f>(I630/I613)*AO93</f>
        <v>539110.35323379096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1063416.5699999998</v>
      </c>
      <c r="D714" s="256">
        <f>(D616/D613)*AV91</f>
        <v>0</v>
      </c>
      <c r="E714" s="258">
        <f>(E624/E613)*SUM(C714:D714)</f>
        <v>355838.17986764008</v>
      </c>
      <c r="F714" s="258">
        <f>(F625/F613)*AV65</f>
        <v>1354.5494229237513</v>
      </c>
      <c r="G714" s="256">
        <f>(G626/G613)*AV92</f>
        <v>0</v>
      </c>
      <c r="H714" s="258">
        <f>(H629/H613)*AV61</f>
        <v>2413.0966839500584</v>
      </c>
      <c r="I714" s="256">
        <f>(I630/I613)*AV93</f>
        <v>0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707762306.23235893</v>
      </c>
      <c r="D716" s="231">
        <f>SUM(D617:D648)+SUM(D669:D714)</f>
        <v>51762069.399998412</v>
      </c>
      <c r="E716" s="231">
        <f>SUM(E625:E648)+SUM(E669:E714)</f>
        <v>177451476.45419776</v>
      </c>
      <c r="F716" s="231">
        <f>SUM(F626:F649)+SUM(F669:F714)</f>
        <v>1744272.7076939391</v>
      </c>
      <c r="G716" s="231">
        <f>SUM(G627:G648)+SUM(G669:G714)</f>
        <v>10234649.849548662</v>
      </c>
      <c r="H716" s="231">
        <f>SUM(H630:H648)+SUM(H669:H714)</f>
        <v>861656.8280794837</v>
      </c>
      <c r="I716" s="231">
        <f>SUM(I631:I648)+SUM(I669:I714)</f>
        <v>8039721.9675650597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707762306.23235905</v>
      </c>
      <c r="D717" s="231">
        <f>D616</f>
        <v>51762069.399998404</v>
      </c>
      <c r="E717" s="231">
        <f>E624</f>
        <v>177451476.45419782</v>
      </c>
      <c r="F717" s="231">
        <f>F625</f>
        <v>1744272.7076939398</v>
      </c>
      <c r="G717" s="231">
        <f>G626</f>
        <v>10234649.849548664</v>
      </c>
      <c r="H717" s="231">
        <f>H629</f>
        <v>861656.82807948359</v>
      </c>
      <c r="I717" s="231">
        <f>I630</f>
        <v>8039721.9675650606</v>
      </c>
      <c r="J717" s="231">
        <f>J631</f>
        <v>0</v>
      </c>
      <c r="K717" s="231" t="e">
        <f>K645</f>
        <v>#DIV/0!</v>
      </c>
      <c r="L717" s="231" t="e">
        <f>L648</f>
        <v>#DIV/0!</v>
      </c>
      <c r="M717" s="231">
        <f>C649</f>
        <v>295862270.282359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  <hyperlink ref="C111" r:id="rId4" xr:uid="{E2F8C67C-755C-4D1A-B880-74DCC61E741D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161</v>
      </c>
      <c r="C2" s="12" t="str">
        <f>SUBSTITUTE(LEFT(data!C98,49),",","")</f>
        <v>Kadlec Regional Medical Center</v>
      </c>
      <c r="D2" s="12" t="str">
        <f>LEFT(data!C99,49)</f>
        <v>888 Swift Blvd</v>
      </c>
      <c r="E2" s="12" t="str">
        <f>RIGHT(data!C100,100)</f>
        <v>Richland</v>
      </c>
      <c r="F2" s="12" t="str">
        <f>RIGHT(data!C101,100)</f>
        <v>WA</v>
      </c>
      <c r="G2" s="12" t="str">
        <f>RIGHT(data!C102,100)</f>
        <v>99352</v>
      </c>
      <c r="H2" s="12" t="str">
        <f>RIGHT(data!C103,100)</f>
        <v>Benton</v>
      </c>
      <c r="I2" s="12" t="str">
        <f>LEFT(data!C104,49)</f>
        <v>Rand Wortman</v>
      </c>
      <c r="J2" s="12" t="str">
        <f>LEFT(data!C105,49)</f>
        <v>Helen Andrus</v>
      </c>
      <c r="K2" s="12" t="str">
        <f>LEFT(data!C107,49)</f>
        <v>(509)946-4611</v>
      </c>
      <c r="L2" s="12" t="str">
        <f>LEFT(data!C107,49)</f>
        <v>(509)946-4611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161</v>
      </c>
      <c r="B2" s="224" t="str">
        <f>RIGHT(data!C96,4)</f>
        <v>2022</v>
      </c>
      <c r="C2" s="16" t="s">
        <v>1123</v>
      </c>
      <c r="D2" s="223">
        <f>ROUND(data!C181,0)</f>
        <v>19938984</v>
      </c>
      <c r="E2" s="223">
        <f>ROUND(data!C182,0)</f>
        <v>0</v>
      </c>
      <c r="F2" s="223">
        <f>ROUND(data!C183,0)</f>
        <v>-240040</v>
      </c>
      <c r="G2" s="223">
        <f>ROUND(data!C184,0)</f>
        <v>82031</v>
      </c>
      <c r="H2" s="223">
        <f>ROUND(data!C185,0)</f>
        <v>0</v>
      </c>
      <c r="I2" s="223">
        <f>ROUND(data!C186,0)</f>
        <v>4994943</v>
      </c>
      <c r="J2" s="223">
        <f>ROUND(data!C187+data!C188,0)</f>
        <v>1491614</v>
      </c>
      <c r="K2" s="223">
        <f>ROUND(data!C191,0)</f>
        <v>16213293</v>
      </c>
      <c r="L2" s="223">
        <f>ROUND(data!C192,0)</f>
        <v>849997</v>
      </c>
      <c r="M2" s="223">
        <f>ROUND(data!C195,0)</f>
        <v>100</v>
      </c>
      <c r="N2" s="223">
        <f>ROUND(data!C196,0)</f>
        <v>14428</v>
      </c>
      <c r="O2" s="223">
        <f>ROUND(data!C199,0)</f>
        <v>0</v>
      </c>
      <c r="P2" s="223">
        <f>ROUND(data!C200,0)</f>
        <v>6857471</v>
      </c>
      <c r="Q2" s="223">
        <f>ROUND(data!C201,0)</f>
        <v>13297085</v>
      </c>
      <c r="R2" s="223">
        <f>ROUND(data!C204,0)</f>
        <v>547667</v>
      </c>
      <c r="S2" s="223">
        <f>ROUND(data!C205,0)</f>
        <v>9962231</v>
      </c>
      <c r="T2" s="223">
        <f>ROUND(data!B211,0)</f>
        <v>10386492</v>
      </c>
      <c r="U2" s="223">
        <f>ROUND(data!C211,0)</f>
        <v>0</v>
      </c>
      <c r="V2" s="223">
        <f>ROUND(data!D211,0)</f>
        <v>0</v>
      </c>
      <c r="W2" s="223">
        <f>ROUND(data!B212,0)</f>
        <v>4217560</v>
      </c>
      <c r="X2" s="223">
        <f>ROUND(data!C212,0)</f>
        <v>0</v>
      </c>
      <c r="Y2" s="223">
        <f>ROUND(data!D212,0)</f>
        <v>0</v>
      </c>
      <c r="Z2" s="223">
        <f>ROUND(data!B213,0)</f>
        <v>204422967</v>
      </c>
      <c r="AA2" s="223">
        <f>ROUND(data!C213,0)</f>
        <v>5866778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22990131</v>
      </c>
      <c r="AG2" s="223">
        <f>ROUND(data!C215,0)</f>
        <v>3205</v>
      </c>
      <c r="AH2" s="223">
        <f>ROUND(data!D215,0)</f>
        <v>0</v>
      </c>
      <c r="AI2" s="223">
        <f>ROUND(data!B216,0)</f>
        <v>123516393</v>
      </c>
      <c r="AJ2" s="223">
        <f>ROUND(data!C216,0)</f>
        <v>1788066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16377472</v>
      </c>
      <c r="AS2" s="223">
        <f>ROUND(data!C219,0)</f>
        <v>7736385</v>
      </c>
      <c r="AT2" s="223">
        <f>ROUND(data!D219,0)</f>
        <v>354</v>
      </c>
      <c r="AU2" s="223">
        <v>0</v>
      </c>
      <c r="AV2" s="223">
        <v>0</v>
      </c>
      <c r="AW2" s="223">
        <v>0</v>
      </c>
      <c r="AX2" s="223">
        <f>ROUND(data!B225,0)</f>
        <v>2502252</v>
      </c>
      <c r="AY2" s="223">
        <f>ROUND(data!C225,0)</f>
        <v>303889</v>
      </c>
      <c r="AZ2" s="223">
        <f>ROUND(data!D225,0)</f>
        <v>0</v>
      </c>
      <c r="BA2" s="223">
        <f>ROUND(data!B226,0)</f>
        <v>43942616</v>
      </c>
      <c r="BB2" s="223">
        <f>ROUND(data!C226,0)</f>
        <v>8146441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7602408</v>
      </c>
      <c r="BH2" s="223">
        <f>ROUND(data!C228,0)</f>
        <v>1702317</v>
      </c>
      <c r="BI2" s="223">
        <f>ROUND(data!D228,0)</f>
        <v>0</v>
      </c>
      <c r="BJ2" s="223">
        <f>ROUND(data!B229,0)</f>
        <v>83415387</v>
      </c>
      <c r="BK2" s="223">
        <f>ROUND(data!C229,0)</f>
        <v>7611626</v>
      </c>
      <c r="BL2" s="223">
        <f>ROUND(data!D229,0)</f>
        <v>-1403724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771429229</v>
      </c>
      <c r="BW2" s="223">
        <f>ROUND(data!C240,0)</f>
        <v>379806549</v>
      </c>
      <c r="BX2" s="223">
        <f>ROUND(data!C241,0)</f>
        <v>19896491</v>
      </c>
      <c r="BY2" s="223">
        <f>ROUND(data!C242,0)</f>
        <v>55046792</v>
      </c>
      <c r="BZ2" s="223">
        <f>ROUND(data!C243,0)</f>
        <v>335407033</v>
      </c>
      <c r="CA2" s="223">
        <f>ROUND(data!C244,0)</f>
        <v>10839475</v>
      </c>
      <c r="CB2" s="223">
        <f>ROUND(data!C247,0)</f>
        <v>6455</v>
      </c>
      <c r="CC2" s="223">
        <f>ROUND(data!C249,0)</f>
        <v>13663560</v>
      </c>
      <c r="CD2" s="223">
        <f>ROUND(data!C250,0)</f>
        <v>34601381</v>
      </c>
      <c r="CE2" s="223">
        <f>ROUND(data!C254+data!C255,0)</f>
        <v>0</v>
      </c>
      <c r="CF2" s="223">
        <f>data!D237</f>
        <v>6689946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161</v>
      </c>
      <c r="B2" s="16" t="str">
        <f>RIGHT(data!C96,4)</f>
        <v>2022</v>
      </c>
      <c r="C2" s="16" t="s">
        <v>1123</v>
      </c>
      <c r="D2" s="222">
        <f>ROUND(data!C127,0)</f>
        <v>15510</v>
      </c>
      <c r="E2" s="222">
        <f>ROUND(data!C128,0)</f>
        <v>0</v>
      </c>
      <c r="F2" s="222">
        <f>ROUND(data!C129,0)</f>
        <v>0</v>
      </c>
      <c r="G2" s="222">
        <f>ROUND(data!C130,0)</f>
        <v>1751</v>
      </c>
      <c r="H2" s="222">
        <f>ROUND(data!D127,0)</f>
        <v>78378</v>
      </c>
      <c r="I2" s="222">
        <f>ROUND(data!D128,0)</f>
        <v>0</v>
      </c>
      <c r="J2" s="222">
        <f>ROUND(data!D129,0)</f>
        <v>0</v>
      </c>
      <c r="K2" s="222">
        <f>ROUND(data!D130,0)</f>
        <v>4704</v>
      </c>
      <c r="L2" s="222">
        <f>ROUND(data!C132,0)</f>
        <v>47</v>
      </c>
      <c r="M2" s="222">
        <f>ROUND(data!C133,0)</f>
        <v>0</v>
      </c>
      <c r="N2" s="222">
        <f>ROUND(data!C134,0)</f>
        <v>142</v>
      </c>
      <c r="O2" s="222">
        <f>ROUND(data!C135,0)</f>
        <v>20</v>
      </c>
      <c r="P2" s="222">
        <f>ROUND(data!C136,0)</f>
        <v>33</v>
      </c>
      <c r="Q2" s="222">
        <f>ROUND(data!C137,0)</f>
        <v>12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337</v>
      </c>
      <c r="X2" s="222">
        <f>ROUND(data!C145,0)</f>
        <v>29</v>
      </c>
      <c r="Y2" s="222">
        <f>ROUND(data!B154,0)</f>
        <v>6825</v>
      </c>
      <c r="Z2" s="222">
        <f>ROUND(data!B155,0)</f>
        <v>34487</v>
      </c>
      <c r="AA2" s="222">
        <f>ROUND(data!B156,0)</f>
        <v>218467</v>
      </c>
      <c r="AB2" s="222">
        <f>ROUND(data!B157,0)</f>
        <v>483513374</v>
      </c>
      <c r="AC2" s="222">
        <f>ROUND(data!B158,0)</f>
        <v>557123670</v>
      </c>
      <c r="AD2" s="222">
        <f>ROUND(data!C154,0)</f>
        <v>3201</v>
      </c>
      <c r="AE2" s="222">
        <f>ROUND(data!C155,0)</f>
        <v>16177</v>
      </c>
      <c r="AF2" s="222">
        <f>ROUND(data!C156,0)</f>
        <v>102475</v>
      </c>
      <c r="AG2" s="222">
        <f>ROUND(data!C157,0)</f>
        <v>225128198</v>
      </c>
      <c r="AH2" s="222">
        <f>ROUND(data!C158,0)</f>
        <v>263000197</v>
      </c>
      <c r="AI2" s="222">
        <f>ROUND(data!D154,0)</f>
        <v>5484</v>
      </c>
      <c r="AJ2" s="222">
        <f>ROUND(data!D155,0)</f>
        <v>27714</v>
      </c>
      <c r="AK2" s="222">
        <f>ROUND(data!D156,0)</f>
        <v>175564</v>
      </c>
      <c r="AL2" s="222">
        <f>ROUND(data!D157,0)</f>
        <v>285214176</v>
      </c>
      <c r="AM2" s="222">
        <f>ROUND(data!D158,0)</f>
        <v>551061575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161</v>
      </c>
      <c r="B2" s="224" t="str">
        <f>RIGHT(data!C96,4)</f>
        <v>2022</v>
      </c>
      <c r="C2" s="16" t="s">
        <v>1123</v>
      </c>
      <c r="D2" s="222">
        <f>ROUND(data!C266,0)</f>
        <v>214880425</v>
      </c>
      <c r="E2" s="222">
        <f>ROUND(data!C267,0)</f>
        <v>0</v>
      </c>
      <c r="F2" s="222">
        <f>ROUND(data!C268,0)</f>
        <v>270072851</v>
      </c>
      <c r="G2" s="222">
        <f>ROUND(data!C269,0)</f>
        <v>194434737</v>
      </c>
      <c r="H2" s="222">
        <f>ROUND(data!C270,0)</f>
        <v>0</v>
      </c>
      <c r="I2" s="222">
        <f>ROUND(data!C271,0)</f>
        <v>7966186</v>
      </c>
      <c r="J2" s="222">
        <f>ROUND(data!C272,0)</f>
        <v>0</v>
      </c>
      <c r="K2" s="222">
        <f>ROUND(data!C273,0)</f>
        <v>6868068</v>
      </c>
      <c r="L2" s="222">
        <f>ROUND(data!C274,0)</f>
        <v>382845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241356657</v>
      </c>
      <c r="Q2" s="222">
        <f>ROUND(data!C283,0)</f>
        <v>10386492</v>
      </c>
      <c r="R2" s="222">
        <f>ROUND(data!C284,0)</f>
        <v>4217560</v>
      </c>
      <c r="S2" s="222">
        <f>ROUND(data!C285,0)</f>
        <v>210289745</v>
      </c>
      <c r="T2" s="222">
        <f>ROUND(data!C286,0)</f>
        <v>0</v>
      </c>
      <c r="U2" s="222">
        <f>ROUND(data!C287,0)</f>
        <v>22993336</v>
      </c>
      <c r="V2" s="222">
        <f>ROUND(data!C288,0)</f>
        <v>125304459</v>
      </c>
      <c r="W2" s="222">
        <f>ROUND(data!C289,0)</f>
        <v>0</v>
      </c>
      <c r="X2" s="222">
        <f>ROUND(data!C290,0)</f>
        <v>24113502</v>
      </c>
      <c r="Y2" s="222">
        <f>ROUND(data!C291,0)</f>
        <v>0</v>
      </c>
      <c r="Z2" s="222">
        <f>ROUND(data!C292,0)</f>
        <v>156630660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46750990</v>
      </c>
      <c r="AE2" s="222">
        <f>ROUND(data!C302,0)</f>
        <v>6909469</v>
      </c>
      <c r="AF2" s="222">
        <f>ROUND(data!C303,0)</f>
        <v>0</v>
      </c>
      <c r="AG2" s="222">
        <f>ROUND(data!C304,0)</f>
        <v>0</v>
      </c>
      <c r="AH2" s="222">
        <f>ROUND(data!C305,0)</f>
        <v>13038750</v>
      </c>
      <c r="AI2" s="222">
        <f>ROUND(data!C314,0)</f>
        <v>0</v>
      </c>
      <c r="AJ2" s="222">
        <f>ROUND(data!C315,0)</f>
        <v>25202588</v>
      </c>
      <c r="AK2" s="222">
        <f>ROUND(data!C316,0)</f>
        <v>121170835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2626893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255920135</v>
      </c>
      <c r="BA2" s="222">
        <f>ROUND(data!C336,0)</f>
        <v>0</v>
      </c>
      <c r="BB2" s="222">
        <f>ROUND(data!C337,0)</f>
        <v>0</v>
      </c>
      <c r="BC2" s="222">
        <f>ROUND(data!C338,0)</f>
        <v>32720330</v>
      </c>
      <c r="BD2" s="222">
        <f>ROUND(data!C339,0)</f>
        <v>0</v>
      </c>
      <c r="BE2" s="222">
        <f>ROUND(data!C343,0)</f>
        <v>416825158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3020.33</v>
      </c>
      <c r="BL2" s="222">
        <f>ROUND(data!C358,0)</f>
        <v>993855748</v>
      </c>
      <c r="BM2" s="222">
        <f>ROUND(data!C359,0)</f>
        <v>1371185442</v>
      </c>
      <c r="BN2" s="222">
        <f>ROUND(data!C363,0)</f>
        <v>1572425569</v>
      </c>
      <c r="BO2" s="222">
        <f>ROUND(data!C364,0)</f>
        <v>48264941</v>
      </c>
      <c r="BP2" s="222">
        <f>ROUND(data!C365,0)</f>
        <v>0</v>
      </c>
      <c r="BQ2" s="222">
        <f>ROUND(data!D381,0)</f>
        <v>33674202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33674202</v>
      </c>
      <c r="CC2" s="222">
        <f>ROUND(data!C382,0)</f>
        <v>0</v>
      </c>
      <c r="CD2" s="222">
        <f>ROUND(data!C389,0)</f>
        <v>325423345</v>
      </c>
      <c r="CE2" s="222">
        <f>ROUND(data!C390,0)</f>
        <v>26267532</v>
      </c>
      <c r="CF2" s="222">
        <f>ROUND(data!C391,0)</f>
        <v>12877952</v>
      </c>
      <c r="CG2" s="222">
        <f>ROUND(data!C392,0)</f>
        <v>141079991</v>
      </c>
      <c r="CH2" s="222">
        <f>ROUND(data!C393,0)</f>
        <v>2795802</v>
      </c>
      <c r="CI2" s="222">
        <f>ROUND(data!C394,0)</f>
        <v>31355730</v>
      </c>
      <c r="CJ2" s="222">
        <f>ROUND(data!C395,0)</f>
        <v>17764273</v>
      </c>
      <c r="CK2" s="222">
        <f>ROUND(data!C396,0)</f>
        <v>17063290</v>
      </c>
      <c r="CL2" s="222">
        <f>ROUND(data!C397,0)</f>
        <v>14528</v>
      </c>
      <c r="CM2" s="222">
        <f>ROUND(data!C398,0)</f>
        <v>20154556</v>
      </c>
      <c r="CN2" s="222">
        <f>ROUND(data!C399,0)</f>
        <v>10509898</v>
      </c>
      <c r="CO2" s="222">
        <f>ROUND(data!C362,0)</f>
        <v>6689946</v>
      </c>
      <c r="CP2" s="222">
        <f>ROUND(data!D415,0)</f>
        <v>187171581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187171581</v>
      </c>
      <c r="DE2" s="65">
        <f>ROUND(data!C419,0)</f>
        <v>0</v>
      </c>
      <c r="DF2" s="222">
        <f>ROUND(data!D420,0)</f>
        <v>-27918342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161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6053</v>
      </c>
      <c r="F2" s="212">
        <f>ROUND(data!C60,2)</f>
        <v>136.94</v>
      </c>
      <c r="G2" s="222">
        <f>ROUND(data!C61,0)</f>
        <v>10892758</v>
      </c>
      <c r="H2" s="222">
        <f>ROUND(data!C62,0)</f>
        <v>656837</v>
      </c>
      <c r="I2" s="222">
        <f>ROUND(data!C63,0)</f>
        <v>0</v>
      </c>
      <c r="J2" s="222">
        <f>ROUND(data!C64,0)</f>
        <v>1005203</v>
      </c>
      <c r="K2" s="222">
        <f>ROUND(data!C65,0)</f>
        <v>2204</v>
      </c>
      <c r="L2" s="222">
        <f>ROUND(data!C66,0)</f>
        <v>428937</v>
      </c>
      <c r="M2" s="66">
        <f>ROUND(data!C67,0)</f>
        <v>505877</v>
      </c>
      <c r="N2" s="222">
        <f>ROUND(data!C68,0)</f>
        <v>0</v>
      </c>
      <c r="O2" s="222">
        <f>ROUND(data!C69,0)</f>
        <v>45513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45513</v>
      </c>
      <c r="AD2" s="222">
        <f>ROUND(data!C84,0)</f>
        <v>0</v>
      </c>
      <c r="AE2" s="222">
        <f>ROUND(data!C89,0)</f>
        <v>47402961</v>
      </c>
      <c r="AF2" s="222">
        <f>ROUND(data!C87,0)</f>
        <v>43415038</v>
      </c>
      <c r="AG2" s="222">
        <f>IF(data!C90&gt;0,ROUND(data!C90,0),0)</f>
        <v>18850</v>
      </c>
      <c r="AH2" s="222">
        <f>IF(data!C91&gt;0,ROUND(data!C91,0),0)</f>
        <v>0</v>
      </c>
      <c r="AI2" s="222">
        <f>IF(data!C92&gt;0,ROUND(data!C92,0),0)</f>
        <v>6856</v>
      </c>
      <c r="AJ2" s="222">
        <f>IF(data!C93&gt;0,ROUND(data!C93,0),0)</f>
        <v>0</v>
      </c>
      <c r="AK2" s="212">
        <f>IF(data!C94&gt;0,ROUND(data!C94,2),0)</f>
        <v>87.28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161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161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72325</v>
      </c>
      <c r="F4" s="212">
        <f>ROUND(data!E60,2)</f>
        <v>403.08</v>
      </c>
      <c r="G4" s="222">
        <f>ROUND(data!E61,0)</f>
        <v>39462798</v>
      </c>
      <c r="H4" s="222">
        <f>ROUND(data!E62,0)</f>
        <v>2868220</v>
      </c>
      <c r="I4" s="222">
        <f>ROUND(data!E63,0)</f>
        <v>90219</v>
      </c>
      <c r="J4" s="222">
        <f>ROUND(data!E64,0)</f>
        <v>4821264</v>
      </c>
      <c r="K4" s="222">
        <f>ROUND(data!E65,0)</f>
        <v>21790</v>
      </c>
      <c r="L4" s="222">
        <f>ROUND(data!E66,0)</f>
        <v>1380478</v>
      </c>
      <c r="M4" s="66">
        <f>ROUND(data!E67,0)</f>
        <v>1004903</v>
      </c>
      <c r="N4" s="222">
        <f>ROUND(data!E68,0)</f>
        <v>209090</v>
      </c>
      <c r="O4" s="222">
        <f>ROUND(data!E69,0)</f>
        <v>189782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189782</v>
      </c>
      <c r="AD4" s="222">
        <f>ROUND(data!E84,0)</f>
        <v>151732</v>
      </c>
      <c r="AE4" s="222">
        <f>ROUND(data!E89,0)</f>
        <v>314611314</v>
      </c>
      <c r="AF4" s="222">
        <f>ROUND(data!E87,0)</f>
        <v>262792607</v>
      </c>
      <c r="AG4" s="222">
        <f>IF(data!E90&gt;0,ROUND(data!E90,0),0)</f>
        <v>159829</v>
      </c>
      <c r="AH4" s="222">
        <f>IF(data!E91&gt;0,ROUND(data!E91,0),0)</f>
        <v>0</v>
      </c>
      <c r="AI4" s="222">
        <f>IF(data!E92&gt;0,ROUND(data!E92,0),0)</f>
        <v>58132</v>
      </c>
      <c r="AJ4" s="222">
        <f>IF(data!E93&gt;0,ROUND(data!E93,0),0)</f>
        <v>0</v>
      </c>
      <c r="AK4" s="212">
        <f>IF(data!E94&gt;0,ROUND(data!E94,2),0)</f>
        <v>269.8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161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161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1.59</v>
      </c>
      <c r="G6" s="222">
        <f>ROUND(data!G61,0)</f>
        <v>116110</v>
      </c>
      <c r="H6" s="222">
        <f>ROUND(data!G62,0)</f>
        <v>27079</v>
      </c>
      <c r="I6" s="222">
        <f>ROUND(data!G63,0)</f>
        <v>0</v>
      </c>
      <c r="J6" s="222">
        <f>ROUND(data!G64,0)</f>
        <v>2949</v>
      </c>
      <c r="K6" s="222">
        <f>ROUND(data!G65,0)</f>
        <v>0</v>
      </c>
      <c r="L6" s="222">
        <f>ROUND(data!G66,0)</f>
        <v>9162</v>
      </c>
      <c r="M6" s="66">
        <f>ROUND(data!G67,0)</f>
        <v>5505</v>
      </c>
      <c r="N6" s="222">
        <f>ROUND(data!G68,0)</f>
        <v>0</v>
      </c>
      <c r="O6" s="222">
        <f>ROUND(data!G69,0)</f>
        <v>1139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1139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0.02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161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161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161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4704</v>
      </c>
      <c r="F9" s="212">
        <f>ROUND(data!J60,2)</f>
        <v>0</v>
      </c>
      <c r="G9" s="222">
        <f>ROUND(data!J61,0)</f>
        <v>5873481</v>
      </c>
      <c r="H9" s="222">
        <f>ROUND(data!J62,0)</f>
        <v>497774</v>
      </c>
      <c r="I9" s="222">
        <f>ROUND(data!J63,0)</f>
        <v>53096</v>
      </c>
      <c r="J9" s="222">
        <f>ROUND(data!J64,0)</f>
        <v>1034278</v>
      </c>
      <c r="K9" s="222">
        <f>ROUND(data!J65,0)</f>
        <v>288</v>
      </c>
      <c r="L9" s="222">
        <f>ROUND(data!J66,0)</f>
        <v>20328</v>
      </c>
      <c r="M9" s="66">
        <f>ROUND(data!J67,0)</f>
        <v>189994</v>
      </c>
      <c r="N9" s="222">
        <f>ROUND(data!J68,0)</f>
        <v>0</v>
      </c>
      <c r="O9" s="222">
        <f>ROUND(data!J69,0)</f>
        <v>12922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12922</v>
      </c>
      <c r="AD9" s="222">
        <f>ROUND(data!J84,0)</f>
        <v>12322</v>
      </c>
      <c r="AE9" s="222">
        <f>ROUND(data!J89,0)</f>
        <v>55199914</v>
      </c>
      <c r="AF9" s="222">
        <f>ROUND(data!J87,0)</f>
        <v>55199914</v>
      </c>
      <c r="AG9" s="222">
        <f>IF(data!J90&gt;0,ROUND(data!J90,0),0)</f>
        <v>11658</v>
      </c>
      <c r="AH9" s="222">
        <f>IF(data!J91&gt;0,ROUND(data!J91,0),0)</f>
        <v>0</v>
      </c>
      <c r="AI9" s="222">
        <f>IF(data!J92&gt;0,ROUND(data!J92,0),0)</f>
        <v>4240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161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29.3</v>
      </c>
      <c r="G10" s="222">
        <f>ROUND(data!K61,0)</f>
        <v>2989737</v>
      </c>
      <c r="H10" s="222">
        <f>ROUND(data!K62,0)</f>
        <v>230531</v>
      </c>
      <c r="I10" s="222">
        <f>ROUND(data!K63,0)</f>
        <v>0</v>
      </c>
      <c r="J10" s="222">
        <f>ROUND(data!K64,0)</f>
        <v>315812</v>
      </c>
      <c r="K10" s="222">
        <f>ROUND(data!K65,0)</f>
        <v>7218</v>
      </c>
      <c r="L10" s="222">
        <f>ROUND(data!K66,0)</f>
        <v>32065</v>
      </c>
      <c r="M10" s="66">
        <f>ROUND(data!K67,0)</f>
        <v>7048</v>
      </c>
      <c r="N10" s="222">
        <f>ROUND(data!K68,0)</f>
        <v>392267</v>
      </c>
      <c r="O10" s="222">
        <f>ROUND(data!K69,0)</f>
        <v>36192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36192</v>
      </c>
      <c r="AD10" s="222">
        <f>ROUND(data!K84,0)</f>
        <v>97188</v>
      </c>
      <c r="AE10" s="222">
        <f>ROUND(data!K89,0)</f>
        <v>6810493</v>
      </c>
      <c r="AF10" s="222">
        <f>ROUND(data!K87,0)</f>
        <v>6810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1.77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161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161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161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10902</v>
      </c>
      <c r="K13" s="222">
        <f>ROUND(data!N65,0)</f>
        <v>-1600</v>
      </c>
      <c r="L13" s="222">
        <f>ROUND(data!N66,0)</f>
        <v>3609</v>
      </c>
      <c r="M13" s="66">
        <f>ROUND(data!N67,0)</f>
        <v>0</v>
      </c>
      <c r="N13" s="222">
        <f>ROUND(data!N68,0)</f>
        <v>233942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161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1751</v>
      </c>
      <c r="F14" s="212">
        <f>ROUND(data!O60,2)</f>
        <v>60.2</v>
      </c>
      <c r="G14" s="222">
        <f>ROUND(data!O61,0)</f>
        <v>7147243</v>
      </c>
      <c r="H14" s="222">
        <f>ROUND(data!O62,0)</f>
        <v>686803</v>
      </c>
      <c r="I14" s="222">
        <f>ROUND(data!O63,0)</f>
        <v>616274</v>
      </c>
      <c r="J14" s="222">
        <f>ROUND(data!O64,0)</f>
        <v>823143</v>
      </c>
      <c r="K14" s="222">
        <f>ROUND(data!O65,0)</f>
        <v>5522</v>
      </c>
      <c r="L14" s="222">
        <f>ROUND(data!O66,0)</f>
        <v>45400</v>
      </c>
      <c r="M14" s="66">
        <f>ROUND(data!O67,0)</f>
        <v>6077</v>
      </c>
      <c r="N14" s="222">
        <f>ROUND(data!O68,0)</f>
        <v>83954</v>
      </c>
      <c r="O14" s="222">
        <f>ROUND(data!O69,0)</f>
        <v>56037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56037</v>
      </c>
      <c r="AD14" s="222">
        <f>ROUND(data!O84,0)</f>
        <v>0</v>
      </c>
      <c r="AE14" s="222">
        <f>ROUND(data!O89,0)</f>
        <v>57644435</v>
      </c>
      <c r="AF14" s="222">
        <f>ROUND(data!O87,0)</f>
        <v>54703131</v>
      </c>
      <c r="AG14" s="222">
        <f>IF(data!O90&gt;0,ROUND(data!O90,0),0)</f>
        <v>11405</v>
      </c>
      <c r="AH14" s="222">
        <f>IF(data!O91&gt;0,ROUND(data!O91,0),0)</f>
        <v>0</v>
      </c>
      <c r="AI14" s="222">
        <f>IF(data!O92&gt;0,ROUND(data!O92,0),0)</f>
        <v>4148</v>
      </c>
      <c r="AJ14" s="222">
        <f>IF(data!O93&gt;0,ROUND(data!O93,0),0)</f>
        <v>0</v>
      </c>
      <c r="AK14" s="212">
        <f>IF(data!O94&gt;0,ROUND(data!O94,2),0)</f>
        <v>34.14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161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218.59</v>
      </c>
      <c r="G15" s="222">
        <f>ROUND(data!P61,0)</f>
        <v>28413700</v>
      </c>
      <c r="H15" s="222">
        <f>ROUND(data!P62,0)</f>
        <v>1826481</v>
      </c>
      <c r="I15" s="222">
        <f>ROUND(data!P63,0)</f>
        <v>207987</v>
      </c>
      <c r="J15" s="222">
        <f>ROUND(data!P64,0)</f>
        <v>28850808</v>
      </c>
      <c r="K15" s="222">
        <f>ROUND(data!P65,0)</f>
        <v>13688</v>
      </c>
      <c r="L15" s="222">
        <f>ROUND(data!P66,0)</f>
        <v>1610022</v>
      </c>
      <c r="M15" s="66">
        <f>ROUND(data!P67,0)</f>
        <v>2249426</v>
      </c>
      <c r="N15" s="222">
        <f>ROUND(data!P68,0)</f>
        <v>805751</v>
      </c>
      <c r="O15" s="222">
        <f>ROUND(data!P69,0)</f>
        <v>216020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216020</v>
      </c>
      <c r="AD15" s="222">
        <f>ROUND(data!P84,0)</f>
        <v>1062893</v>
      </c>
      <c r="AE15" s="222">
        <f>ROUND(data!P89,0)</f>
        <v>373343106</v>
      </c>
      <c r="AF15" s="222">
        <f>ROUND(data!P87,0)</f>
        <v>156801786</v>
      </c>
      <c r="AG15" s="222">
        <f>IF(data!P90&gt;0,ROUND(data!P90,0),0)</f>
        <v>34460</v>
      </c>
      <c r="AH15" s="222">
        <f>IF(data!P91&gt;0,ROUND(data!P91,0),0)</f>
        <v>0</v>
      </c>
      <c r="AI15" s="222">
        <f>IF(data!P92&gt;0,ROUND(data!P92,0),0)</f>
        <v>12534</v>
      </c>
      <c r="AJ15" s="222">
        <f>IF(data!P93&gt;0,ROUND(data!P93,0),0)</f>
        <v>0</v>
      </c>
      <c r="AK15" s="212">
        <f>IF(data!P94&gt;0,ROUND(data!P94,2),0)</f>
        <v>45.58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161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41.46</v>
      </c>
      <c r="G16" s="222">
        <f>ROUND(data!Q61,0)</f>
        <v>3951329</v>
      </c>
      <c r="H16" s="222">
        <f>ROUND(data!Q62,0)</f>
        <v>359322</v>
      </c>
      <c r="I16" s="222">
        <f>ROUND(data!Q63,0)</f>
        <v>0</v>
      </c>
      <c r="J16" s="222">
        <f>ROUND(data!Q64,0)</f>
        <v>667295</v>
      </c>
      <c r="K16" s="222">
        <f>ROUND(data!Q65,0)</f>
        <v>1315</v>
      </c>
      <c r="L16" s="222">
        <f>ROUND(data!Q66,0)</f>
        <v>8010</v>
      </c>
      <c r="M16" s="66">
        <f>ROUND(data!Q67,0)</f>
        <v>84804</v>
      </c>
      <c r="N16" s="222">
        <f>ROUND(data!Q68,0)</f>
        <v>0</v>
      </c>
      <c r="O16" s="222">
        <f>ROUND(data!Q69,0)</f>
        <v>19202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19202</v>
      </c>
      <c r="AD16" s="222">
        <f>ROUND(data!Q84,0)</f>
        <v>0</v>
      </c>
      <c r="AE16" s="222">
        <f>ROUND(data!Q89,0)</f>
        <v>22634438</v>
      </c>
      <c r="AF16" s="222">
        <f>ROUND(data!Q87,0)</f>
        <v>8129810</v>
      </c>
      <c r="AG16" s="222">
        <f>IF(data!Q90&gt;0,ROUND(data!Q90,0),0)</f>
        <v>13904</v>
      </c>
      <c r="AH16" s="222">
        <f>IF(data!Q91&gt;0,ROUND(data!Q91,0),0)</f>
        <v>0</v>
      </c>
      <c r="AI16" s="222">
        <f>IF(data!Q92&gt;0,ROUND(data!Q92,0),0)</f>
        <v>5057</v>
      </c>
      <c r="AJ16" s="222">
        <f>IF(data!Q93&gt;0,ROUND(data!Q93,0),0)</f>
        <v>0</v>
      </c>
      <c r="AK16" s="212">
        <f>IF(data!Q94&gt;0,ROUND(data!Q94,2),0)</f>
        <v>28.12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161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7.57</v>
      </c>
      <c r="G17" s="222">
        <f>ROUND(data!R61,0)</f>
        <v>891995</v>
      </c>
      <c r="H17" s="222">
        <f>ROUND(data!R62,0)</f>
        <v>36590</v>
      </c>
      <c r="I17" s="222">
        <f>ROUND(data!R63,0)</f>
        <v>3164385</v>
      </c>
      <c r="J17" s="222">
        <f>ROUND(data!R64,0)</f>
        <v>894289</v>
      </c>
      <c r="K17" s="222">
        <f>ROUND(data!R65,0)</f>
        <v>807</v>
      </c>
      <c r="L17" s="222">
        <f>ROUND(data!R66,0)</f>
        <v>15660</v>
      </c>
      <c r="M17" s="66">
        <f>ROUND(data!R67,0)</f>
        <v>49175</v>
      </c>
      <c r="N17" s="222">
        <f>ROUND(data!R68,0)</f>
        <v>0</v>
      </c>
      <c r="O17" s="222">
        <f>ROUND(data!R69,0)</f>
        <v>366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366</v>
      </c>
      <c r="AD17" s="222">
        <f>ROUND(data!R84,0)</f>
        <v>0</v>
      </c>
      <c r="AE17" s="222">
        <f>ROUND(data!R89,0)</f>
        <v>7375053</v>
      </c>
      <c r="AF17" s="222">
        <f>ROUND(data!R87,0)</f>
        <v>2684572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161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0.02</v>
      </c>
      <c r="G18" s="222">
        <f>ROUND(data!S61,0)</f>
        <v>427</v>
      </c>
      <c r="H18" s="222">
        <f>ROUND(data!S62,0)</f>
        <v>0</v>
      </c>
      <c r="I18" s="222">
        <f>ROUND(data!S63,0)</f>
        <v>0</v>
      </c>
      <c r="J18" s="222">
        <f>ROUND(data!S64,0)</f>
        <v>-833507</v>
      </c>
      <c r="K18" s="222">
        <f>ROUND(data!S65,0)</f>
        <v>0</v>
      </c>
      <c r="L18" s="222">
        <f>ROUND(data!S66,0)</f>
        <v>114740</v>
      </c>
      <c r="M18" s="66">
        <f>ROUND(data!S67,0)</f>
        <v>0</v>
      </c>
      <c r="N18" s="222">
        <f>ROUND(data!S68,0)</f>
        <v>-45849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862</v>
      </c>
      <c r="AH18" s="222">
        <f>IF(data!S91&gt;0,ROUND(data!S91,0),0)</f>
        <v>0</v>
      </c>
      <c r="AI18" s="222">
        <f>IF(data!S92&gt;0,ROUND(data!S92,0),0)</f>
        <v>314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161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0.03</v>
      </c>
      <c r="G19" s="222">
        <f>ROUND(data!T61,0)</f>
        <v>2141</v>
      </c>
      <c r="H19" s="222">
        <f>ROUND(data!T62,0)</f>
        <v>189</v>
      </c>
      <c r="I19" s="222">
        <f>ROUND(data!T63,0)</f>
        <v>0</v>
      </c>
      <c r="J19" s="222">
        <f>ROUND(data!T64,0)</f>
        <v>489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719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719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522</v>
      </c>
      <c r="AH19" s="222">
        <f>IF(data!T91&gt;0,ROUND(data!T91,0),0)</f>
        <v>0</v>
      </c>
      <c r="AI19" s="222">
        <f>IF(data!T92&gt;0,ROUND(data!T92,0),0)</f>
        <v>190</v>
      </c>
      <c r="AJ19" s="222">
        <f>IF(data!T93&gt;0,ROUND(data!T93,0),0)</f>
        <v>0</v>
      </c>
      <c r="AK19" s="212">
        <f>IF(data!T94&gt;0,ROUND(data!T94,2),0)</f>
        <v>0.03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161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61.15</v>
      </c>
      <c r="G20" s="222">
        <f>ROUND(data!U61,0)</f>
        <v>4588408</v>
      </c>
      <c r="H20" s="222">
        <f>ROUND(data!U62,0)</f>
        <v>369156</v>
      </c>
      <c r="I20" s="222">
        <f>ROUND(data!U63,0)</f>
        <v>43805</v>
      </c>
      <c r="J20" s="222">
        <f>ROUND(data!U64,0)</f>
        <v>6272185</v>
      </c>
      <c r="K20" s="222">
        <f>ROUND(data!U65,0)</f>
        <v>1423</v>
      </c>
      <c r="L20" s="222">
        <f>ROUND(data!U66,0)</f>
        <v>4409441</v>
      </c>
      <c r="M20" s="66">
        <f>ROUND(data!U67,0)</f>
        <v>225752</v>
      </c>
      <c r="N20" s="222">
        <f>ROUND(data!U68,0)</f>
        <v>61046</v>
      </c>
      <c r="O20" s="222">
        <f>ROUND(data!U69,0)</f>
        <v>52908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52908</v>
      </c>
      <c r="AD20" s="222">
        <f>ROUND(data!U84,0)</f>
        <v>7653</v>
      </c>
      <c r="AE20" s="222">
        <f>ROUND(data!U89,0)</f>
        <v>128020793</v>
      </c>
      <c r="AF20" s="222">
        <f>ROUND(data!U87,0)</f>
        <v>80925975</v>
      </c>
      <c r="AG20" s="222">
        <f>IF(data!U90&gt;0,ROUND(data!U90,0),0)</f>
        <v>7101</v>
      </c>
      <c r="AH20" s="222">
        <f>IF(data!U91&gt;0,ROUND(data!U91,0),0)</f>
        <v>0</v>
      </c>
      <c r="AI20" s="222">
        <f>IF(data!U92&gt;0,ROUND(data!U92,0),0)</f>
        <v>2583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161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134.76</v>
      </c>
      <c r="G21" s="222">
        <f>ROUND(data!V61,0)</f>
        <v>17884803</v>
      </c>
      <c r="H21" s="222">
        <f>ROUND(data!V62,0)</f>
        <v>1210072</v>
      </c>
      <c r="I21" s="222">
        <f>ROUND(data!V63,0)</f>
        <v>1041085</v>
      </c>
      <c r="J21" s="222">
        <f>ROUND(data!V64,0)</f>
        <v>12087100</v>
      </c>
      <c r="K21" s="222">
        <f>ROUND(data!V65,0)</f>
        <v>4579</v>
      </c>
      <c r="L21" s="222">
        <f>ROUND(data!V66,0)</f>
        <v>656407</v>
      </c>
      <c r="M21" s="66">
        <f>ROUND(data!V67,0)</f>
        <v>680350</v>
      </c>
      <c r="N21" s="222">
        <f>ROUND(data!V68,0)</f>
        <v>984240</v>
      </c>
      <c r="O21" s="222">
        <f>ROUND(data!V69,0)</f>
        <v>173515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173515</v>
      </c>
      <c r="AD21" s="222">
        <f>ROUND(data!V84,0)</f>
        <v>137259</v>
      </c>
      <c r="AE21" s="222">
        <f>ROUND(data!V89,0)</f>
        <v>182798381</v>
      </c>
      <c r="AF21" s="222">
        <f>ROUND(data!V87,0)</f>
        <v>65347457</v>
      </c>
      <c r="AG21" s="222">
        <f>IF(data!V90&gt;0,ROUND(data!V90,0),0)</f>
        <v>11396</v>
      </c>
      <c r="AH21" s="222">
        <f>IF(data!V91&gt;0,ROUND(data!V91,0),0)</f>
        <v>0</v>
      </c>
      <c r="AI21" s="222">
        <f>IF(data!V92&gt;0,ROUND(data!V92,0),0)</f>
        <v>4145</v>
      </c>
      <c r="AJ21" s="222">
        <f>IF(data!V93&gt;0,ROUND(data!V93,0),0)</f>
        <v>0</v>
      </c>
      <c r="AK21" s="212">
        <f>IF(data!V94&gt;0,ROUND(data!V94,2),0)</f>
        <v>22.85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161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13.32</v>
      </c>
      <c r="G22" s="222">
        <f>ROUND(data!W61,0)</f>
        <v>1247098</v>
      </c>
      <c r="H22" s="222">
        <f>ROUND(data!W62,0)</f>
        <v>107129</v>
      </c>
      <c r="I22" s="222">
        <f>ROUND(data!W63,0)</f>
        <v>0</v>
      </c>
      <c r="J22" s="222">
        <f>ROUND(data!W64,0)</f>
        <v>347180</v>
      </c>
      <c r="K22" s="222">
        <f>ROUND(data!W65,0)</f>
        <v>0</v>
      </c>
      <c r="L22" s="222">
        <f>ROUND(data!W66,0)</f>
        <v>241719</v>
      </c>
      <c r="M22" s="66">
        <f>ROUND(data!W67,0)</f>
        <v>454503</v>
      </c>
      <c r="N22" s="222">
        <f>ROUND(data!W68,0)</f>
        <v>102198</v>
      </c>
      <c r="O22" s="222">
        <f>ROUND(data!W69,0)</f>
        <v>420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420</v>
      </c>
      <c r="AD22" s="222">
        <f>ROUND(data!W84,0)</f>
        <v>0</v>
      </c>
      <c r="AE22" s="222">
        <f>ROUND(data!W89,0)</f>
        <v>69404219</v>
      </c>
      <c r="AF22" s="222">
        <f>ROUND(data!W87,0)</f>
        <v>13402534</v>
      </c>
      <c r="AG22" s="222">
        <f>IF(data!W90&gt;0,ROUND(data!W90,0),0)</f>
        <v>3095</v>
      </c>
      <c r="AH22" s="222">
        <f>IF(data!W91&gt;0,ROUND(data!W91,0),0)</f>
        <v>0</v>
      </c>
      <c r="AI22" s="222">
        <f>IF(data!W92&gt;0,ROUND(data!W92,0),0)</f>
        <v>1126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161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18.87</v>
      </c>
      <c r="G23" s="222">
        <f>ROUND(data!X61,0)</f>
        <v>1574869</v>
      </c>
      <c r="H23" s="222">
        <f>ROUND(data!X62,0)</f>
        <v>142228</v>
      </c>
      <c r="I23" s="222">
        <f>ROUND(data!X63,0)</f>
        <v>0</v>
      </c>
      <c r="J23" s="222">
        <f>ROUND(data!X64,0)</f>
        <v>802156</v>
      </c>
      <c r="K23" s="222">
        <f>ROUND(data!X65,0)</f>
        <v>389</v>
      </c>
      <c r="L23" s="222">
        <f>ROUND(data!X66,0)</f>
        <v>245676</v>
      </c>
      <c r="M23" s="66">
        <f>ROUND(data!X67,0)</f>
        <v>13192</v>
      </c>
      <c r="N23" s="222">
        <f>ROUND(data!X68,0)</f>
        <v>198654</v>
      </c>
      <c r="O23" s="222">
        <f>ROUND(data!X69,0)</f>
        <v>3262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3262</v>
      </c>
      <c r="AD23" s="222">
        <f>ROUND(data!X84,0)</f>
        <v>0</v>
      </c>
      <c r="AE23" s="222">
        <f>ROUND(data!X89,0)</f>
        <v>151031733</v>
      </c>
      <c r="AF23" s="222">
        <f>ROUND(data!X87,0)</f>
        <v>45426113</v>
      </c>
      <c r="AG23" s="222">
        <f>IF(data!X90&gt;0,ROUND(data!X90,0),0)</f>
        <v>1984</v>
      </c>
      <c r="AH23" s="222">
        <f>IF(data!X91&gt;0,ROUND(data!X91,0),0)</f>
        <v>0</v>
      </c>
      <c r="AI23" s="222">
        <f>IF(data!X92&gt;0,ROUND(data!X92,0),0)</f>
        <v>722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161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72.27</v>
      </c>
      <c r="G24" s="222">
        <f>ROUND(data!Y61,0)</f>
        <v>6266673</v>
      </c>
      <c r="H24" s="222">
        <f>ROUND(data!Y62,0)</f>
        <v>557892</v>
      </c>
      <c r="I24" s="222">
        <f>ROUND(data!Y63,0)</f>
        <v>904145</v>
      </c>
      <c r="J24" s="222">
        <f>ROUND(data!Y64,0)</f>
        <v>6585394</v>
      </c>
      <c r="K24" s="222">
        <f>ROUND(data!Y65,0)</f>
        <v>1183</v>
      </c>
      <c r="L24" s="222">
        <f>ROUND(data!Y66,0)</f>
        <v>1244498</v>
      </c>
      <c r="M24" s="66">
        <f>ROUND(data!Y67,0)</f>
        <v>757916</v>
      </c>
      <c r="N24" s="222">
        <f>ROUND(data!Y68,0)</f>
        <v>603520</v>
      </c>
      <c r="O24" s="222">
        <f>ROUND(data!Y69,0)</f>
        <v>16385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16385</v>
      </c>
      <c r="AD24" s="222">
        <f>ROUND(data!Y84,0)</f>
        <v>7616</v>
      </c>
      <c r="AE24" s="222">
        <f>ROUND(data!Y89,0)</f>
        <v>170838348</v>
      </c>
      <c r="AF24" s="222">
        <f>ROUND(data!Y87,0)</f>
        <v>54462935</v>
      </c>
      <c r="AG24" s="222">
        <f>IF(data!Y90&gt;0,ROUND(data!Y90,0),0)</f>
        <v>9604</v>
      </c>
      <c r="AH24" s="222">
        <f>IF(data!Y91&gt;0,ROUND(data!Y91,0),0)</f>
        <v>0</v>
      </c>
      <c r="AI24" s="222">
        <f>IF(data!Y92&gt;0,ROUND(data!Y92,0),0)</f>
        <v>3493</v>
      </c>
      <c r="AJ24" s="222">
        <f>IF(data!Y93&gt;0,ROUND(data!Y93,0),0)</f>
        <v>0</v>
      </c>
      <c r="AK24" s="212">
        <f>IF(data!Y94&gt;0,ROUND(data!Y94,2),0)</f>
        <v>6.3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161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127.34</v>
      </c>
      <c r="G25" s="222">
        <f>ROUND(data!Z61,0)</f>
        <v>14197259</v>
      </c>
      <c r="H25" s="222">
        <f>ROUND(data!Z62,0)</f>
        <v>1093339</v>
      </c>
      <c r="I25" s="222">
        <f>ROUND(data!Z63,0)</f>
        <v>-178662</v>
      </c>
      <c r="J25" s="222">
        <f>ROUND(data!Z64,0)</f>
        <v>32309403</v>
      </c>
      <c r="K25" s="222">
        <f>ROUND(data!Z65,0)</f>
        <v>101078</v>
      </c>
      <c r="L25" s="222">
        <f>ROUND(data!Z66,0)</f>
        <v>2862515</v>
      </c>
      <c r="M25" s="66">
        <f>ROUND(data!Z67,0)</f>
        <v>1235135</v>
      </c>
      <c r="N25" s="222">
        <f>ROUND(data!Z68,0)</f>
        <v>832836</v>
      </c>
      <c r="O25" s="222">
        <f>ROUND(data!Z69,0)</f>
        <v>548759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548759</v>
      </c>
      <c r="AD25" s="222">
        <f>ROUND(data!Z84,0)</f>
        <v>38324</v>
      </c>
      <c r="AE25" s="222">
        <f>ROUND(data!Z89,0)</f>
        <v>124027441</v>
      </c>
      <c r="AF25" s="222">
        <f>ROUND(data!Z87,0)</f>
        <v>427361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23.24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161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7.76</v>
      </c>
      <c r="G26" s="222">
        <f>ROUND(data!AA61,0)</f>
        <v>704943</v>
      </c>
      <c r="H26" s="222">
        <f>ROUND(data!AA62,0)</f>
        <v>62628</v>
      </c>
      <c r="I26" s="222">
        <f>ROUND(data!AA63,0)</f>
        <v>0</v>
      </c>
      <c r="J26" s="222">
        <f>ROUND(data!AA64,0)</f>
        <v>1815176</v>
      </c>
      <c r="K26" s="222">
        <f>ROUND(data!AA65,0)</f>
        <v>252</v>
      </c>
      <c r="L26" s="222">
        <f>ROUND(data!AA66,0)</f>
        <v>209088</v>
      </c>
      <c r="M26" s="66">
        <f>ROUND(data!AA67,0)</f>
        <v>377135</v>
      </c>
      <c r="N26" s="222">
        <f>ROUND(data!AA68,0)</f>
        <v>98867</v>
      </c>
      <c r="O26" s="222">
        <f>ROUND(data!AA69,0)</f>
        <v>51285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51285</v>
      </c>
      <c r="AD26" s="222">
        <f>ROUND(data!AA84,0)</f>
        <v>0</v>
      </c>
      <c r="AE26" s="222">
        <f>ROUND(data!AA89,0)</f>
        <v>26267637</v>
      </c>
      <c r="AF26" s="222">
        <f>ROUND(data!AA87,0)</f>
        <v>2633602</v>
      </c>
      <c r="AG26" s="222">
        <f>IF(data!AA90&gt;0,ROUND(data!AA90,0),0)</f>
        <v>1860</v>
      </c>
      <c r="AH26" s="222">
        <f>IF(data!AA91&gt;0,ROUND(data!AA91,0),0)</f>
        <v>0</v>
      </c>
      <c r="AI26" s="222">
        <f>IF(data!AA92&gt;0,ROUND(data!AA92,0),0)</f>
        <v>677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161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47</v>
      </c>
      <c r="G27" s="222">
        <f>ROUND(data!AB61,0)</f>
        <v>4087985</v>
      </c>
      <c r="H27" s="222">
        <f>ROUND(data!AB62,0)</f>
        <v>355165</v>
      </c>
      <c r="I27" s="222">
        <f>ROUND(data!AB63,0)</f>
        <v>0</v>
      </c>
      <c r="J27" s="222">
        <f>ROUND(data!AB64,0)</f>
        <v>23803549</v>
      </c>
      <c r="K27" s="222">
        <f>ROUND(data!AB65,0)</f>
        <v>313338</v>
      </c>
      <c r="L27" s="222">
        <f>ROUND(data!AB66,0)</f>
        <v>667208</v>
      </c>
      <c r="M27" s="66">
        <f>ROUND(data!AB67,0)</f>
        <v>82541</v>
      </c>
      <c r="N27" s="222">
        <f>ROUND(data!AB68,0)</f>
        <v>673622</v>
      </c>
      <c r="O27" s="222">
        <f>ROUND(data!AB69,0)</f>
        <v>1544943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1544943</v>
      </c>
      <c r="AD27" s="222">
        <f>ROUND(data!AB84,0)</f>
        <v>21216072</v>
      </c>
      <c r="AE27" s="222">
        <f>ROUND(data!AB89,0)</f>
        <v>84042523</v>
      </c>
      <c r="AF27" s="222">
        <f>ROUND(data!AB87,0)</f>
        <v>49081993</v>
      </c>
      <c r="AG27" s="222">
        <f>IF(data!AB90&gt;0,ROUND(data!AB90,0),0)</f>
        <v>4712</v>
      </c>
      <c r="AH27" s="222">
        <f>IF(data!AB91&gt;0,ROUND(data!AB91,0),0)</f>
        <v>0</v>
      </c>
      <c r="AI27" s="222">
        <f>IF(data!AB92&gt;0,ROUND(data!AB92,0),0)</f>
        <v>1714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161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29.45</v>
      </c>
      <c r="G28" s="222">
        <f>ROUND(data!AC61,0)</f>
        <v>4244356</v>
      </c>
      <c r="H28" s="222">
        <f>ROUND(data!AC62,0)</f>
        <v>205952</v>
      </c>
      <c r="I28" s="222">
        <f>ROUND(data!AC63,0)</f>
        <v>5740</v>
      </c>
      <c r="J28" s="222">
        <f>ROUND(data!AC64,0)</f>
        <v>1042643</v>
      </c>
      <c r="K28" s="222">
        <f>ROUND(data!AC65,0)</f>
        <v>1144</v>
      </c>
      <c r="L28" s="222">
        <f>ROUND(data!AC66,0)</f>
        <v>389039</v>
      </c>
      <c r="M28" s="66">
        <f>ROUND(data!AC67,0)</f>
        <v>59565</v>
      </c>
      <c r="N28" s="222">
        <f>ROUND(data!AC68,0)</f>
        <v>33437</v>
      </c>
      <c r="O28" s="222">
        <f>ROUND(data!AC69,0)</f>
        <v>13232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13232</v>
      </c>
      <c r="AD28" s="222">
        <f>ROUND(data!AC84,0)</f>
        <v>0</v>
      </c>
      <c r="AE28" s="222">
        <f>ROUND(data!AC89,0)</f>
        <v>39730669</v>
      </c>
      <c r="AF28" s="222">
        <f>ROUND(data!AC87,0)</f>
        <v>27448571</v>
      </c>
      <c r="AG28" s="222">
        <f>IF(data!AC90&gt;0,ROUND(data!AC90,0),0)</f>
        <v>638</v>
      </c>
      <c r="AH28" s="222">
        <f>IF(data!AC91&gt;0,ROUND(data!AC91,0),0)</f>
        <v>0</v>
      </c>
      <c r="AI28" s="222">
        <f>IF(data!AC92&gt;0,ROUND(data!AC92,0),0)</f>
        <v>232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161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161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59.35</v>
      </c>
      <c r="G30" s="222">
        <f>ROUND(data!AE61,0)</f>
        <v>5500769</v>
      </c>
      <c r="H30" s="222">
        <f>ROUND(data!AE62,0)</f>
        <v>486642</v>
      </c>
      <c r="I30" s="222">
        <f>ROUND(data!AE63,0)</f>
        <v>45</v>
      </c>
      <c r="J30" s="222">
        <f>ROUND(data!AE64,0)</f>
        <v>81540</v>
      </c>
      <c r="K30" s="222">
        <f>ROUND(data!AE65,0)</f>
        <v>7119</v>
      </c>
      <c r="L30" s="222">
        <f>ROUND(data!AE66,0)</f>
        <v>58219</v>
      </c>
      <c r="M30" s="66">
        <f>ROUND(data!AE67,0)</f>
        <v>46848</v>
      </c>
      <c r="N30" s="222">
        <f>ROUND(data!AE68,0)</f>
        <v>604813</v>
      </c>
      <c r="O30" s="222">
        <f>ROUND(data!AE69,0)</f>
        <v>47841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47841</v>
      </c>
      <c r="AD30" s="222">
        <f>ROUND(data!AE84,0)</f>
        <v>0</v>
      </c>
      <c r="AE30" s="222">
        <f>ROUND(data!AE89,0)</f>
        <v>21670962</v>
      </c>
      <c r="AF30" s="222">
        <f>ROUND(data!AE87,0)</f>
        <v>6013136</v>
      </c>
      <c r="AG30" s="222">
        <f>IF(data!AE90&gt;0,ROUND(data!AE90,0),0)</f>
        <v>1895</v>
      </c>
      <c r="AH30" s="222">
        <f>IF(data!AE91&gt;0,ROUND(data!AE91,0),0)</f>
        <v>0</v>
      </c>
      <c r="AI30" s="222">
        <f>IF(data!AE92&gt;0,ROUND(data!AE92,0),0)</f>
        <v>689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161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161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149.47999999999999</v>
      </c>
      <c r="G32" s="222">
        <f>ROUND(data!AG61,0)</f>
        <v>19559826</v>
      </c>
      <c r="H32" s="222">
        <f>ROUND(data!AG62,0)</f>
        <v>1195461</v>
      </c>
      <c r="I32" s="222">
        <f>ROUND(data!AG63,0)</f>
        <v>316156</v>
      </c>
      <c r="J32" s="222">
        <f>ROUND(data!AG64,0)</f>
        <v>2667450</v>
      </c>
      <c r="K32" s="222">
        <f>ROUND(data!AG65,0)</f>
        <v>26983</v>
      </c>
      <c r="L32" s="222">
        <f>ROUND(data!AG66,0)</f>
        <v>992713</v>
      </c>
      <c r="M32" s="66">
        <f>ROUND(data!AG67,0)</f>
        <v>195304</v>
      </c>
      <c r="N32" s="222">
        <f>ROUND(data!AG68,0)</f>
        <v>904770</v>
      </c>
      <c r="O32" s="222">
        <f>ROUND(data!AG69,0)</f>
        <v>137063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137063</v>
      </c>
      <c r="AD32" s="222">
        <f>ROUND(data!AG84,0)</f>
        <v>46684</v>
      </c>
      <c r="AE32" s="222">
        <f>ROUND(data!AG89,0)</f>
        <v>244811272</v>
      </c>
      <c r="AF32" s="222">
        <f>ROUND(data!AG87,0)</f>
        <v>51888542</v>
      </c>
      <c r="AG32" s="222">
        <f>IF(data!AG90&gt;0,ROUND(data!AG90,0),0)</f>
        <v>21216</v>
      </c>
      <c r="AH32" s="222">
        <f>IF(data!AG91&gt;0,ROUND(data!AG91,0),0)</f>
        <v>0</v>
      </c>
      <c r="AI32" s="222">
        <f>IF(data!AG92&gt;0,ROUND(data!AG92,0),0)</f>
        <v>7716</v>
      </c>
      <c r="AJ32" s="222">
        <f>IF(data!AG93&gt;0,ROUND(data!AG93,0),0)</f>
        <v>0</v>
      </c>
      <c r="AK32" s="212">
        <f>IF(data!AG94&gt;0,ROUND(data!AG94,2),0)</f>
        <v>66.31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161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161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161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540.95000000000005</v>
      </c>
      <c r="G35" s="222">
        <f>ROUND(data!AJ61,0)</f>
        <v>69211210</v>
      </c>
      <c r="H35" s="222">
        <f>ROUND(data!AJ62,0)</f>
        <v>4636896</v>
      </c>
      <c r="I35" s="222">
        <f>ROUND(data!AJ63,0)</f>
        <v>1010068</v>
      </c>
      <c r="J35" s="222">
        <f>ROUND(data!AJ64,0)</f>
        <v>11095005</v>
      </c>
      <c r="K35" s="222">
        <f>ROUND(data!AJ65,0)</f>
        <v>210614</v>
      </c>
      <c r="L35" s="222">
        <f>ROUND(data!AJ66,0)</f>
        <v>2941255</v>
      </c>
      <c r="M35" s="66">
        <f>ROUND(data!AJ67,0)</f>
        <v>513954</v>
      </c>
      <c r="N35" s="222">
        <f>ROUND(data!AJ68,0)</f>
        <v>7758939</v>
      </c>
      <c r="O35" s="222">
        <f>ROUND(data!AJ69,0)</f>
        <v>987331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987331</v>
      </c>
      <c r="AD35" s="222">
        <f>ROUND(data!AJ84,0)</f>
        <v>1745159</v>
      </c>
      <c r="AE35" s="222">
        <f>ROUND(data!AJ89,0)</f>
        <v>197217243</v>
      </c>
      <c r="AF35" s="222">
        <f>ROUND(data!AJ87,0)</f>
        <v>67234</v>
      </c>
      <c r="AG35" s="222">
        <f>IF(data!AJ90&gt;0,ROUND(data!AJ90,0),0)</f>
        <v>4652</v>
      </c>
      <c r="AH35" s="222">
        <f>IF(data!AJ91&gt;0,ROUND(data!AJ91,0),0)</f>
        <v>0</v>
      </c>
      <c r="AI35" s="222">
        <f>IF(data!AJ92&gt;0,ROUND(data!AJ92,0),0)</f>
        <v>1692</v>
      </c>
      <c r="AJ35" s="222">
        <f>IF(data!AJ93&gt;0,ROUND(data!AJ93,0),0)</f>
        <v>0</v>
      </c>
      <c r="AK35" s="212">
        <f>IF(data!AJ94&gt;0,ROUND(data!AJ94,2),0)</f>
        <v>38.380000000000003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161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18.53</v>
      </c>
      <c r="G36" s="222">
        <f>ROUND(data!AK61,0)</f>
        <v>1879197</v>
      </c>
      <c r="H36" s="222">
        <f>ROUND(data!AK62,0)</f>
        <v>171991</v>
      </c>
      <c r="I36" s="222">
        <f>ROUND(data!AK63,0)</f>
        <v>4874</v>
      </c>
      <c r="J36" s="222">
        <f>ROUND(data!AK64,0)</f>
        <v>44823</v>
      </c>
      <c r="K36" s="222">
        <f>ROUND(data!AK65,0)</f>
        <v>1026</v>
      </c>
      <c r="L36" s="222">
        <f>ROUND(data!AK66,0)</f>
        <v>21657</v>
      </c>
      <c r="M36" s="66">
        <f>ROUND(data!AK67,0)</f>
        <v>5560</v>
      </c>
      <c r="N36" s="222">
        <f>ROUND(data!AK68,0)</f>
        <v>104713</v>
      </c>
      <c r="O36" s="222">
        <f>ROUND(data!AK69,0)</f>
        <v>32827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32827</v>
      </c>
      <c r="AD36" s="222">
        <f>ROUND(data!AK84,0)</f>
        <v>0</v>
      </c>
      <c r="AE36" s="222">
        <f>ROUND(data!AK89,0)</f>
        <v>6308723</v>
      </c>
      <c r="AF36" s="222">
        <f>ROUND(data!AK87,0)</f>
        <v>2869955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161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13.55</v>
      </c>
      <c r="G37" s="222">
        <f>ROUND(data!AL61,0)</f>
        <v>1329592</v>
      </c>
      <c r="H37" s="222">
        <f>ROUND(data!AL62,0)</f>
        <v>115493</v>
      </c>
      <c r="I37" s="222">
        <f>ROUND(data!AL63,0)</f>
        <v>0</v>
      </c>
      <c r="J37" s="222">
        <f>ROUND(data!AL64,0)</f>
        <v>8770</v>
      </c>
      <c r="K37" s="222">
        <f>ROUND(data!AL65,0)</f>
        <v>2783</v>
      </c>
      <c r="L37" s="222">
        <f>ROUND(data!AL66,0)</f>
        <v>1528</v>
      </c>
      <c r="M37" s="66">
        <f>ROUND(data!AL67,0)</f>
        <v>11141</v>
      </c>
      <c r="N37" s="222">
        <f>ROUND(data!AL68,0)</f>
        <v>104713</v>
      </c>
      <c r="O37" s="222">
        <f>ROUND(data!AL69,0)</f>
        <v>17584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17584</v>
      </c>
      <c r="AD37" s="222">
        <f>ROUND(data!AL84,0)</f>
        <v>494</v>
      </c>
      <c r="AE37" s="222">
        <f>ROUND(data!AL89,0)</f>
        <v>4718455</v>
      </c>
      <c r="AF37" s="222">
        <f>ROUND(data!AL87,0)</f>
        <v>1738718</v>
      </c>
      <c r="AG37" s="222">
        <f>IF(data!AL90&gt;0,ROUND(data!AL90,0),0)</f>
        <v>291</v>
      </c>
      <c r="AH37" s="222">
        <f>IF(data!AL91&gt;0,ROUND(data!AL91,0),0)</f>
        <v>0</v>
      </c>
      <c r="AI37" s="222">
        <f>IF(data!AL92&gt;0,ROUND(data!AL92,0),0)</f>
        <v>106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161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161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161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44.64</v>
      </c>
      <c r="G40" s="222">
        <f>ROUND(data!AO61,0)</f>
        <v>3983411</v>
      </c>
      <c r="H40" s="222">
        <f>ROUND(data!AO62,0)</f>
        <v>348505</v>
      </c>
      <c r="I40" s="222">
        <f>ROUND(data!AO63,0)</f>
        <v>0</v>
      </c>
      <c r="J40" s="222">
        <f>ROUND(data!AO64,0)</f>
        <v>319650</v>
      </c>
      <c r="K40" s="222">
        <f>ROUND(data!AO65,0)</f>
        <v>361</v>
      </c>
      <c r="L40" s="222">
        <f>ROUND(data!AO66,0)</f>
        <v>1322</v>
      </c>
      <c r="M40" s="66">
        <f>ROUND(data!AO67,0)</f>
        <v>16760</v>
      </c>
      <c r="N40" s="222">
        <f>ROUND(data!AO68,0)</f>
        <v>0</v>
      </c>
      <c r="O40" s="222">
        <f>ROUND(data!AO69,0)</f>
        <v>6206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6206</v>
      </c>
      <c r="AD40" s="222">
        <f>ROUND(data!AO84,0)</f>
        <v>0</v>
      </c>
      <c r="AE40" s="222">
        <f>ROUND(data!AO89,0)</f>
        <v>24610400</v>
      </c>
      <c r="AF40" s="222">
        <f>ROUND(data!AO87,0)</f>
        <v>8370749</v>
      </c>
      <c r="AG40" s="222">
        <f>IF(data!AO90&gt;0,ROUND(data!AO90,0),0)</f>
        <v>9715</v>
      </c>
      <c r="AH40" s="222">
        <f>IF(data!AO91&gt;0,ROUND(data!AO91,0),0)</f>
        <v>0</v>
      </c>
      <c r="AI40" s="222">
        <f>IF(data!AO92&gt;0,ROUND(data!AO92,0),0)</f>
        <v>3533</v>
      </c>
      <c r="AJ40" s="222">
        <f>IF(data!AO93&gt;0,ROUND(data!AO93,0),0)</f>
        <v>0</v>
      </c>
      <c r="AK40" s="212">
        <f>IF(data!AO94&gt;0,ROUND(data!AO94,2),0)</f>
        <v>29.65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161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161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161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161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161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161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161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4.71</v>
      </c>
      <c r="G47" s="222">
        <f>ROUND(data!AV61,0)</f>
        <v>625190</v>
      </c>
      <c r="H47" s="222">
        <f>ROUND(data!AV62,0)</f>
        <v>50790</v>
      </c>
      <c r="I47" s="222">
        <f>ROUND(data!AV63,0)</f>
        <v>0</v>
      </c>
      <c r="J47" s="222">
        <f>ROUND(data!AV64,0)</f>
        <v>75601</v>
      </c>
      <c r="K47" s="222">
        <f>ROUND(data!AV65,0)</f>
        <v>1322</v>
      </c>
      <c r="L47" s="222">
        <f>ROUND(data!AV66,0)</f>
        <v>1118</v>
      </c>
      <c r="M47" s="66">
        <f>ROUND(data!AV67,0)</f>
        <v>0</v>
      </c>
      <c r="N47" s="222">
        <f>ROUND(data!AV68,0)</f>
        <v>44971</v>
      </c>
      <c r="O47" s="222">
        <f>ROUND(data!AV69,0)</f>
        <v>3794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3794</v>
      </c>
      <c r="AD47" s="222">
        <f>ROUND(data!AV84,0)</f>
        <v>0</v>
      </c>
      <c r="AE47" s="222">
        <f>ROUND(data!AV89,0)</f>
        <v>4520676</v>
      </c>
      <c r="AF47" s="222">
        <f>ROUND(data!AV87,0)</f>
        <v>17204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1.61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161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117508</v>
      </c>
      <c r="H48" s="222">
        <f>ROUND(data!AW62,0)</f>
        <v>0</v>
      </c>
      <c r="I48" s="222">
        <f>ROUND(data!AW63,0)</f>
        <v>0</v>
      </c>
      <c r="J48" s="222">
        <f>ROUND(data!AW64,0)</f>
        <v>145</v>
      </c>
      <c r="K48" s="222">
        <f>ROUND(data!AW65,0)</f>
        <v>0</v>
      </c>
      <c r="L48" s="222">
        <f>ROUND(data!AW66,0)</f>
        <v>12804</v>
      </c>
      <c r="M48" s="66">
        <f>ROUND(data!AW67,0)</f>
        <v>0</v>
      </c>
      <c r="N48" s="222">
        <f>ROUND(data!AW68,0)</f>
        <v>0</v>
      </c>
      <c r="O48" s="222">
        <f>ROUND(data!AW69,0)</f>
        <v>-11935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-11935</v>
      </c>
      <c r="AD48" s="222">
        <f>ROUND(data!AW84,0)</f>
        <v>277302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161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161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88.73</v>
      </c>
      <c r="G50" s="222">
        <f>ROUND(data!AY61,0)</f>
        <v>4737813</v>
      </c>
      <c r="H50" s="222">
        <f>ROUND(data!AY62,0)</f>
        <v>426136</v>
      </c>
      <c r="I50" s="222">
        <f>ROUND(data!AY63,0)</f>
        <v>0</v>
      </c>
      <c r="J50" s="222">
        <f>ROUND(data!AY64,0)</f>
        <v>543462</v>
      </c>
      <c r="K50" s="222">
        <f>ROUND(data!AY65,0)</f>
        <v>690</v>
      </c>
      <c r="L50" s="222">
        <f>ROUND(data!AY66,0)</f>
        <v>2588105</v>
      </c>
      <c r="M50" s="66">
        <f>ROUND(data!AY67,0)</f>
        <v>24152</v>
      </c>
      <c r="N50" s="222">
        <f>ROUND(data!AY68,0)</f>
        <v>55779</v>
      </c>
      <c r="O50" s="222">
        <f>ROUND(data!AY69,0)</f>
        <v>3673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3673</v>
      </c>
      <c r="AD50" s="222">
        <f>ROUND(data!AY84,0)</f>
        <v>1486667</v>
      </c>
      <c r="AE50" s="222"/>
      <c r="AF50" s="222"/>
      <c r="AG50" s="222">
        <f>IF(data!AY90&gt;0,ROUND(data!AY90,0),0)</f>
        <v>10773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161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161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161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31.93</v>
      </c>
      <c r="G53" s="222">
        <f>ROUND(data!BB61,0)</f>
        <v>3453902</v>
      </c>
      <c r="H53" s="222">
        <f>ROUND(data!BB62,0)</f>
        <v>288530</v>
      </c>
      <c r="I53" s="222">
        <f>ROUND(data!BB63,0)</f>
        <v>0</v>
      </c>
      <c r="J53" s="222">
        <f>ROUND(data!BB64,0)</f>
        <v>55748</v>
      </c>
      <c r="K53" s="222">
        <f>ROUND(data!BB65,0)</f>
        <v>12537</v>
      </c>
      <c r="L53" s="222">
        <f>ROUND(data!BB66,0)</f>
        <v>636638</v>
      </c>
      <c r="M53" s="66">
        <f>ROUND(data!BB67,0)</f>
        <v>0</v>
      </c>
      <c r="N53" s="222">
        <f>ROUND(data!BB68,0)</f>
        <v>293800</v>
      </c>
      <c r="O53" s="222">
        <f>ROUND(data!BB69,0)</f>
        <v>41896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41896</v>
      </c>
      <c r="AD53" s="222">
        <f>ROUND(data!BB84,0)</f>
        <v>0</v>
      </c>
      <c r="AE53" s="222"/>
      <c r="AF53" s="222"/>
      <c r="AG53" s="222">
        <f>IF(data!BB90&gt;0,ROUND(data!BB90,0),0)</f>
        <v>1009</v>
      </c>
      <c r="AH53" s="222">
        <f>IFERROR(IF(data!BB$91&gt;0,ROUND(data!BB$91,0),0),0)</f>
        <v>0</v>
      </c>
      <c r="AI53" s="222">
        <f>IFERROR(IF(data!BB$92&gt;0,ROUND(data!BB$92,0),0),0)</f>
        <v>367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161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2704</v>
      </c>
      <c r="H54" s="222">
        <f>ROUND(data!BC62,0)</f>
        <v>408</v>
      </c>
      <c r="I54" s="222">
        <f>ROUND(data!BC63,0)</f>
        <v>0</v>
      </c>
      <c r="J54" s="222">
        <f>ROUND(data!BC64,0)</f>
        <v>3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161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7968</v>
      </c>
      <c r="I55" s="222">
        <f>ROUND(data!BD63,0)</f>
        <v>0</v>
      </c>
      <c r="J55" s="222">
        <f>ROUND(data!BD64,0)</f>
        <v>-46706</v>
      </c>
      <c r="K55" s="222">
        <f>ROUND(data!BD65,0)</f>
        <v>0</v>
      </c>
      <c r="L55" s="222">
        <f>ROUND(data!BD66,0)</f>
        <v>147926</v>
      </c>
      <c r="M55" s="66">
        <f>ROUND(data!BD67,0)</f>
        <v>260</v>
      </c>
      <c r="N55" s="222">
        <f>ROUND(data!BD68,0)</f>
        <v>-14641</v>
      </c>
      <c r="O55" s="222">
        <f>ROUND(data!BD69,0)</f>
        <v>401504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401504</v>
      </c>
      <c r="AD55" s="222">
        <f>ROUND(data!BD84,0)</f>
        <v>4871</v>
      </c>
      <c r="AE55" s="222"/>
      <c r="AF55" s="222"/>
      <c r="AG55" s="222">
        <f>IF(data!BD90&gt;0,ROUND(data!BD90,0),0)</f>
        <v>5858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161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429232</v>
      </c>
      <c r="F56" s="212">
        <f>ROUND(data!BE60,2)</f>
        <v>106.48</v>
      </c>
      <c r="G56" s="222">
        <f>ROUND(data!BE61,0)</f>
        <v>5432934</v>
      </c>
      <c r="H56" s="222">
        <f>ROUND(data!BE62,0)</f>
        <v>451655</v>
      </c>
      <c r="I56" s="222">
        <f>ROUND(data!BE63,0)</f>
        <v>18223</v>
      </c>
      <c r="J56" s="222">
        <f>ROUND(data!BE64,0)</f>
        <v>1536201</v>
      </c>
      <c r="K56" s="222">
        <f>ROUND(data!BE65,0)</f>
        <v>1967738</v>
      </c>
      <c r="L56" s="222">
        <f>ROUND(data!BE66,0)</f>
        <v>2671453</v>
      </c>
      <c r="M56" s="66">
        <f>ROUND(data!BE67,0)</f>
        <v>737485</v>
      </c>
      <c r="N56" s="222">
        <f>ROUND(data!BE68,0)</f>
        <v>16215</v>
      </c>
      <c r="O56" s="222">
        <f>ROUND(data!BE69,0)</f>
        <v>141407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141407</v>
      </c>
      <c r="AD56" s="222">
        <f>ROUND(data!BE84,0)</f>
        <v>80</v>
      </c>
      <c r="AE56" s="222"/>
      <c r="AF56" s="222"/>
      <c r="AG56" s="222">
        <f>IF(data!BE90&gt;0,ROUND(data!BE90,0),0)</f>
        <v>51865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161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161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16.09</v>
      </c>
      <c r="G58" s="222">
        <f>ROUND(data!BG61,0)</f>
        <v>665296</v>
      </c>
      <c r="H58" s="222">
        <f>ROUND(data!BG62,0)</f>
        <v>63068</v>
      </c>
      <c r="I58" s="222">
        <f>ROUND(data!BG63,0)</f>
        <v>0</v>
      </c>
      <c r="J58" s="222">
        <f>ROUND(data!BG64,0)</f>
        <v>7050</v>
      </c>
      <c r="K58" s="222">
        <f>ROUND(data!BG65,0)</f>
        <v>4950</v>
      </c>
      <c r="L58" s="222">
        <f>ROUND(data!BG66,0)</f>
        <v>326</v>
      </c>
      <c r="M58" s="66">
        <f>ROUND(data!BG67,0)</f>
        <v>0</v>
      </c>
      <c r="N58" s="222">
        <f>ROUND(data!BG68,0)</f>
        <v>61803</v>
      </c>
      <c r="O58" s="222">
        <f>ROUND(data!BG69,0)</f>
        <v>-2097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-2097</v>
      </c>
      <c r="AD58" s="222">
        <f>ROUND(data!BG84,0)</f>
        <v>0</v>
      </c>
      <c r="AE58" s="222"/>
      <c r="AF58" s="222"/>
      <c r="AG58" s="222">
        <f>IF(data!BG90&gt;0,ROUND(data!BG90,0),0)</f>
        <v>15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161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0.67</v>
      </c>
      <c r="G59" s="222">
        <f>ROUND(data!BH61,0)</f>
        <v>-109460</v>
      </c>
      <c r="H59" s="222">
        <f>ROUND(data!BH62,0)</f>
        <v>13126</v>
      </c>
      <c r="I59" s="222">
        <f>ROUND(data!BH63,0)</f>
        <v>-51123</v>
      </c>
      <c r="J59" s="222">
        <f>ROUND(data!BH64,0)</f>
        <v>178</v>
      </c>
      <c r="K59" s="222">
        <f>ROUND(data!BH65,0)</f>
        <v>250</v>
      </c>
      <c r="L59" s="222">
        <f>ROUND(data!BH66,0)</f>
        <v>334454</v>
      </c>
      <c r="M59" s="66">
        <f>ROUND(data!BH67,0)</f>
        <v>0</v>
      </c>
      <c r="N59" s="222">
        <f>ROUND(data!BH68,0)</f>
        <v>0</v>
      </c>
      <c r="O59" s="222">
        <f>ROUND(data!BH69,0)</f>
        <v>659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659</v>
      </c>
      <c r="AD59" s="222">
        <f>ROUND(data!BH84,0)</f>
        <v>0</v>
      </c>
      <c r="AE59" s="222"/>
      <c r="AF59" s="222"/>
      <c r="AG59" s="222">
        <f>IF(data!BH90&gt;0,ROUND(data!BH90,0),0)</f>
        <v>4629</v>
      </c>
      <c r="AH59" s="222">
        <f>IFERROR(IF(data!BH$91&gt;0,ROUND(data!BH$91,0),0),0)</f>
        <v>0</v>
      </c>
      <c r="AI59" s="222">
        <f>IFERROR(IF(data!BH$92&gt;0,ROUND(data!BH$92,0),0),0)</f>
        <v>1684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161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13.15</v>
      </c>
      <c r="G60" s="222">
        <f>ROUND(data!BI61,0)</f>
        <v>584147</v>
      </c>
      <c r="H60" s="222">
        <f>ROUND(data!BI62,0)</f>
        <v>41669</v>
      </c>
      <c r="I60" s="222">
        <f>ROUND(data!BI63,0)</f>
        <v>0</v>
      </c>
      <c r="J60" s="222">
        <f>ROUND(data!BI64,0)</f>
        <v>195905</v>
      </c>
      <c r="K60" s="222">
        <f>ROUND(data!BI65,0)</f>
        <v>226</v>
      </c>
      <c r="L60" s="222">
        <f>ROUND(data!BI66,0)</f>
        <v>70439</v>
      </c>
      <c r="M60" s="66">
        <f>ROUND(data!BI67,0)</f>
        <v>5173</v>
      </c>
      <c r="N60" s="222">
        <f>ROUND(data!BI68,0)</f>
        <v>880</v>
      </c>
      <c r="O60" s="222">
        <f>ROUND(data!BI69,0)</f>
        <v>5798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5798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161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143988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256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161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30.74</v>
      </c>
      <c r="G62" s="222">
        <f>ROUND(data!BK61,0)</f>
        <v>1558536</v>
      </c>
      <c r="H62" s="222">
        <f>ROUND(data!BK62,0)</f>
        <v>148304</v>
      </c>
      <c r="I62" s="222">
        <f>ROUND(data!BK63,0)</f>
        <v>0</v>
      </c>
      <c r="J62" s="222">
        <f>ROUND(data!BK64,0)</f>
        <v>9238</v>
      </c>
      <c r="K62" s="222">
        <f>ROUND(data!BK65,0)</f>
        <v>6542</v>
      </c>
      <c r="L62" s="222">
        <f>ROUND(data!BK66,0)</f>
        <v>12570</v>
      </c>
      <c r="M62" s="66">
        <f>ROUND(data!BK67,0)</f>
        <v>0</v>
      </c>
      <c r="N62" s="222">
        <f>ROUND(data!BK68,0)</f>
        <v>158026</v>
      </c>
      <c r="O62" s="222">
        <f>ROUND(data!BK69,0)</f>
        <v>929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929</v>
      </c>
      <c r="AD62" s="222">
        <f>ROUND(data!BK84,0)</f>
        <v>295021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161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40.130000000000003</v>
      </c>
      <c r="G63" s="222">
        <f>ROUND(data!BL61,0)</f>
        <v>2290732</v>
      </c>
      <c r="H63" s="222">
        <f>ROUND(data!BL62,0)</f>
        <v>184178</v>
      </c>
      <c r="I63" s="222">
        <f>ROUND(data!BL63,0)</f>
        <v>0</v>
      </c>
      <c r="J63" s="222">
        <f>ROUND(data!BL64,0)</f>
        <v>41948</v>
      </c>
      <c r="K63" s="222">
        <f>ROUND(data!BL65,0)</f>
        <v>2950</v>
      </c>
      <c r="L63" s="222">
        <f>ROUND(data!BL66,0)</f>
        <v>14120</v>
      </c>
      <c r="M63" s="66">
        <f>ROUND(data!BL67,0)</f>
        <v>0</v>
      </c>
      <c r="N63" s="222">
        <f>ROUND(data!BL68,0)</f>
        <v>0</v>
      </c>
      <c r="O63" s="222">
        <f>ROUND(data!BL69,0)</f>
        <v>254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254</v>
      </c>
      <c r="AD63" s="222">
        <f>ROUND(data!BL84,0)</f>
        <v>0</v>
      </c>
      <c r="AE63" s="222"/>
      <c r="AF63" s="222"/>
      <c r="AG63" s="222">
        <f>IF(data!BL90&gt;0,ROUND(data!BL90,0),0)</f>
        <v>1748</v>
      </c>
      <c r="AH63" s="222">
        <f>IFERROR(IF(data!BL$91&gt;0,ROUND(data!BL$91,0),0),0)</f>
        <v>0</v>
      </c>
      <c r="AI63" s="222">
        <f>IFERROR(IF(data!BL$92&gt;0,ROUND(data!BL$92,0),0),0)</f>
        <v>636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161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18800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18800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161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87.45</v>
      </c>
      <c r="G65" s="222">
        <f>ROUND(data!BN61,0)</f>
        <v>5910586</v>
      </c>
      <c r="H65" s="222">
        <f>ROUND(data!BN62,0)</f>
        <v>740640</v>
      </c>
      <c r="I65" s="222">
        <f>ROUND(data!BN63,0)</f>
        <v>698440</v>
      </c>
      <c r="J65" s="222">
        <f>ROUND(data!BN64,0)</f>
        <v>1492863</v>
      </c>
      <c r="K65" s="222">
        <f>ROUND(data!BN65,0)</f>
        <v>35199</v>
      </c>
      <c r="L65" s="222">
        <f>ROUND(data!BN66,0)</f>
        <v>2590034</v>
      </c>
      <c r="M65" s="66">
        <f>ROUND(data!BN67,0)</f>
        <v>7805981</v>
      </c>
      <c r="N65" s="222">
        <f>ROUND(data!BN68,0)</f>
        <v>721181</v>
      </c>
      <c r="O65" s="222">
        <f>ROUND(data!BN69,0)</f>
        <v>16077528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16077528</v>
      </c>
      <c r="AD65" s="222">
        <f>ROUND(data!BN84,0)</f>
        <v>2405710</v>
      </c>
      <c r="AE65" s="222"/>
      <c r="AF65" s="222"/>
      <c r="AG65" s="222">
        <f>IF(data!BN90&gt;0,ROUND(data!BN90,0),0)</f>
        <v>11046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161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4.45</v>
      </c>
      <c r="G66" s="222">
        <f>ROUND(data!BO61,0)</f>
        <v>352657</v>
      </c>
      <c r="H66" s="222">
        <f>ROUND(data!BO62,0)</f>
        <v>2150979</v>
      </c>
      <c r="I66" s="222">
        <f>ROUND(data!BO63,0)</f>
        <v>0</v>
      </c>
      <c r="J66" s="222">
        <f>ROUND(data!BO64,0)</f>
        <v>558</v>
      </c>
      <c r="K66" s="222">
        <f>ROUND(data!BO65,0)</f>
        <v>0</v>
      </c>
      <c r="L66" s="222">
        <f>ROUND(data!BO66,0)</f>
        <v>6646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161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3184</v>
      </c>
      <c r="I67" s="222">
        <f>ROUND(data!BP63,0)</f>
        <v>0</v>
      </c>
      <c r="J67" s="222">
        <f>ROUND(data!BP64,0)</f>
        <v>415</v>
      </c>
      <c r="K67" s="222">
        <f>ROUND(data!BP65,0)</f>
        <v>0</v>
      </c>
      <c r="L67" s="222">
        <f>ROUND(data!BP66,0)</f>
        <v>96831</v>
      </c>
      <c r="M67" s="66">
        <f>ROUND(data!BP67,0)</f>
        <v>0</v>
      </c>
      <c r="N67" s="222">
        <f>ROUND(data!BP68,0)</f>
        <v>0</v>
      </c>
      <c r="O67" s="222">
        <f>ROUND(data!BP69,0)</f>
        <v>40865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40865</v>
      </c>
      <c r="AD67" s="222">
        <f>ROUND(data!BP84,0)</f>
        <v>1807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161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161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</v>
      </c>
      <c r="G69" s="222">
        <f>ROUND(data!BR61,0)</f>
        <v>1009686</v>
      </c>
      <c r="H69" s="222">
        <f>ROUND(data!BR62,0)</f>
        <v>36213</v>
      </c>
      <c r="I69" s="222">
        <f>ROUND(data!BR63,0)</f>
        <v>92993</v>
      </c>
      <c r="J69" s="222">
        <f>ROUND(data!BR64,0)</f>
        <v>0</v>
      </c>
      <c r="K69" s="222">
        <f>ROUND(data!BR65,0)</f>
        <v>0</v>
      </c>
      <c r="L69" s="222">
        <f>ROUND(data!BR66,0)</f>
        <v>1754</v>
      </c>
      <c r="M69" s="66">
        <f>ROUND(data!BR67,0)</f>
        <v>0</v>
      </c>
      <c r="N69" s="222">
        <f>ROUND(data!BR68,0)</f>
        <v>20</v>
      </c>
      <c r="O69" s="222">
        <f>ROUND(data!BR69,0)</f>
        <v>367746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367746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161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2.98</v>
      </c>
      <c r="G70" s="222">
        <f>ROUND(data!BS61,0)</f>
        <v>179396</v>
      </c>
      <c r="H70" s="222">
        <f>ROUND(data!BS62,0)</f>
        <v>15980</v>
      </c>
      <c r="I70" s="222">
        <f>ROUND(data!BS63,0)</f>
        <v>0</v>
      </c>
      <c r="J70" s="222">
        <f>ROUND(data!BS64,0)</f>
        <v>12104</v>
      </c>
      <c r="K70" s="222">
        <f>ROUND(data!BS65,0)</f>
        <v>815</v>
      </c>
      <c r="L70" s="222">
        <f>ROUND(data!BS66,0)</f>
        <v>5770</v>
      </c>
      <c r="M70" s="66">
        <f>ROUND(data!BS67,0)</f>
        <v>0</v>
      </c>
      <c r="N70" s="222">
        <f>ROUND(data!BS68,0)</f>
        <v>0</v>
      </c>
      <c r="O70" s="222">
        <f>ROUND(data!BS69,0)</f>
        <v>470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470</v>
      </c>
      <c r="AD70" s="222">
        <f>ROUND(data!BS84,0)</f>
        <v>3081</v>
      </c>
      <c r="AE70" s="222"/>
      <c r="AF70" s="222"/>
      <c r="AG70" s="222">
        <f>IF(data!BS90&gt;0,ROUND(data!BS90,0),0)</f>
        <v>1747</v>
      </c>
      <c r="AH70" s="222">
        <f>IFERROR(IF(data!BS$91&gt;0,ROUND(data!BS$91,0),0),0)</f>
        <v>0</v>
      </c>
      <c r="AI70" s="222">
        <f>IFERROR(IF(data!BS$92&gt;0,ROUND(data!BS$92,0),0),0)</f>
        <v>635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161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161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161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35.72</v>
      </c>
      <c r="G73" s="222">
        <f>ROUND(data!BV61,0)</f>
        <v>1916392</v>
      </c>
      <c r="H73" s="222">
        <f>ROUND(data!BV62,0)</f>
        <v>182966</v>
      </c>
      <c r="I73" s="222">
        <f>ROUND(data!BV63,0)</f>
        <v>0</v>
      </c>
      <c r="J73" s="222">
        <f>ROUND(data!BV64,0)</f>
        <v>3612</v>
      </c>
      <c r="K73" s="222">
        <f>ROUND(data!BV65,0)</f>
        <v>8256</v>
      </c>
      <c r="L73" s="222">
        <f>ROUND(data!BV66,0)</f>
        <v>129773</v>
      </c>
      <c r="M73" s="66">
        <f>ROUND(data!BV67,0)</f>
        <v>500</v>
      </c>
      <c r="N73" s="222">
        <f>ROUND(data!BV68,0)</f>
        <v>0</v>
      </c>
      <c r="O73" s="222">
        <f>ROUND(data!BV69,0)</f>
        <v>12070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12070</v>
      </c>
      <c r="AD73" s="222">
        <f>ROUND(data!BV84,0)</f>
        <v>238926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161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56.63</v>
      </c>
      <c r="G74" s="222">
        <f>ROUND(data!BW61,0)</f>
        <v>21031375</v>
      </c>
      <c r="H74" s="222">
        <f>ROUND(data!BW62,0)</f>
        <v>1133402</v>
      </c>
      <c r="I74" s="222">
        <f>ROUND(data!BW63,0)</f>
        <v>4756649</v>
      </c>
      <c r="J74" s="222">
        <f>ROUND(data!BW64,0)</f>
        <v>9901</v>
      </c>
      <c r="K74" s="222">
        <f>ROUND(data!BW65,0)</f>
        <v>4188</v>
      </c>
      <c r="L74" s="222">
        <f>ROUND(data!BW66,0)</f>
        <v>1202200</v>
      </c>
      <c r="M74" s="66">
        <f>ROUND(data!BW67,0)</f>
        <v>0</v>
      </c>
      <c r="N74" s="222">
        <f>ROUND(data!BW68,0)</f>
        <v>0</v>
      </c>
      <c r="O74" s="222">
        <f>ROUND(data!BW69,0)</f>
        <v>361393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361393</v>
      </c>
      <c r="AD74" s="222">
        <f>ROUND(data!BW84,0)</f>
        <v>1069820</v>
      </c>
      <c r="AE74" s="222"/>
      <c r="AF74" s="222"/>
      <c r="AG74" s="222">
        <f>IF(data!BW90&gt;0,ROUND(data!BW90,0),0)</f>
        <v>273</v>
      </c>
      <c r="AH74" s="222">
        <f>IF(data!BW91&gt;0,ROUND(data!BW91,0),0)</f>
        <v>0</v>
      </c>
      <c r="AI74" s="222">
        <f>IF(data!BW92&gt;0,ROUND(data!BW92,0),0)</f>
        <v>99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161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161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99.93</v>
      </c>
      <c r="G76" s="222">
        <f>ROUND(data!BY61,0)</f>
        <v>6867077</v>
      </c>
      <c r="H76" s="222">
        <f>ROUND(data!BY62,0)</f>
        <v>851453</v>
      </c>
      <c r="I76" s="222">
        <f>ROUND(data!BY63,0)</f>
        <v>72833</v>
      </c>
      <c r="J76" s="222">
        <f>ROUND(data!BY64,0)</f>
        <v>33121</v>
      </c>
      <c r="K76" s="222">
        <f>ROUND(data!BY65,0)</f>
        <v>4795</v>
      </c>
      <c r="L76" s="222">
        <f>ROUND(data!BY66,0)</f>
        <v>494551</v>
      </c>
      <c r="M76" s="66">
        <f>ROUND(data!BY67,0)</f>
        <v>298503</v>
      </c>
      <c r="N76" s="222">
        <f>ROUND(data!BY68,0)</f>
        <v>-422264</v>
      </c>
      <c r="O76" s="222">
        <f>ROUND(data!BY69,0)</f>
        <v>189114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189114</v>
      </c>
      <c r="AD76" s="222">
        <f>ROUND(data!BY84,0)</f>
        <v>61095</v>
      </c>
      <c r="AE76" s="222"/>
      <c r="AF76" s="222"/>
      <c r="AG76" s="222">
        <f>IF(data!BY90&gt;0,ROUND(data!BY90,0),0)</f>
        <v>3295</v>
      </c>
      <c r="AH76" s="222">
        <f>IF(data!BY91&gt;0,ROUND(data!BY91,0),0)</f>
        <v>0</v>
      </c>
      <c r="AI76" s="222">
        <f>IF(data!BY92&gt;0,ROUND(data!BY92,0),0)</f>
        <v>1198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161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6.29</v>
      </c>
      <c r="G77" s="222">
        <f>ROUND(data!BZ61,0)</f>
        <v>524619</v>
      </c>
      <c r="H77" s="222">
        <f>ROUND(data!BZ62,0)</f>
        <v>125653</v>
      </c>
      <c r="I77" s="222">
        <f>ROUND(data!BZ63,0)</f>
        <v>0</v>
      </c>
      <c r="J77" s="222">
        <f>ROUND(data!BZ64,0)</f>
        <v>517</v>
      </c>
      <c r="K77" s="222">
        <f>ROUND(data!BZ65,0)</f>
        <v>325</v>
      </c>
      <c r="L77" s="222">
        <f>ROUND(data!BZ66,0)</f>
        <v>24212</v>
      </c>
      <c r="M77" s="66">
        <f>ROUND(data!BZ67,0)</f>
        <v>0</v>
      </c>
      <c r="N77" s="222">
        <f>ROUND(data!BZ68,0)</f>
        <v>0</v>
      </c>
      <c r="O77" s="222">
        <f>ROUND(data!BZ69,0)</f>
        <v>1431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1431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161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75.5</v>
      </c>
      <c r="G78" s="222">
        <f>ROUND(data!CA61,0)</f>
        <v>6446245</v>
      </c>
      <c r="H78" s="222">
        <f>ROUND(data!CA62,0)</f>
        <v>521588</v>
      </c>
      <c r="I78" s="222">
        <f>ROUND(data!CA63,0)</f>
        <v>5720</v>
      </c>
      <c r="J78" s="222">
        <f>ROUND(data!CA64,0)</f>
        <v>148203</v>
      </c>
      <c r="K78" s="222">
        <f>ROUND(data!CA65,0)</f>
        <v>5574</v>
      </c>
      <c r="L78" s="222">
        <f>ROUND(data!CA66,0)</f>
        <v>88103</v>
      </c>
      <c r="M78" s="66">
        <f>ROUND(data!CA67,0)</f>
        <v>98793</v>
      </c>
      <c r="N78" s="222">
        <f>ROUND(data!CA68,0)</f>
        <v>702762</v>
      </c>
      <c r="O78" s="222">
        <f>ROUND(data!CA69,0)</f>
        <v>183769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183769</v>
      </c>
      <c r="AD78" s="222">
        <f>ROUND(data!CA84,0)</f>
        <v>506689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161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22.41</v>
      </c>
      <c r="G79" s="222">
        <f>ROUND(data!CB61,0)</f>
        <v>1537556</v>
      </c>
      <c r="H79" s="222">
        <f>ROUND(data!CB62,0)</f>
        <v>144423</v>
      </c>
      <c r="I79" s="222">
        <f>ROUND(data!CB63,0)</f>
        <v>0</v>
      </c>
      <c r="J79" s="222">
        <f>ROUND(data!CB64,0)</f>
        <v>21442</v>
      </c>
      <c r="K79" s="222">
        <f>ROUND(data!CB65,0)</f>
        <v>6008</v>
      </c>
      <c r="L79" s="222">
        <f>ROUND(data!CB66,0)</f>
        <v>128683</v>
      </c>
      <c r="M79" s="66">
        <f>ROUND(data!CB67,0)</f>
        <v>0</v>
      </c>
      <c r="N79" s="222">
        <f>ROUND(data!CB68,0)</f>
        <v>77257</v>
      </c>
      <c r="O79" s="222">
        <f>ROUND(data!CB69,0)</f>
        <v>100509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100509</v>
      </c>
      <c r="AD79" s="222">
        <f>ROUND(data!CB84,0)</f>
        <v>474390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161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58.15</v>
      </c>
      <c r="G80" s="222">
        <f>ROUND(data!CC61,0)</f>
        <v>4142351</v>
      </c>
      <c r="H80" s="222">
        <f>ROUND(data!CC62,0)</f>
        <v>436847</v>
      </c>
      <c r="I80" s="222">
        <f>ROUND(data!CC63,0)</f>
        <v>5000</v>
      </c>
      <c r="J80" s="222">
        <f>ROUND(data!CC64,0)</f>
        <v>63535</v>
      </c>
      <c r="K80" s="222">
        <f>ROUND(data!CC65,0)</f>
        <v>9933</v>
      </c>
      <c r="L80" s="222">
        <f>ROUND(data!CC66,0)</f>
        <v>1486523</v>
      </c>
      <c r="M80" s="66">
        <f>ROUND(data!CC67,0)</f>
        <v>14961</v>
      </c>
      <c r="N80" s="222">
        <f>ROUND(data!CC68,0)</f>
        <v>621977</v>
      </c>
      <c r="O80" s="222">
        <f>ROUND(data!CC69,0)</f>
        <v>165020553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165020553</v>
      </c>
      <c r="AD80" s="222">
        <f>ROUND(data!CC84,0)</f>
        <v>2325346</v>
      </c>
      <c r="AE80" s="222"/>
      <c r="AF80" s="222"/>
      <c r="AG80" s="222">
        <f>IF(data!CC90&gt;0,ROUND(data!CC90,0),0)</f>
        <v>7071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Kadlec Regional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H-161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888 Swift Blvd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Richland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66" sqref="I6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161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30602771.219999999</v>
      </c>
      <c r="C15" s="275">
        <f>data!C85</f>
        <v>13537328.67</v>
      </c>
      <c r="D15" s="275">
        <f>'Prior Year'!C60</f>
        <v>28616.494773146253</v>
      </c>
      <c r="E15" s="1">
        <f>data!C59</f>
        <v>6053</v>
      </c>
      <c r="F15" s="238">
        <f t="shared" ref="F15:F59" si="0">IF(B15=0,"",IF(D15=0,"",B15/D15))</f>
        <v>1069.4101937571218</v>
      </c>
      <c r="G15" s="238">
        <f t="shared" ref="G15:G29" si="1">IF(C15=0,"",IF(E15=0,"",C15/E15))</f>
        <v>2236.4659953741948</v>
      </c>
      <c r="H15" s="6">
        <f t="shared" ref="H15:H59" si="2">IF(B15=0,"",IF(C15=0,"",IF(D15=0,"",IF(E15=0,"",IF(G15/F15-1&lt;-0.25,G15/F15-1,IF(G15/F15-1&gt;0.25,G15/F15-1,""))))))</f>
        <v>1.0913079082563226</v>
      </c>
      <c r="I15" s="275" t="s">
        <v>1377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60304172.460000001</v>
      </c>
      <c r="C17" s="275">
        <f>data!E85</f>
        <v>49896812.050000012</v>
      </c>
      <c r="D17" s="275">
        <f>'Prior Year'!E60</f>
        <v>50013.193985797989</v>
      </c>
      <c r="E17" s="1">
        <f>data!E59</f>
        <v>72325</v>
      </c>
      <c r="F17" s="238">
        <f t="shared" si="0"/>
        <v>1205.765272202457</v>
      </c>
      <c r="G17" s="238">
        <f t="shared" si="1"/>
        <v>689.89715935015568</v>
      </c>
      <c r="H17" s="6">
        <f t="shared" si="2"/>
        <v>-0.42783460823184438</v>
      </c>
      <c r="I17" s="275" t="s">
        <v>1377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2068570.09</v>
      </c>
      <c r="C19" s="275">
        <f>data!G85</f>
        <v>161943.97999999998</v>
      </c>
      <c r="D19" s="275">
        <f>'Prior Year'!G60</f>
        <v>1463.8060142019656</v>
      </c>
      <c r="E19" s="1">
        <f>data!G59</f>
        <v>0</v>
      </c>
      <c r="F19" s="238">
        <f t="shared" si="0"/>
        <v>1413.1449590523362</v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2545.86</v>
      </c>
      <c r="C22" s="275">
        <f>data!J85</f>
        <v>7669839.2700000014</v>
      </c>
      <c r="D22" s="275">
        <f>'Prior Year'!J60</f>
        <v>4444</v>
      </c>
      <c r="E22" s="1">
        <f>data!J59</f>
        <v>4704</v>
      </c>
      <c r="F22" s="238">
        <f t="shared" si="0"/>
        <v>0.5728757875787579</v>
      </c>
      <c r="G22" s="238">
        <f t="shared" si="1"/>
        <v>1630.493042091837</v>
      </c>
      <c r="H22" s="6">
        <f t="shared" si="2"/>
        <v>2845.1545721509128</v>
      </c>
      <c r="I22" s="275" t="s">
        <v>1377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3913682.08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246853.14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7204321.4500000002</v>
      </c>
      <c r="C27" s="275">
        <f>data!O85</f>
        <v>9470453.379999999</v>
      </c>
      <c r="D27" s="275">
        <f>'Prior Year'!O60</f>
        <v>2739</v>
      </c>
      <c r="E27" s="1">
        <f>data!O59</f>
        <v>1751</v>
      </c>
      <c r="F27" s="238">
        <f t="shared" si="0"/>
        <v>2630.2743519532678</v>
      </c>
      <c r="G27" s="238">
        <f t="shared" si="1"/>
        <v>5408.5970188463725</v>
      </c>
      <c r="H27" s="6">
        <f t="shared" si="2"/>
        <v>1.0562862633815726</v>
      </c>
      <c r="I27" s="275" t="s">
        <v>1377</v>
      </c>
      <c r="M27" s="7"/>
    </row>
    <row r="28" spans="1:13" x14ac:dyDescent="0.35">
      <c r="A28" s="1" t="s">
        <v>721</v>
      </c>
      <c r="B28" s="275">
        <f>'Prior Year'!P86</f>
        <v>43211561.159999996</v>
      </c>
      <c r="C28" s="275">
        <f>data!P85</f>
        <v>63130988.619999982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5247192.2200000007</v>
      </c>
      <c r="C29" s="275">
        <f>data!Q85</f>
        <v>5091276.7999999998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3618502.1300000004</v>
      </c>
      <c r="C30" s="275">
        <f>data!R85</f>
        <v>5053267.4400000004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-764189.05999999982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3">IFERROR(IF(C31=0,"",IF(E31=0,"",C31/E31)),"")</f>
        <v/>
      </c>
      <c r="H31" s="6" t="str">
        <f t="shared" si="2"/>
        <v/>
      </c>
      <c r="I31" s="275"/>
      <c r="M31" s="7"/>
    </row>
    <row r="32" spans="1:13" x14ac:dyDescent="0.35">
      <c r="A32" s="1" t="s">
        <v>726</v>
      </c>
      <c r="B32" s="275">
        <f>'Prior Year'!T86</f>
        <v>254065.08000000002</v>
      </c>
      <c r="C32" s="275">
        <f>data!T85</f>
        <v>3538.57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15892514.15</v>
      </c>
      <c r="C33" s="275">
        <f>data!U85</f>
        <v>16016470.600000001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23461619.430000007</v>
      </c>
      <c r="C34" s="275">
        <f>data!V85</f>
        <v>34584891.839999989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2132273.11</v>
      </c>
      <c r="C35" s="275">
        <f>data!W85</f>
        <v>2500246.83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2826559.56</v>
      </c>
      <c r="C36" s="275">
        <f>data!X85</f>
        <v>2980425.4899999993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8725148.9599999972</v>
      </c>
      <c r="C37" s="275">
        <f>data!Y85</f>
        <v>16929989.810000002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52963337.369999997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2886840.6799999997</v>
      </c>
      <c r="C39" s="275">
        <f>data!AA85</f>
        <v>3319374.21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11720948.40000001</v>
      </c>
      <c r="C40" s="275">
        <f>data!AB85</f>
        <v>10312279.869999997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7848803.2199999997</v>
      </c>
      <c r="C41" s="275">
        <f>data!AC85</f>
        <v>5995108.7599999998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7974376.7699999986</v>
      </c>
      <c r="C43" s="275">
        <f>data!AE85</f>
        <v>6833835.8500000006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28576104.530000001</v>
      </c>
      <c r="C45" s="275">
        <f>data!AG85</f>
        <v>25949041.130000006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36896.19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137830627.91999999</v>
      </c>
      <c r="C48" s="275">
        <f>data!AJ85</f>
        <v>96620112.350000009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1690821.52</v>
      </c>
      <c r="C49" s="275">
        <f>data!AK85</f>
        <v>2266667.7700000005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1350803.8900000001</v>
      </c>
      <c r="C50" s="275">
        <f>data!AL85</f>
        <v>1591109.5500000003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5368579.38</v>
      </c>
      <c r="C53" s="275">
        <f>data!AO85</f>
        <v>4676214.43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1063416.5699999998</v>
      </c>
      <c r="C60" s="275">
        <f>data!AV85</f>
        <v>802785.49000000011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-158780.30000000005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6250258.5199999996</v>
      </c>
      <c r="C63" s="275">
        <f>data!AY85</f>
        <v>6893142.5099999998</v>
      </c>
      <c r="D63" s="275">
        <f>'Prior Year'!AY60</f>
        <v>153994</v>
      </c>
      <c r="E63" s="1">
        <f>data!AY59</f>
        <v>0</v>
      </c>
      <c r="F63" s="238">
        <f>IF(B63=0,"",IF(D63=0,"",B63/D63))</f>
        <v>40.587675623725595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4783051.4500000011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3115.0699999999997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342800.74999999994</v>
      </c>
      <c r="C68" s="275">
        <f>data!BD85</f>
        <v>491440.60999999993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19994351.66</v>
      </c>
      <c r="C69" s="275">
        <f>data!BE85</f>
        <v>12973230.9</v>
      </c>
      <c r="D69" s="275">
        <f>'Prior Year'!BE60</f>
        <v>747374.97999999986</v>
      </c>
      <c r="E69" s="1">
        <f>data!BE59</f>
        <v>429232.18999999994</v>
      </c>
      <c r="F69" s="238">
        <f>IF(B69=0,"",IF(D69=0,"",B69/D69))</f>
        <v>26.752770958428396</v>
      </c>
      <c r="G69" s="238">
        <f t="shared" si="4"/>
        <v>30.224273021089125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5193348.87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133511</v>
      </c>
      <c r="C71" s="275">
        <f>data!BG85</f>
        <v>800395.34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276686.55</v>
      </c>
      <c r="C72" s="275">
        <f>data!BH85</f>
        <v>188084.42999999996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904236.5299999998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154113.88</v>
      </c>
      <c r="C74" s="275">
        <f>data!BJ85</f>
        <v>143988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1322278.6499999997</v>
      </c>
      <c r="C75" s="275">
        <f>data!BK85</f>
        <v>1599123.59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2388644.0200000005</v>
      </c>
      <c r="C76" s="275">
        <f>data!BL85</f>
        <v>2534181.7500000005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18800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11682695.429999998</v>
      </c>
      <c r="C78" s="275">
        <f>data!BN85</f>
        <v>33666741.620000005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644674.20000000007</v>
      </c>
      <c r="C79" s="275">
        <f>data!BO85</f>
        <v>2510839.8699999996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668837.32000000018</v>
      </c>
      <c r="C80" s="275">
        <f>data!BP85</f>
        <v>139487.5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1508410.61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865170.55999999994</v>
      </c>
      <c r="C83" s="275">
        <f>data!BS85</f>
        <v>211453.04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77771</v>
      </c>
      <c r="C84" s="275">
        <f>data!BT85</f>
        <v>0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1831202.6500000004</v>
      </c>
      <c r="C86" s="275">
        <f>data!BV85</f>
        <v>2014642.0099999995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32168147.25999999</v>
      </c>
      <c r="C87" s="275">
        <f>data!BW85</f>
        <v>27429288.029999997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15373207.08</v>
      </c>
      <c r="C89" s="275">
        <f>data!BY85</f>
        <v>8328089.5500000017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676757.39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3294584.2000000007</v>
      </c>
      <c r="C91" s="275">
        <f>data!CA85</f>
        <v>7694066.6199999982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1478924.43</v>
      </c>
      <c r="C92" s="275">
        <f>data!CB85</f>
        <v>1541489.7699999998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159953344.51236063</v>
      </c>
      <c r="C93" s="275">
        <f>data!CC85</f>
        <v>169476334.39999998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31767717.739998404</v>
      </c>
      <c r="C94" s="275">
        <f>data!CD85</f>
        <v>30678981.829999998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33674202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187171581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H-161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Kadlec Regional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99352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Benton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Rand Wortman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(509)946-4611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(509)942-2003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15510</v>
      </c>
      <c r="G23" s="81">
        <f>data!D127</f>
        <v>78378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1751</v>
      </c>
      <c r="G26" s="81">
        <f>data!D130</f>
        <v>4704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47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142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20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33</v>
      </c>
      <c r="E34" s="78" t="s">
        <v>324</v>
      </c>
      <c r="F34" s="81"/>
      <c r="G34" s="81">
        <f>data!E143</f>
        <v>254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12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337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29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Kadlec Regional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6825</v>
      </c>
      <c r="C7" s="141">
        <f>data!B155</f>
        <v>34487</v>
      </c>
      <c r="D7" s="141">
        <f>data!B156</f>
        <v>218467</v>
      </c>
      <c r="E7" s="141">
        <f>data!B157</f>
        <v>483513374</v>
      </c>
      <c r="F7" s="141">
        <f>data!B158</f>
        <v>557123670</v>
      </c>
      <c r="G7" s="141">
        <f>data!B157+data!B158</f>
        <v>1040637044</v>
      </c>
    </row>
    <row r="8" spans="1:7" ht="20.149999999999999" customHeight="1" x14ac:dyDescent="0.35">
      <c r="A8" s="77" t="s">
        <v>331</v>
      </c>
      <c r="B8" s="141">
        <f>data!C154</f>
        <v>3201</v>
      </c>
      <c r="C8" s="141">
        <f>data!C155</f>
        <v>16177</v>
      </c>
      <c r="D8" s="141">
        <f>data!C156</f>
        <v>102475</v>
      </c>
      <c r="E8" s="141">
        <f>data!C157</f>
        <v>225128198</v>
      </c>
      <c r="F8" s="141">
        <f>data!C158</f>
        <v>263000197</v>
      </c>
      <c r="G8" s="141">
        <f>data!C157+data!C158</f>
        <v>488128395</v>
      </c>
    </row>
    <row r="9" spans="1:7" ht="20.149999999999999" customHeight="1" x14ac:dyDescent="0.35">
      <c r="A9" s="77" t="s">
        <v>829</v>
      </c>
      <c r="B9" s="141">
        <f>data!D154</f>
        <v>5484</v>
      </c>
      <c r="C9" s="141">
        <f>data!D155</f>
        <v>27714</v>
      </c>
      <c r="D9" s="141">
        <f>data!D156</f>
        <v>175564</v>
      </c>
      <c r="E9" s="141">
        <f>data!D157</f>
        <v>285214176</v>
      </c>
      <c r="F9" s="141">
        <f>data!D158</f>
        <v>551061575</v>
      </c>
      <c r="G9" s="141">
        <f>data!D157+data!D158</f>
        <v>836275751</v>
      </c>
    </row>
    <row r="10" spans="1:7" ht="20.149999999999999" customHeight="1" x14ac:dyDescent="0.35">
      <c r="A10" s="92" t="s">
        <v>215</v>
      </c>
      <c r="B10" s="141">
        <f>data!E154</f>
        <v>15510</v>
      </c>
      <c r="C10" s="141">
        <f>data!E155</f>
        <v>78378</v>
      </c>
      <c r="D10" s="141">
        <f>data!E156</f>
        <v>496506</v>
      </c>
      <c r="E10" s="141">
        <f>data!E157</f>
        <v>993855748</v>
      </c>
      <c r="F10" s="141">
        <f>data!E158</f>
        <v>1371185442</v>
      </c>
      <c r="G10" s="141">
        <f>E10+F10</f>
        <v>2365041190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Kadlec Regional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19938984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-240040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82031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4994943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1491614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26267532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16213293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849997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17063290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100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14428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14528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6857471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13297085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20154556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547667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9962231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10509898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F16" sqref="F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Kadlec Regional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10386491.869999999</v>
      </c>
      <c r="D7" s="81">
        <f>data!C211</f>
        <v>0</v>
      </c>
      <c r="E7" s="81">
        <f>data!D211</f>
        <v>0</v>
      </c>
      <c r="F7" s="81">
        <f>data!E211</f>
        <v>10386491.869999999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4217560.1399999997</v>
      </c>
      <c r="D8" s="81">
        <f>data!C212</f>
        <v>0</v>
      </c>
      <c r="E8" s="81">
        <f>data!D212</f>
        <v>0</v>
      </c>
      <c r="F8" s="81">
        <f>data!E212</f>
        <v>4217560.1399999997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204422967.32999998</v>
      </c>
      <c r="D9" s="81">
        <f>data!C213</f>
        <v>5866777.6500000358</v>
      </c>
      <c r="E9" s="81">
        <f>data!D213</f>
        <v>0</v>
      </c>
      <c r="F9" s="81">
        <f>data!E213</f>
        <v>210289744.98000002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22990130.98</v>
      </c>
      <c r="D11" s="81">
        <f>data!C215</f>
        <v>3205.0099999979138</v>
      </c>
      <c r="E11" s="81">
        <f>data!D215</f>
        <v>0</v>
      </c>
      <c r="F11" s="81">
        <f>data!E215</f>
        <v>22993335.989999998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123516392.97</v>
      </c>
      <c r="D12" s="81">
        <f>data!C216</f>
        <v>1788066.3299999833</v>
      </c>
      <c r="E12" s="81">
        <f>data!D216</f>
        <v>0</v>
      </c>
      <c r="F12" s="81">
        <f>data!E216</f>
        <v>125304459.29999998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16377471.689999999</v>
      </c>
      <c r="D15" s="81">
        <f>data!C219</f>
        <v>7736385.0399999972</v>
      </c>
      <c r="E15" s="81">
        <f>data!D219</f>
        <v>354.32</v>
      </c>
      <c r="F15" s="81">
        <f>data!E219</f>
        <v>24113502.409999996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381911014.97999996</v>
      </c>
      <c r="D16" s="81">
        <f>data!C220</f>
        <v>15394434.030000014</v>
      </c>
      <c r="E16" s="81">
        <f>data!D220</f>
        <v>354.32</v>
      </c>
      <c r="F16" s="81">
        <f>data!E220</f>
        <v>397305094.68999994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2502251.9899999998</v>
      </c>
      <c r="D24" s="81">
        <f>data!C225</f>
        <v>303888.63000000035</v>
      </c>
      <c r="E24" s="81">
        <f>data!D225</f>
        <v>0</v>
      </c>
      <c r="F24" s="81">
        <f>data!E225</f>
        <v>2806140.62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43942616.349999994</v>
      </c>
      <c r="D25" s="81">
        <f>data!C226</f>
        <v>8146440.6900000004</v>
      </c>
      <c r="E25" s="81">
        <f>data!D226</f>
        <v>0</v>
      </c>
      <c r="F25" s="81">
        <f>data!E226</f>
        <v>52089057.039999992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7602408.0700000003</v>
      </c>
      <c r="D27" s="81">
        <f>data!C228</f>
        <v>1702317.2499999981</v>
      </c>
      <c r="E27" s="81">
        <f>data!D228</f>
        <v>0</v>
      </c>
      <c r="F27" s="81">
        <f>data!E228</f>
        <v>9304725.3199999984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83415386.789999992</v>
      </c>
      <c r="D28" s="81">
        <f>data!C229</f>
        <v>7611626.4300000109</v>
      </c>
      <c r="E28" s="81">
        <f>data!D229</f>
        <v>-1403723.74000001</v>
      </c>
      <c r="F28" s="81">
        <f>data!E229</f>
        <v>92430736.960000008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137462663.19999999</v>
      </c>
      <c r="D32" s="81">
        <f>data!C233</f>
        <v>17764273.000000007</v>
      </c>
      <c r="E32" s="81">
        <f>data!D233</f>
        <v>-1403723.74000001</v>
      </c>
      <c r="F32" s="81">
        <f>data!E233</f>
        <v>156630659.94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Kadlec Regional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6689946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771429229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379806549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19896491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55046792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335407033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10839475.180000002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1572425569.1800001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6455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13663560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34601381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48264941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