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5C5E5D70-61E2-4D2F-BF31-8FEEEC058D53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102" i="24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D367" i="24"/>
  <c r="AC49" i="25"/>
  <c r="AC63" i="25" s="1"/>
  <c r="E234" i="25"/>
  <c r="CE70" i="25"/>
  <c r="D342" i="25"/>
  <c r="D351" i="25" s="1"/>
  <c r="BZ53" i="25" l="1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C704" i="25" s="1"/>
  <c r="AD53" i="25"/>
  <c r="AD68" i="25" s="1"/>
  <c r="AD86" i="25" s="1"/>
  <c r="V53" i="25"/>
  <c r="V68" i="25" s="1"/>
  <c r="V86" i="25" s="1"/>
  <c r="N53" i="25"/>
  <c r="N68" i="25" s="1"/>
  <c r="N86" i="25" s="1"/>
  <c r="B26" i="15" s="1"/>
  <c r="F53" i="25"/>
  <c r="F68" i="25" s="1"/>
  <c r="F86" i="25" s="1"/>
  <c r="BY53" i="25"/>
  <c r="BY68" i="25" s="1"/>
  <c r="BY86" i="25" s="1"/>
  <c r="C646" i="25" s="1"/>
  <c r="BQ53" i="25"/>
  <c r="BQ68" i="25" s="1"/>
  <c r="BQ86" i="25" s="1"/>
  <c r="BI53" i="25"/>
  <c r="BI68" i="25" s="1"/>
  <c r="BI86" i="25" s="1"/>
  <c r="BA53" i="25"/>
  <c r="BA68" i="25" s="1"/>
  <c r="BA86" i="25" s="1"/>
  <c r="C631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BX53" i="25"/>
  <c r="BX68" i="25" s="1"/>
  <c r="BX86" i="25" s="1"/>
  <c r="C645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C710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AU53" i="25"/>
  <c r="AU68" i="25" s="1"/>
  <c r="AU86" i="25" s="1"/>
  <c r="B59" i="15" s="1"/>
  <c r="W53" i="25"/>
  <c r="W68" i="25" s="1"/>
  <c r="W86" i="25" s="1"/>
  <c r="B35" i="15" s="1"/>
  <c r="BW53" i="25"/>
  <c r="BW68" i="25" s="1"/>
  <c r="BW86" i="25" s="1"/>
  <c r="B87" i="1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C709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677" i="25" s="1"/>
  <c r="C53" i="25"/>
  <c r="BC53" i="25"/>
  <c r="BC68" i="25" s="1"/>
  <c r="BC86" i="25" s="1"/>
  <c r="O53" i="25"/>
  <c r="O68" i="25" s="1"/>
  <c r="O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B70" i="1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C684" i="25" s="1"/>
  <c r="J53" i="25"/>
  <c r="J68" i="25" s="1"/>
  <c r="J86" i="25" s="1"/>
  <c r="B22" i="15" s="1"/>
  <c r="BK53" i="25"/>
  <c r="BK68" i="25" s="1"/>
  <c r="BK86" i="25" s="1"/>
  <c r="G53" i="25"/>
  <c r="G68" i="25" s="1"/>
  <c r="G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C632" i="25" s="1"/>
  <c r="AO53" i="25"/>
  <c r="AO68" i="25" s="1"/>
  <c r="AO86" i="25" s="1"/>
  <c r="AG53" i="25"/>
  <c r="AG68" i="25" s="1"/>
  <c r="AG86" i="25" s="1"/>
  <c r="C699" i="25" s="1"/>
  <c r="Y53" i="25"/>
  <c r="Y68" i="25" s="1"/>
  <c r="Y86" i="25" s="1"/>
  <c r="Q53" i="25"/>
  <c r="Q68" i="25" s="1"/>
  <c r="Q86" i="25" s="1"/>
  <c r="I53" i="25"/>
  <c r="I68" i="25" s="1"/>
  <c r="I86" i="25" s="1"/>
  <c r="CA53" i="25"/>
  <c r="CA68" i="25" s="1"/>
  <c r="CA86" i="25" s="1"/>
  <c r="AE53" i="25"/>
  <c r="AE68" i="25" s="1"/>
  <c r="AE86" i="25" s="1"/>
  <c r="CB53" i="25"/>
  <c r="CB68" i="25" s="1"/>
  <c r="CB86" i="25" s="1"/>
  <c r="BT53" i="25"/>
  <c r="BT68" i="25" s="1"/>
  <c r="BT86" i="25" s="1"/>
  <c r="BL53" i="25"/>
  <c r="BL68" i="25" s="1"/>
  <c r="BL86" i="25" s="1"/>
  <c r="B76" i="15" s="1"/>
  <c r="BD53" i="25"/>
  <c r="BD68" i="25" s="1"/>
  <c r="BD86" i="25" s="1"/>
  <c r="AV53" i="25"/>
  <c r="AV68" i="25" s="1"/>
  <c r="AV86" i="25" s="1"/>
  <c r="C714" i="25" s="1"/>
  <c r="AN53" i="25"/>
  <c r="AN68" i="25" s="1"/>
  <c r="AN86" i="25" s="1"/>
  <c r="C706" i="25" s="1"/>
  <c r="AF53" i="25"/>
  <c r="AF68" i="25" s="1"/>
  <c r="AF86" i="25" s="1"/>
  <c r="X53" i="25"/>
  <c r="X68" i="25" s="1"/>
  <c r="X86" i="25" s="1"/>
  <c r="P53" i="25"/>
  <c r="P68" i="25" s="1"/>
  <c r="P86" i="25" s="1"/>
  <c r="C682" i="25" s="1"/>
  <c r="H53" i="25"/>
  <c r="H68" i="25" s="1"/>
  <c r="H86" i="25" s="1"/>
  <c r="BS53" i="25"/>
  <c r="BS68" i="25" s="1"/>
  <c r="BS86" i="25" s="1"/>
  <c r="AM53" i="25"/>
  <c r="AM68" i="25" s="1"/>
  <c r="AM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B54" i="15"/>
  <c r="F54" i="15" s="1"/>
  <c r="D350" i="24"/>
  <c r="M79" i="31"/>
  <c r="C369" i="32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M11" i="31"/>
  <c r="E49" i="32"/>
  <c r="B16" i="15" l="1"/>
  <c r="C670" i="25"/>
  <c r="C617" i="25"/>
  <c r="B62" i="15"/>
  <c r="B57" i="15"/>
  <c r="F57" i="15" s="1"/>
  <c r="C711" i="25"/>
  <c r="B53" i="15"/>
  <c r="H53" i="15" s="1"/>
  <c r="C707" i="25"/>
  <c r="B52" i="15"/>
  <c r="B89" i="15"/>
  <c r="B30" i="15"/>
  <c r="B60" i="15"/>
  <c r="B23" i="15"/>
  <c r="H23" i="15" s="1"/>
  <c r="B28" i="15"/>
  <c r="F28" i="15" s="1"/>
  <c r="C638" i="25"/>
  <c r="C685" i="25"/>
  <c r="B31" i="15"/>
  <c r="F31" i="15" s="1"/>
  <c r="B83" i="15"/>
  <c r="C640" i="25"/>
  <c r="C636" i="25"/>
  <c r="B75" i="15"/>
  <c r="F75" i="15" s="1"/>
  <c r="C620" i="25"/>
  <c r="B78" i="15"/>
  <c r="F78" i="15" s="1"/>
  <c r="C693" i="25"/>
  <c r="B39" i="15"/>
  <c r="F39" i="15" s="1"/>
  <c r="B72" i="15"/>
  <c r="C637" i="25"/>
  <c r="C696" i="25"/>
  <c r="B42" i="15"/>
  <c r="F42" i="15" s="1"/>
  <c r="C705" i="25"/>
  <c r="B51" i="15"/>
  <c r="F51" i="15" s="1"/>
  <c r="B64" i="15"/>
  <c r="F64" i="15" s="1"/>
  <c r="C629" i="25"/>
  <c r="B20" i="15"/>
  <c r="C674" i="25"/>
  <c r="B47" i="15"/>
  <c r="F47" i="15" s="1"/>
  <c r="C701" i="25"/>
  <c r="B92" i="15"/>
  <c r="F92" i="15" s="1"/>
  <c r="C623" i="25"/>
  <c r="C678" i="25"/>
  <c r="B24" i="15"/>
  <c r="H24" i="15" s="1"/>
  <c r="B73" i="15"/>
  <c r="C635" i="25"/>
  <c r="B58" i="15"/>
  <c r="C712" i="25"/>
  <c r="C625" i="25"/>
  <c r="B68" i="15"/>
  <c r="B49" i="15"/>
  <c r="F49" i="15" s="1"/>
  <c r="C703" i="25"/>
  <c r="C641" i="25"/>
  <c r="B84" i="15"/>
  <c r="H84" i="15" s="1"/>
  <c r="C697" i="25"/>
  <c r="B43" i="15"/>
  <c r="F43" i="15" s="1"/>
  <c r="C681" i="25"/>
  <c r="B27" i="15"/>
  <c r="C671" i="25"/>
  <c r="B17" i="15"/>
  <c r="F17" i="15" s="1"/>
  <c r="C639" i="25"/>
  <c r="B77" i="15"/>
  <c r="F77" i="15" s="1"/>
  <c r="C700" i="25"/>
  <c r="B46" i="15"/>
  <c r="H46" i="15" s="1"/>
  <c r="B67" i="15"/>
  <c r="C634" i="25"/>
  <c r="B71" i="15"/>
  <c r="F71" i="15" s="1"/>
  <c r="C619" i="25"/>
  <c r="B40" i="15"/>
  <c r="C694" i="25"/>
  <c r="B25" i="15"/>
  <c r="H25" i="15" s="1"/>
  <c r="C679" i="25"/>
  <c r="C618" i="25"/>
  <c r="B74" i="15"/>
  <c r="C691" i="25"/>
  <c r="B37" i="15"/>
  <c r="F37" i="15" s="1"/>
  <c r="C688" i="25"/>
  <c r="B34" i="15"/>
  <c r="F34" i="15" s="1"/>
  <c r="B80" i="15"/>
  <c r="C622" i="25"/>
  <c r="C692" i="25"/>
  <c r="B38" i="15"/>
  <c r="F38" i="15" s="1"/>
  <c r="C686" i="25"/>
  <c r="B32" i="15"/>
  <c r="F32" i="15" s="1"/>
  <c r="C633" i="25"/>
  <c r="B66" i="15"/>
  <c r="C698" i="25"/>
  <c r="B44" i="15"/>
  <c r="F44" i="15" s="1"/>
  <c r="C675" i="25"/>
  <c r="B21" i="15"/>
  <c r="H21" i="15" s="1"/>
  <c r="C642" i="25"/>
  <c r="B85" i="15"/>
  <c r="F85" i="15" s="1"/>
  <c r="C628" i="25"/>
  <c r="B79" i="15"/>
  <c r="F79" i="15" s="1"/>
  <c r="C702" i="25"/>
  <c r="B48" i="15"/>
  <c r="F48" i="15" s="1"/>
  <c r="B33" i="15"/>
  <c r="F33" i="15" s="1"/>
  <c r="C687" i="25"/>
  <c r="C672" i="25"/>
  <c r="B18" i="15"/>
  <c r="H18" i="15" s="1"/>
  <c r="B82" i="15"/>
  <c r="C627" i="25"/>
  <c r="C673" i="25"/>
  <c r="B19" i="15"/>
  <c r="F19" i="15" s="1"/>
  <c r="C643" i="25"/>
  <c r="B86" i="15"/>
  <c r="F86" i="15" s="1"/>
  <c r="B36" i="15"/>
  <c r="F36" i="15" s="1"/>
  <c r="C690" i="25"/>
  <c r="C615" i="25"/>
  <c r="B69" i="15"/>
  <c r="F69" i="15" s="1"/>
  <c r="B63" i="15"/>
  <c r="F63" i="15" s="1"/>
  <c r="C626" i="25"/>
  <c r="B81" i="15"/>
  <c r="F81" i="15" s="1"/>
  <c r="C624" i="25"/>
  <c r="C648" i="25"/>
  <c r="B91" i="15"/>
  <c r="F91" i="15" s="1"/>
  <c r="C683" i="25"/>
  <c r="B29" i="15"/>
  <c r="F29" i="15" s="1"/>
  <c r="B93" i="15"/>
  <c r="C621" i="25"/>
  <c r="B41" i="15"/>
  <c r="F41" i="15" s="1"/>
  <c r="C695" i="25"/>
  <c r="B90" i="15"/>
  <c r="F90" i="15" s="1"/>
  <c r="C647" i="25"/>
  <c r="B50" i="15"/>
  <c r="F50" i="15" s="1"/>
  <c r="B45" i="15"/>
  <c r="F45" i="15" s="1"/>
  <c r="C68" i="25"/>
  <c r="CE68" i="25" s="1"/>
  <c r="CE53" i="25"/>
  <c r="B61" i="15"/>
  <c r="C680" i="25"/>
  <c r="C689" i="25"/>
  <c r="C630" i="25"/>
  <c r="B65" i="15"/>
  <c r="C713" i="25"/>
  <c r="C676" i="25"/>
  <c r="B56" i="15"/>
  <c r="F56" i="15" s="1"/>
  <c r="C644" i="25"/>
  <c r="B55" i="15"/>
  <c r="F55" i="15" s="1"/>
  <c r="B88" i="15"/>
  <c r="F88" i="15" s="1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H54" i="15"/>
  <c r="M70" i="31"/>
  <c r="H305" i="32"/>
  <c r="M55" i="31"/>
  <c r="G241" i="32"/>
  <c r="M6" i="31"/>
  <c r="G17" i="32"/>
  <c r="M54" i="31"/>
  <c r="F241" i="32"/>
  <c r="M80" i="31"/>
  <c r="D369" i="32"/>
  <c r="E53" i="32"/>
  <c r="C24" i="15"/>
  <c r="G24" i="15" s="1"/>
  <c r="C677" i="24"/>
  <c r="M21" i="31"/>
  <c r="H81" i="32"/>
  <c r="F83" i="15"/>
  <c r="M28" i="31"/>
  <c r="H113" i="32"/>
  <c r="F93" i="15"/>
  <c r="M69" i="31"/>
  <c r="G305" i="32"/>
  <c r="M35" i="31"/>
  <c r="H145" i="32"/>
  <c r="F76" i="15"/>
  <c r="M16" i="31"/>
  <c r="C81" i="32"/>
  <c r="H16" i="15"/>
  <c r="F16" i="15"/>
  <c r="M59" i="31"/>
  <c r="D273" i="32"/>
  <c r="M60" i="31"/>
  <c r="E273" i="32"/>
  <c r="M32" i="31"/>
  <c r="E145" i="32"/>
  <c r="M68" i="31"/>
  <c r="F305" i="32"/>
  <c r="F87" i="15"/>
  <c r="H87" i="15"/>
  <c r="H26" i="15"/>
  <c r="F26" i="15"/>
  <c r="M76" i="31"/>
  <c r="G337" i="32"/>
  <c r="F25" i="15"/>
  <c r="M31" i="31"/>
  <c r="D145" i="32"/>
  <c r="M45" i="31"/>
  <c r="D209" i="32"/>
  <c r="H277" i="32"/>
  <c r="M19" i="31"/>
  <c r="F81" i="32"/>
  <c r="M17" i="31"/>
  <c r="D81" i="32"/>
  <c r="F40" i="15"/>
  <c r="H22" i="15"/>
  <c r="F22" i="15"/>
  <c r="M5" i="31"/>
  <c r="F17" i="32"/>
  <c r="H47" i="15"/>
  <c r="M12" i="31"/>
  <c r="F49" i="32"/>
  <c r="C138" i="8"/>
  <c r="D417" i="24"/>
  <c r="M38" i="31"/>
  <c r="D177" i="32"/>
  <c r="M43" i="31"/>
  <c r="I177" i="32"/>
  <c r="F65" i="15"/>
  <c r="M65" i="31"/>
  <c r="C305" i="32"/>
  <c r="M30" i="31"/>
  <c r="C145" i="32"/>
  <c r="M3" i="31"/>
  <c r="D17" i="32"/>
  <c r="M66" i="31"/>
  <c r="D305" i="32"/>
  <c r="F59" i="15"/>
  <c r="H59" i="15"/>
  <c r="M53" i="31"/>
  <c r="E241" i="32"/>
  <c r="F53" i="15"/>
  <c r="E85" i="32"/>
  <c r="C31" i="15"/>
  <c r="G31" i="15" s="1"/>
  <c r="C684" i="24"/>
  <c r="F70" i="15"/>
  <c r="F30" i="15"/>
  <c r="M62" i="31"/>
  <c r="G273" i="32"/>
  <c r="H55" i="15"/>
  <c r="F20" i="15"/>
  <c r="M50" i="31"/>
  <c r="I209" i="32"/>
  <c r="F82" i="15"/>
  <c r="G94" i="15"/>
  <c r="H94" i="15" s="1"/>
  <c r="M15" i="31"/>
  <c r="I49" i="32"/>
  <c r="M49" i="31"/>
  <c r="H209" i="32"/>
  <c r="M52" i="31"/>
  <c r="D241" i="32"/>
  <c r="M57" i="31"/>
  <c r="I241" i="32"/>
  <c r="M24" i="31"/>
  <c r="D113" i="32"/>
  <c r="F52" i="15"/>
  <c r="H52" i="15"/>
  <c r="M40" i="31"/>
  <c r="F177" i="32"/>
  <c r="M39" i="31"/>
  <c r="E177" i="32"/>
  <c r="M26" i="31"/>
  <c r="F113" i="32"/>
  <c r="M25" i="31"/>
  <c r="E113" i="32"/>
  <c r="C74" i="15"/>
  <c r="G74" i="15" s="1"/>
  <c r="M77" i="31"/>
  <c r="H337" i="32"/>
  <c r="M73" i="31"/>
  <c r="D337" i="32"/>
  <c r="M67" i="31"/>
  <c r="E305" i="32"/>
  <c r="M20" i="31"/>
  <c r="G81" i="32"/>
  <c r="M72" i="31"/>
  <c r="C337" i="32"/>
  <c r="F72" i="15"/>
  <c r="F89" i="15"/>
  <c r="M51" i="31"/>
  <c r="C241" i="32"/>
  <c r="M58" i="31"/>
  <c r="C273" i="32"/>
  <c r="E21" i="32"/>
  <c r="C17" i="15"/>
  <c r="G17" i="15" s="1"/>
  <c r="C670" i="24"/>
  <c r="M42" i="31"/>
  <c r="H177" i="32"/>
  <c r="F73" i="15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341" i="32"/>
  <c r="C88" i="15"/>
  <c r="G88" i="15" s="1"/>
  <c r="C644" i="24"/>
  <c r="C86" i="25"/>
  <c r="CE63" i="25"/>
  <c r="M9" i="31"/>
  <c r="C49" i="32"/>
  <c r="M36" i="31"/>
  <c r="I145" i="32"/>
  <c r="F35" i="15"/>
  <c r="M34" i="31"/>
  <c r="G145" i="32"/>
  <c r="M44" i="31"/>
  <c r="C209" i="32"/>
  <c r="D616" i="25"/>
  <c r="M8" i="31"/>
  <c r="I17" i="32"/>
  <c r="C92" i="15"/>
  <c r="G92" i="15" s="1"/>
  <c r="C373" i="32"/>
  <c r="C622" i="24"/>
  <c r="H36" i="15" l="1"/>
  <c r="H74" i="15"/>
  <c r="H27" i="15"/>
  <c r="H81" i="15"/>
  <c r="H77" i="15"/>
  <c r="F23" i="15"/>
  <c r="F24" i="15"/>
  <c r="F18" i="15"/>
  <c r="H51" i="15"/>
  <c r="F58" i="15"/>
  <c r="H85" i="15"/>
  <c r="F84" i="15"/>
  <c r="F46" i="15"/>
  <c r="H44" i="15"/>
  <c r="C649" i="25"/>
  <c r="M717" i="25" s="1"/>
  <c r="F74" i="15"/>
  <c r="F21" i="15"/>
  <c r="F27" i="15"/>
  <c r="F80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69" i="15"/>
  <c r="H35" i="15"/>
  <c r="H76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C636" i="24"/>
  <c r="H341" i="32"/>
  <c r="C90" i="15"/>
  <c r="C646" i="24"/>
  <c r="M2" i="31"/>
  <c r="I369" i="32"/>
  <c r="C17" i="32"/>
  <c r="H88" i="15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H50" i="15" l="1"/>
  <c r="H40" i="15"/>
  <c r="G30" i="15"/>
  <c r="H30" i="15"/>
  <c r="G20" i="15"/>
  <c r="H20" i="15"/>
  <c r="H91" i="15"/>
  <c r="G83" i="15"/>
  <c r="H83" i="15" s="1"/>
  <c r="H58" i="15"/>
  <c r="H79" i="15"/>
  <c r="H80" i="15"/>
  <c r="G72" i="15"/>
  <c r="H72" i="15" s="1"/>
  <c r="H19" i="15"/>
  <c r="H57" i="15"/>
  <c r="H71" i="1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CE85" i="24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K696" i="25"/>
  <c r="K688" i="25"/>
  <c r="K680" i="25"/>
  <c r="M680" i="25" s="1"/>
  <c r="K709" i="25"/>
  <c r="K701" i="25"/>
  <c r="M701" i="25" s="1"/>
  <c r="K693" i="25"/>
  <c r="K685" i="25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K706" i="25"/>
  <c r="K681" i="25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K671" i="25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93" i="25" l="1"/>
  <c r="M704" i="25"/>
  <c r="M679" i="25"/>
  <c r="M670" i="25"/>
  <c r="M694" i="25"/>
  <c r="M689" i="25"/>
  <c r="M671" i="25"/>
  <c r="M674" i="25"/>
  <c r="M706" i="25"/>
  <c r="M686" i="25"/>
  <c r="M684" i="25"/>
  <c r="M681" i="25"/>
  <c r="M697" i="25"/>
  <c r="M708" i="25"/>
  <c r="M696" i="25"/>
  <c r="M685" i="25"/>
  <c r="M714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<sst xmlns="http://schemas.openxmlformats.org/spreadsheetml/2006/main" count="5780" uniqueCount="1379">
  <si>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</si>
  <si>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</si>
  <si>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</si>
  <si>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</si>
  <si>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</si>
  <si>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</si>
  <si>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</si>
  <si>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</si>
  <si>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</si>
  <si>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</si>
  <si>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</si>
  <si>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</si>
  <si>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</si>
  <si>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</si>
  <si>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</si>
  <si>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</si>
  <si>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</si>
  <si>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</si>
  <si>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</si>
  <si>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</si>
  <si>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</si>
  <si>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</si>
  <si>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</si>
  <si>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</si>
  <si>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</si>
  <si>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</si>
  <si>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</si>
  <si>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</si>
  <si>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</si>
  <si>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</si>
  <si>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</si>
  <si>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</si>
  <si>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</si>
  <si>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</si>
  <si>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</si>
  <si>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</si>
  <si>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</si>
  <si>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</si>
  <si>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</si>
  <si>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</si>
  <si>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</si>
  <si>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</si>
  <si>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</si>
  <si>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</si>
  <si>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</si>
  <si>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</si>
  <si>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</si>
  <si>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</si>
  <si>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</si>
  <si>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</si>
  <si>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</si>
  <si>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</si>
  <si>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</si>
  <si>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</si>
  <si>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</si>
  <si>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</si>
  <si>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</si>
  <si>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</si>
  <si>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</si>
  <si>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</si>
  <si>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</si>
  <si>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</si>
  <si>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</si>
  <si>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</si>
  <si>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</si>
  <si>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</si>
  <si>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</si>
  <si>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</si>
  <si>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</si>
  <si>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</si>
  <si>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</si>
  <si>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</si>
  <si>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</si>
  <si>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</si>
  <si>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</si>
  <si>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</si>
  <si>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</si>
  <si>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</si>
  <si>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</si>
  <si>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</si>
  <si>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</si>
  <si>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</si>
  <si>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</si>
  <si>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</si>
  <si>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</si>
  <si>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</si>
  <si>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</si>
  <si>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</si>
  <si>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</si>
  <si>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</si>
  <si>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</si>
  <si>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</si>
  <si>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</si>
  <si>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</si>
  <si>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</si>
  <si>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</si>
  <si>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</si>
  <si>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</si>
  <si>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</si>
  <si>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</si>
  <si>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</si>
  <si>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</si>
  <si>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</si>
  <si>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</si>
  <si>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</si>
  <si>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</si>
  <si>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</si>
  <si>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</si>
  <si>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</si>
  <si>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</si>
  <si>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</si>
  <si>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</si>
  <si>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</si>
  <si>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</si>
  <si>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</si>
  <si>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</si>
  <si>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</si>
  <si>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</si>
  <si>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</si>
  <si>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</si>
  <si>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</si>
  <si>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</si>
  <si>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</si>
  <si>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</si>
  <si>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</si>
  <si>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</si>
  <si>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</si>
  <si>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</si>
  <si>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</si>
  <si>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</si>
  <si>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</si>
  <si>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</si>
  <si>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</si>
  <si>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</si>
  <si>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</si>
  <si>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</si>
  <si>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</si>
  <si>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</si>
  <si>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</si>
  <si>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</si>
  <si>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</si>
  <si>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</si>
  <si>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</si>
  <si>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</si>
  <si>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</si>
  <si>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</si>
  <si>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</si>
  <si>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</si>
  <si>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</si>
  <si>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</si>
  <si>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</si>
  <si>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</si>
  <si>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</si>
  <si>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</si>
  <si>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</si>
  <si>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</si>
  <si>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</si>
  <si>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</si>
  <si>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</si>
  <si>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</si>
  <si>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</si>
  <si>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</si>
  <si>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</si>
  <si>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</si>
  <si>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</si>
  <si>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</si>
  <si>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</si>
  <si>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</si>
  <si>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</si>
  <si>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</si>
  <si>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</si>
  <si>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</si>
  <si>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</si>
  <si>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</si>
  <si>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</si>
  <si>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</si>
  <si>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</si>
  <si>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</si>
  <si>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</si>
  <si>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</si>
  <si>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</si>
  <si>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</si>
  <si>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</si>
  <si>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</si>
  <si>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</si>
  <si>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</si>
  <si>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</si>
  <si>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</si>
  <si>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</si>
  <si>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</si>
  <si>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</si>
  <si>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</si>
  <si>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</si>
  <si>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</si>
  <si>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</si>
  <si>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</si>
  <si>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</si>
  <si>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</si>
  <si>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</si>
  <si>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</si>
  <si>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</si>
  <si>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</si>
  <si>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</si>
  <si>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</si>
  <si>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</si>
  <si>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</si>
  <si>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</si>
  <si>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</si>
  <si>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</si>
  <si>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</si>
  <si>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</si>
  <si>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</si>
  <si>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</si>
  <si>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</si>
  <si>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</si>
  <si>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</si>
  <si>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</si>
  <si>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</si>
  <si>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</si>
  <si>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</si>
  <si>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</si>
  <si>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</si>
  <si>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</si>
  <si>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</si>
  <si>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</si>
  <si>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</si>
  <si>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</si>
  <si>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</si>
  <si>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</si>
  <si>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</si>
  <si>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</si>
  <si>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</si>
  <si>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</si>
  <si>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</si>
  <si>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</si>
  <si>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</si>
  <si>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</si>
  <si>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</si>
  <si>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</si>
  <si>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</si>
  <si>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</si>
  <si>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</si>
  <si>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</si>
  <si>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</si>
  <si>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</si>
  <si>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</si>
  <si>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</si>
  <si>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</si>
  <si>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</si>
  <si>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</si>
  <si>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</si>
  <si>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</si>
  <si>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</si>
  <si>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</si>
  <si>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</si>
  <si>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</si>
  <si>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</si>
  <si>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</si>
  <si>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</si>
  <si>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</si>
  <si>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</si>
  <si>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</si>
  <si>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</si>
  <si>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</si>
  <si>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</si>
  <si>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</si>
  <si>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</si>
  <si>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</si>
  <si>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</si>
  <si>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</si>
  <si>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</si>
  <si>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</si>
  <si>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</si>
  <si>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</si>
  <si>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</si>
  <si>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</si>
  <si>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</si>
  <si>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</si>
  <si>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</si>
  <si>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</si>
  <si>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</si>
  <si>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</si>
  <si>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</si>
  <si>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</si>
  <si>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</si>
  <si>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</si>
  <si>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</si>
  <si>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</si>
  <si>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</si>
  <si>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</si>
  <si>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</si>
  <si>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</si>
  <si>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</si>
  <si>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</si>
  <si>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</si>
  <si>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</si>
  <si>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</si>
  <si>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</si>
  <si>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</si>
  <si>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</si>
  <si>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</si>
  <si>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</si>
  <si>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</si>
  <si>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</si>
  <si>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</si>
  <si>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</si>
  <si>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</si>
  <si>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</si>
  <si>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</si>
  <si>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</si>
  <si>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</si>
  <si>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</si>
  <si>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</si>
  <si>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</si>
  <si>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</si>
  <si>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</si>
  <si>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</si>
  <si>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</si>
  <si>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</si>
  <si>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</si>
  <si>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</si>
  <si>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</si>
  <si>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</si>
  <si>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</si>
  <si>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</si>
  <si>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</si>
  <si>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</si>
  <si>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</si>
  <si>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</si>
  <si>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</si>
  <si>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</si>
  <si>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</si>
  <si>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</si>
  <si>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</si>
  <si>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</si>
  <si>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</si>
  <si>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</si>
  <si>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</si>
  <si>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</si>
  <si>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</si>
  <si>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</si>
  <si>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</si>
  <si>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</si>
  <si>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</si>
  <si>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</si>
  <si>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</si>
  <si>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</si>
  <si>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</si>
  <si>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</si>
  <si>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</si>
  <si>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</si>
  <si>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</si>
  <si>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</si>
  <si>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</si>
  <si>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</si>
  <si>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</si>
  <si>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</si>
  <si>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</si>
  <si>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</si>
  <si>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</si>
  <si>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</si>
  <si>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</si>
  <si>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</si>
  <si>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</si>
  <si>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</si>
  <si>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</si>
  <si>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</si>
  <si>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</si>
  <si>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</si>
  <si>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</si>
  <si>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</si>
  <si>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</si>
  <si>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</si>
  <si>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</si>
  <si>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</si>
  <si>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</si>
  <si>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</si>
  <si>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</si>
  <si>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</si>
  <si>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</si>
  <si>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</si>
  <si>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</si>
  <si>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</si>
  <si>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</si>
  <si>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</si>
  <si>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</si>
  <si>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</si>
  <si>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</si>
  <si>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</si>
  <si>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</si>
  <si>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</si>
  <si>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</si>
  <si>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</si>
  <si>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</si>
  <si>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</si>
  <si>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</si>
  <si>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</si>
  <si>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</si>
  <si>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</si>
  <si>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</si>
  <si>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</si>
  <si>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</si>
  <si>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</si>
  <si>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</si>
  <si>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</si>
  <si>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</si>
  <si>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</si>
  <si>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</si>
  <si>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</si>
  <si>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</si>
  <si>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</si>
  <si>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</si>
  <si>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</si>
  <si>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</si>
  <si>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</si>
  <si>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</si>
  <si>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</si>
  <si>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</si>
  <si>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</si>
  <si>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</si>
  <si>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</si>
  <si>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</si>
  <si>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</si>
  <si>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</si>
  <si>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</si>
  <si>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</si>
  <si>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</si>
  <si>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</si>
  <si>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</si>
  <si>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</si>
  <si>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</si>
  <si>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</si>
  <si>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</si>
  <si>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</si>
  <si>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</si>
  <si>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</si>
  <si>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</si>
  <si>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</si>
  <si>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</si>
  <si>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</si>
  <si>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</si>
  <si>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</si>
  <si>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</si>
  <si>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</si>
  <si>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</si>
  <si>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</si>
  <si>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</si>
  <si>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</si>
  <si>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</si>
  <si>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</si>
  <si>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</si>
  <si>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</si>
  <si>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</si>
  <si>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</si>
  <si>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</si>
  <si>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</si>
  <si>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</si>
  <si>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</si>
  <si>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</si>
  <si>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</si>
  <si>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</si>
  <si>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</si>
  <si>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</si>
  <si>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</si>
  <si>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</si>
  <si>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</si>
  <si>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</si>
  <si>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</si>
  <si>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</si>
  <si>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</si>
  <si>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</si>
  <si>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</si>
  <si>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</si>
  <si>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</si>
  <si>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</si>
  <si>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</si>
  <si>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</si>
  <si>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</si>
  <si>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</si>
  <si>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</si>
  <si>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</si>
  <si>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</si>
  <si>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</si>
  <si>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</si>
  <si>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</si>
  <si>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</si>
  <si>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</si>
  <si>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</si>
  <si>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</si>
  <si>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</si>
  <si>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</si>
  <si>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</si>
  <si>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</si>
  <si>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</si>
  <si>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</si>
  <si>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</si>
  <si>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</si>
  <si>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</si>
  <si>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</si>
  <si>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</si>
  <si>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</si>
  <si>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</si>
  <si>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</si>
  <si>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</si>
  <si>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</si>
  <si>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</si>
  <si>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</si>
  <si>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</si>
  <si>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</si>
  <si>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</si>
  <si>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</si>
  <si>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</si>
  <si>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</si>
  <si>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</si>
  <si>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</si>
  <si>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</si>
  <si>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</si>
  <si>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</si>
  <si>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</si>
  <si>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</si>
  <si>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</si>
  <si>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</si>
  <si>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</si>
  <si>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</si>
  <si>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</si>
  <si>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</si>
  <si>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</si>
  <si>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</si>
  <si>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</si>
  <si>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</si>
  <si>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</si>
  <si>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</si>
  <si>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</si>
  <si>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</si>
  <si>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</si>
  <si>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</si>
  <si>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</si>
  <si>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</si>
  <si>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</si>
  <si>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</si>
  <si>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</si>
  <si>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</si>
  <si>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</si>
  <si>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</si>
  <si>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</si>
  <si>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</si>
  <si>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</si>
  <si>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</si>
  <si>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</si>
  <si>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</si>
  <si>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</si>
  <si>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</si>
  <si>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</si>
  <si>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</si>
  <si>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</si>
  <si>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</si>
  <si>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</si>
  <si>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</si>
  <si>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</si>
  <si>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</si>
  <si>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</si>
  <si>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</si>
  <si>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</si>
  <si>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</si>
  <si>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</si>
  <si>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</si>
  <si>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</si>
  <si>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</si>
  <si>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</si>
  <si>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</si>
  <si>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</si>
  <si>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</si>
  <si>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</si>
  <si>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</si>
  <si>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</si>
  <si>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</si>
  <si>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</si>
  <si>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</si>
  <si>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</si>
  <si>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</si>
  <si>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</si>
  <si>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</si>
  <si>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</si>
  <si>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</si>
  <si>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</si>
  <si>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</si>
  <si>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</si>
  <si>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</si>
  <si>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</si>
  <si>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</si>
  <si>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</si>
  <si>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</si>
  <si>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</si>
  <si>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</si>
  <si>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</si>
  <si>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</si>
  <si>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</si>
  <si>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</si>
  <si>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</si>
  <si>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</si>
  <si>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</si>
  <si>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</si>
  <si>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</si>
  <si>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</si>
  <si>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</si>
  <si>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</si>
  <si>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</si>
  <si>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</si>
  <si>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</si>
  <si>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</si>
  <si>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</si>
  <si>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</si>
  <si>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</si>
  <si>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</si>
  <si>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</si>
  <si>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</si>
  <si>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</si>
  <si>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</si>
  <si>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</si>
  <si>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</si>
  <si>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</si>
  <si>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</si>
  <si>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</si>
  <si>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</si>
  <si>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</si>
  <si>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</si>
  <si>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</si>
  <si>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</si>
  <si>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</si>
  <si>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</si>
  <si>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</si>
  <si>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</si>
  <si>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</si>
  <si>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</si>
  <si>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</si>
  <si>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</si>
  <si>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</si>
  <si>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</si>
  <si>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</si>
  <si>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</si>
  <si>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</si>
  <si>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</si>
  <si>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</si>
  <si>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</si>
  <si>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</si>
  <si>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</si>
  <si>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</si>
  <si>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</si>
  <si>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</si>
  <si>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</si>
  <si>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</si>
  <si>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</si>
  <si>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</si>
  <si>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</si>
  <si>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</si>
  <si>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</si>
  <si>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</si>
  <si>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</si>
  <si>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</si>
  <si>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</si>
  <si>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</si>
  <si>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</si>
  <si>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</si>
  <si>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</si>
  <si>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</si>
  <si>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</si>
  <si>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</si>
  <si>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</si>
  <si>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</si>
  <si>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</si>
  <si>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</si>
  <si>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</si>
  <si>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</si>
  <si>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</si>
  <si>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</si>
  <si>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</si>
  <si>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</si>
  <si>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</si>
  <si>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</si>
  <si>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</si>
  <si>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</si>
  <si>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</si>
  <si>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</si>
  <si>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</si>
  <si>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</si>
  <si>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</si>
  <si>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</si>
  <si>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</si>
  <si>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</si>
  <si>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</si>
  <si>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</si>
  <si>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</si>
  <si>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</si>
  <si>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</si>
  <si>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</si>
  <si>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</si>
  <si>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</si>
  <si>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</si>
  <si>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</si>
  <si>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</si>
  <si>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</si>
  <si>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</si>
  <si>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</si>
  <si>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</si>
  <si>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</si>
  <si>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</si>
  <si>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</si>
  <si>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</si>
  <si>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</si>
  <si>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</si>
  <si>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</si>
  <si>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</si>
  <si>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</si>
  <si>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</si>
  <si>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</si>
  <si>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</si>
  <si>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</si>
  <si>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</si>
  <si>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</si>
  <si>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</si>
  <si>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</si>
  <si>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</si>
  <si>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</si>
  <si>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</si>
  <si>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</si>
  <si>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</si>
  <si>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</si>
  <si>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</si>
  <si>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</si>
  <si>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</si>
  <si>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</si>
  <si>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</si>
  <si>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</si>
  <si>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</si>
  <si>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</si>
  <si>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</si>
  <si>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</si>
  <si>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</si>
  <si>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</si>
  <si>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</si>
  <si>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</si>
  <si>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</si>
  <si>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</si>
  <si>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</si>
  <si>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</si>
  <si>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</si>
  <si>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</si>
  <si>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</si>
  <si>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</si>
  <si>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</si>
  <si>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</si>
  <si>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</si>
  <si>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</si>
  <si>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</si>
  <si>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</si>
  <si>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</si>
  <si>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</si>
  <si>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</si>
  <si>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</si>
  <si>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</si>
  <si>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</si>
  <si>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</si>
  <si>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</si>
  <si>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</si>
  <si>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</si>
  <si>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</si>
  <si>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</si>
  <si>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</si>
  <si>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</si>
  <si>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</si>
  <si>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</si>
  <si>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</si>
  <si>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</si>
  <si>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</si>
  <si>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</si>
  <si>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</si>
  <si>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</si>
  <si>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</si>
  <si>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</si>
  <si>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</si>
  <si>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</si>
  <si>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</si>
  <si>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</si>
  <si>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</si>
  <si>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</si>
  <si>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</si>
  <si>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</si>
  <si>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</si>
  <si>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</si>
  <si>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</si>
  <si>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</si>
  <si>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</si>
  <si>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</si>
  <si>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</si>
  <si>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</si>
  <si>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</si>
  <si>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</si>
  <si>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</si>
  <si>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</si>
  <si>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</si>
  <si>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</si>
  <si>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</si>
  <si>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</si>
  <si>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</si>
  <si>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</si>
  <si>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</si>
  <si>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</si>
  <si>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</si>
  <si>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</si>
  <si>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</si>
  <si>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</si>
  <si>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</si>
  <si>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</si>
  <si>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</si>
  <si>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</si>
  <si>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</si>
  <si>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</si>
  <si>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</si>
  <si>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</si>
  <si>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</si>
  <si>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</si>
  <si>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</si>
  <si>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</si>
  <si>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</si>
  <si>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</si>
  <si>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</si>
  <si>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</si>
  <si>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</si>
  <si>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</si>
  <si>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</si>
  <si>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</si>
  <si>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</si>
  <si>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</si>
  <si>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</si>
  <si>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</si>
  <si>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</si>
  <si>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</si>
  <si>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</si>
  <si>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</si>
  <si>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</si>
  <si>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</si>
  <si>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</si>
  <si>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</si>
  <si>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</si>
  <si>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</si>
  <si>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</si>
  <si>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</si>
  <si>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</si>
  <si>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</si>
  <si>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</si>
  <si>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</si>
  <si>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</si>
  <si>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</si>
  <si>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</si>
  <si>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</si>
  <si>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</si>
  <si>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</si>
  <si>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</si>
  <si>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</si>
  <si>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</si>
  <si>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</si>
  <si>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</si>
  <si>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</si>
  <si>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</si>
  <si>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</si>
  <si>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</si>
  <si>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</si>
  <si>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</si>
  <si>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</si>
  <si>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</si>
  <si>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</si>
  <si>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</si>
  <si>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</si>
  <si>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</si>
  <si>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</si>
  <si>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</si>
  <si>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</si>
  <si>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</si>
  <si>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</si>
  <si>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</si>
  <si>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</si>
  <si>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</si>
  <si>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</si>
  <si>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</si>
  <si>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</si>
  <si>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</si>
  <si>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</si>
  <si>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</si>
  <si>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</si>
  <si>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</si>
  <si>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</si>
  <si>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</si>
  <si>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</si>
  <si>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</si>
  <si>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</si>
  <si>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</si>
  <si>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</si>
  <si>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</si>
  <si>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</si>
  <si>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</si>
  <si>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</si>
  <si>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</si>
  <si>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</si>
  <si>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</si>
  <si>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</si>
  <si>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</si>
  <si>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</si>
  <si>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</si>
  <si>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</si>
  <si>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</si>
  <si>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</si>
  <si>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</si>
  <si>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</si>
  <si>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</si>
  <si>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</si>
  <si>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</si>
  <si>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</si>
  <si>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</si>
  <si>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</si>
  <si>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</si>
  <si>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</si>
  <si>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</si>
  <si>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</si>
  <si>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</si>
  <si>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</si>
  <si>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</si>
  <si>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</si>
  <si>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</si>
  <si>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</si>
  <si>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</si>
  <si>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</si>
  <si>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</si>
  <si>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</si>
  <si>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</si>
  <si>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</si>
  <si>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</si>
  <si>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</si>
  <si>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</si>
  <si>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</si>
  <si>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</si>
  <si>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</si>
  <si>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</si>
  <si>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</si>
  <si>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</si>
  <si>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</si>
  <si>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</si>
  <si>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</si>
  <si>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</si>
  <si>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</si>
  <si>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</si>
  <si>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</si>
  <si>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</si>
  <si>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</si>
  <si>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</si>
  <si>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</si>
  <si>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</si>
  <si>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</si>
  <si>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</si>
  <si>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</si>
  <si>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</si>
  <si>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</si>
  <si>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</si>
  <si>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</si>
  <si>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</si>
  <si>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</si>
  <si>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</si>
  <si>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</si>
  <si>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</si>
  <si>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</si>
  <si>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</si>
  <si>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</si>
  <si>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</si>
  <si>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</si>
  <si>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</si>
  <si>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</si>
  <si>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</si>
  <si>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</si>
  <si>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</si>
  <si>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</si>
  <si>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</si>
  <si>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</si>
  <si>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</si>
  <si>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</si>
  <si>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</si>
  <si>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</si>
  <si>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</si>
  <si>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</si>
  <si>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</si>
  <si>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</si>
  <si>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</si>
  <si>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</si>
  <si>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</si>
  <si>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</si>
  <si>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</si>
  <si>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</si>
  <si>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</si>
  <si>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</si>
  <si>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</si>
  <si>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</si>
  <si>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</si>
  <si>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</si>
  <si>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</si>
  <si>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</si>
  <si>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</si>
  <si>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</si>
  <si>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</si>
  <si>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</si>
  <si>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</si>
  <si>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</si>
  <si>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</si>
  <si>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</si>
  <si>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</si>
  <si>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</si>
  <si>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</si>
  <si>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</si>
  <si>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</si>
  <si>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</si>
  <si>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</si>
  <si>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</si>
  <si>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</si>
  <si>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</si>
  <si>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</si>
  <si>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</si>
  <si>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</si>
  <si>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</si>
  <si>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</si>
  <si>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</si>
  <si>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</si>
  <si>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</si>
  <si>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</si>
  <si>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</si>
  <si>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</si>
  <si>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</si>
  <si>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</si>
  <si>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</si>
  <si>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</si>
  <si>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</si>
  <si>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</si>
  <si>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</si>
  <si>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</si>
  <si>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</si>
  <si>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</si>
  <si>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</si>
  <si>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</si>
  <si>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</si>
  <si>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</si>
  <si>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</si>
  <si>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</si>
  <si>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</si>
  <si>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</si>
  <si>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</si>
  <si>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</si>
  <si>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</si>
  <si>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</si>
  <si>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</si>
  <si>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</si>
  <si>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</si>
  <si>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</si>
  <si>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</si>
  <si>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</si>
  <si>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</si>
  <si>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</si>
  <si>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</si>
  <si>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</si>
  <si>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</si>
  <si>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</si>
  <si>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</si>
  <si>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</si>
  <si>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</si>
  <si>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</si>
  <si>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</si>
  <si>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</si>
  <si>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</si>
  <si>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</si>
  <si>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</si>
  <si>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</si>
  <si>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</si>
  <si>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</si>
  <si>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</si>
  <si>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</si>
  <si>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</si>
  <si>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</si>
  <si>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</si>
  <si>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</si>
  <si>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</si>
  <si>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</si>
  <si>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</si>
  <si>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</si>
  <si>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</si>
  <si>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</si>
  <si>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</si>
  <si>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</si>
  <si>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</si>
  <si>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</si>
  <si>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</si>
  <si>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</si>
  <si>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</si>
  <si>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</si>
  <si>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</si>
  <si>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</si>
  <si>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</si>
  <si>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</si>
  <si>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</si>
  <si>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</si>
  <si>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</si>
  <si>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</si>
  <si>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</si>
  <si>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</si>
  <si>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</si>
  <si>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</si>
  <si>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</si>
  <si>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</si>
  <si>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</si>
  <si>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</si>
  <si>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</si>
  <si>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</si>
  <si>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</si>
  <si>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</si>
  <si>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</si>
  <si>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</si>
  <si>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</si>
  <si>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</si>
  <si>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</si>
  <si>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</si>
  <si>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</si>
  <si>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</si>
  <si>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</si>
  <si>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</si>
  <si>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</si>
  <si>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</si>
  <si>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</si>
  <si>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</si>
  <si>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</si>
  <si>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</si>
  <si>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</si>
  <si>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</si>
  <si>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</si>
  <si>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</si>
  <si>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</si>
  <si>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</si>
  <si>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</si>
  <si>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</si>
  <si>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</si>
  <si>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</si>
  <si>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</si>
  <si>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</si>
  <si>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</si>
  <si>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</si>
  <si>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</si>
  <si>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</si>
  <si>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</si>
  <si>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</si>
  <si>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</si>
  <si>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</si>
  <si>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</si>
  <si>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</si>
  <si>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</si>
  <si>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</si>
  <si>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</si>
  <si>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</si>
  <si>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</si>
  <si>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</si>
  <si>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</si>
  <si>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</si>
  <si>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</si>
  <si>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</si>
  <si>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</si>
  <si>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</si>
  <si>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</si>
  <si>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</si>
  <si>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</si>
  <si>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</si>
  <si>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</si>
  <si>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</si>
  <si>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</si>
  <si>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</si>
  <si>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</si>
  <si>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</si>
  <si>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</si>
  <si>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</si>
  <si>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</si>
  <si>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</si>
  <si>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</si>
  <si>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</si>
  <si>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</si>
  <si>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</si>
  <si>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</si>
  <si>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</si>
  <si>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</si>
  <si>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</si>
  <si>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</si>
  <si>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</si>
  <si>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</si>
  <si>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</si>
  <si>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</si>
  <si>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</si>
  <si>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</si>
  <si>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</si>
  <si>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</si>
  <si>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</si>
  <si>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</si>
  <si>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</si>
  <si>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</si>
  <si>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</si>
  <si>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</si>
  <si>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</si>
  <si>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</si>
  <si>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</si>
  <si>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</si>
  <si>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</si>
  <si>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</si>
  <si>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</si>
  <si>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</si>
  <si>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</si>
  <si>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</si>
  <si>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</si>
  <si>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</si>
  <si>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</si>
  <si>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</si>
  <si>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</si>
  <si>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</si>
  <si>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</si>
  <si>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</si>
  <si>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</si>
  <si>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</si>
  <si>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</si>
  <si>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</si>
  <si>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</si>
  <si>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</si>
  <si>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</si>
  <si>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</si>
  <si>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</si>
  <si>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</si>
  <si>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</si>
  <si>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</si>
  <si>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</si>
  <si>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</si>
  <si>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</si>
  <si>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</si>
  <si>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</si>
  <si>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</si>
  <si>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</si>
  <si>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</si>
  <si>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</si>
  <si>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</si>
  <si>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</si>
  <si>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</si>
  <si>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</si>
  <si>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</si>
  <si>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</si>
  <si>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</si>
  <si>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</si>
  <si>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</si>
  <si>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</si>
  <si>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</si>
  <si>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</si>
  <si>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</si>
  <si>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</si>
  <si>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</si>
  <si>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</si>
  <si>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</si>
  <si>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</si>
  <si>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</si>
  <si>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</si>
  <si>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</si>
  <si>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</si>
  <si>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</si>
  <si>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</si>
  <si>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</si>
  <si>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</si>
  <si>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</si>
  <si>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</si>
  <si>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</si>
  <si>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</si>
  <si>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</si>
  <si>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</si>
  <si>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</si>
  <si>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</si>
  <si>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</si>
  <si>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</si>
  <si>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</si>
  <si>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</si>
  <si>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</si>
  <si>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</si>
  <si>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</si>
  <si>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</si>
  <si>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</si>
  <si>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</si>
  <si>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</si>
  <si>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</si>
  <si>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</si>
  <si>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</si>
  <si>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</si>
  <si>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</si>
  <si>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</si>
  <si>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</si>
  <si>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</si>
  <si>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</si>
  <si>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</si>
  <si>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</si>
  <si>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</si>
  <si>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</si>
  <si>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</si>
  <si>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</si>
  <si>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</si>
  <si>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</si>
  <si>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</si>
  <si>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</si>
  <si>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</si>
  <si>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</si>
  <si>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</si>
  <si>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</si>
  <si>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</si>
  <si>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</si>
  <si>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</si>
  <si>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</si>
  <si>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</si>
  <si>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</si>
  <si>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</si>
  <si>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</si>
  <si>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</si>
  <si>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</si>
  <si>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</si>
  <si>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</si>
  <si>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</si>
  <si>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</si>
  <si>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</si>
  <si>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</si>
  <si>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</si>
  <si>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</si>
  <si>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</si>
  <si>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</si>
  <si>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</si>
  <si>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</si>
  <si>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</si>
  <si>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</si>
  <si>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</si>
  <si>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</si>
  <si>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</si>
  <si>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</si>
  <si>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</si>
  <si>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</si>
  <si>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</si>
  <si>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</si>
  <si>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</si>
  <si>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</si>
  <si>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</si>
  <si>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</si>
  <si>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</si>
  <si>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</si>
  <si>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</si>
  <si>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</si>
  <si>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</si>
  <si>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</si>
  <si>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</si>
  <si>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</si>
  <si>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</si>
  <si>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</si>
  <si>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</si>
  <si>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</si>
  <si>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</si>
  <si>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</si>
  <si>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</si>
  <si>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</si>
  <si>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162</t>
  </si>
  <si>
    <t>Sacred Heart Medical Center</t>
  </si>
  <si>
    <t>PO Box 2555</t>
  </si>
  <si>
    <t>WA</t>
  </si>
  <si>
    <t>Spokane</t>
  </si>
  <si>
    <t>Alex Jackson</t>
  </si>
  <si>
    <t>Helen Andrus</t>
  </si>
  <si>
    <t>Gary Livingston</t>
  </si>
  <si>
    <t>(509) 474-3040</t>
  </si>
  <si>
    <t>(509) 474-4925</t>
  </si>
  <si>
    <t>12/31/2022</t>
  </si>
  <si>
    <t>101 W. 8th Ave.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</si>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</sst>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7" fontId="23" fillId="4" borderId="1" xfId="0" quotePrefix="1" applyNumberFormat="1" applyFont="1" applyFill="1" applyBorder="1" applyAlignment="1" applyProtection="1">
      <alignment horizontal="left"/>
      <protection locked="0"/>
    </xf>
    <xf numFmtId="167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06" transitionEvaluation="1" transitionEntry="1" codeName="Sheet1">
    <tabColor rgb="FF92D050"/>
    <pageSetUpPr autoPageBreaks="0" fitToPage="1"/>
  </sheetPr>
  <dimension ref="A1:CF716"/>
  <sheetViews>
    <sheetView tabSelected="1" topLeftCell="A206" zoomScale="70" zoomScaleNormal="70" workbookViewId="0">
      <selection activeCell="H109" sqref="H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1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2" t="s">
        <v>18</v>
      </c>
      <c r="B36" s="333"/>
      <c r="C36" s="334"/>
      <c r="D36" s="333"/>
      <c r="E36" s="333"/>
      <c r="F36" s="333"/>
      <c r="G36" s="333"/>
    </row>
    <row r="37" spans="1:83" x14ac:dyDescent="0.35">
      <c r="A37" s="335" t="s">
        <v>1342</v>
      </c>
      <c r="B37" s="336"/>
      <c r="C37" s="334"/>
      <c r="D37" s="333"/>
      <c r="E37" s="333"/>
      <c r="F37" s="333"/>
      <c r="G37" s="333"/>
    </row>
    <row r="38" spans="1:83" x14ac:dyDescent="0.35">
      <c r="A38" s="339" t="s">
        <v>1361</v>
      </c>
      <c r="B38" s="336"/>
      <c r="C38" s="334"/>
      <c r="D38" s="333"/>
      <c r="E38" s="333"/>
      <c r="F38" s="333"/>
      <c r="G38" s="333"/>
    </row>
    <row r="39" spans="1:83" x14ac:dyDescent="0.35">
      <c r="A39" s="338" t="s">
        <v>1343</v>
      </c>
      <c r="B39" s="333"/>
      <c r="C39" s="334"/>
      <c r="D39" s="333"/>
      <c r="E39" s="333"/>
      <c r="F39" s="333"/>
      <c r="G39" s="333"/>
    </row>
    <row r="40" spans="1:83" x14ac:dyDescent="0.35">
      <c r="A40" s="339" t="s">
        <v>1362</v>
      </c>
      <c r="B40" s="333"/>
      <c r="C40" s="334"/>
      <c r="D40" s="333"/>
      <c r="E40" s="333"/>
      <c r="F40" s="333"/>
      <c r="G40" s="333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33723180</v>
      </c>
      <c r="C47" s="24">
        <v>2271037.19</v>
      </c>
      <c r="D47" s="24">
        <v>0</v>
      </c>
      <c r="E47" s="24">
        <v>6199828.2000000002</v>
      </c>
      <c r="F47" s="24">
        <v>0</v>
      </c>
      <c r="G47" s="24">
        <v>0</v>
      </c>
      <c r="H47" s="24">
        <v>795653.1399999999</v>
      </c>
      <c r="I47" s="24">
        <v>0</v>
      </c>
      <c r="J47" s="24">
        <v>1311336.1000000001</v>
      </c>
      <c r="K47" s="24">
        <v>12.53</v>
      </c>
      <c r="L47" s="24">
        <v>0</v>
      </c>
      <c r="M47" s="24">
        <v>0</v>
      </c>
      <c r="N47" s="24">
        <v>0</v>
      </c>
      <c r="O47" s="24">
        <v>652393.72</v>
      </c>
      <c r="P47" s="24">
        <v>3051786.04</v>
      </c>
      <c r="Q47" s="24">
        <v>238791.8</v>
      </c>
      <c r="R47" s="24">
        <v>86930.540000000008</v>
      </c>
      <c r="S47" s="24">
        <v>22528.77</v>
      </c>
      <c r="T47" s="24">
        <v>182867.57</v>
      </c>
      <c r="U47" s="24">
        <v>1119468.8799999999</v>
      </c>
      <c r="V47" s="24">
        <v>1175864.3599999999</v>
      </c>
      <c r="W47" s="24">
        <v>0</v>
      </c>
      <c r="X47" s="24">
        <v>0</v>
      </c>
      <c r="Y47" s="24">
        <v>357405.27</v>
      </c>
      <c r="Z47" s="24">
        <v>33386.32</v>
      </c>
      <c r="AA47" s="24">
        <v>34181.800000000003</v>
      </c>
      <c r="AB47" s="24">
        <v>891681.49</v>
      </c>
      <c r="AC47" s="24">
        <v>1476979.2600000002</v>
      </c>
      <c r="AD47" s="24">
        <v>48571.32</v>
      </c>
      <c r="AE47" s="24">
        <v>0</v>
      </c>
      <c r="AF47" s="24">
        <v>0</v>
      </c>
      <c r="AG47" s="24">
        <v>1835263.1500000001</v>
      </c>
      <c r="AH47" s="24">
        <v>0</v>
      </c>
      <c r="AI47" s="24">
        <v>0</v>
      </c>
      <c r="AJ47" s="24">
        <v>425430.24000000005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251978.67000000004</v>
      </c>
      <c r="AU47" s="24">
        <v>0</v>
      </c>
      <c r="AV47" s="24">
        <v>197927.09</v>
      </c>
      <c r="AW47" s="24">
        <v>26850.559999999998</v>
      </c>
      <c r="AX47" s="24">
        <v>0</v>
      </c>
      <c r="AY47" s="24">
        <v>548130.04999999993</v>
      </c>
      <c r="AZ47" s="24">
        <v>0</v>
      </c>
      <c r="BA47" s="24">
        <v>47004.57</v>
      </c>
      <c r="BB47" s="24">
        <v>644663.4</v>
      </c>
      <c r="BC47" s="24">
        <v>214920.38</v>
      </c>
      <c r="BD47" s="24">
        <v>0</v>
      </c>
      <c r="BE47" s="24">
        <v>1196745.2200000002</v>
      </c>
      <c r="BF47" s="24">
        <v>0</v>
      </c>
      <c r="BG47" s="24">
        <v>52287.020000000004</v>
      </c>
      <c r="BH47" s="24">
        <v>40894.199999999997</v>
      </c>
      <c r="BI47" s="24">
        <v>0</v>
      </c>
      <c r="BJ47" s="24">
        <v>0</v>
      </c>
      <c r="BK47" s="24">
        <v>0</v>
      </c>
      <c r="BL47" s="24">
        <v>139956.1</v>
      </c>
      <c r="BM47" s="24">
        <v>0</v>
      </c>
      <c r="BN47" s="24">
        <v>510123.81000000006</v>
      </c>
      <c r="BO47" s="24">
        <v>3790745.77</v>
      </c>
      <c r="BP47" s="24">
        <v>0</v>
      </c>
      <c r="BQ47" s="24">
        <v>0</v>
      </c>
      <c r="BR47" s="24">
        <v>319.61</v>
      </c>
      <c r="BS47" s="24">
        <v>144557.20999999996</v>
      </c>
      <c r="BT47" s="24">
        <v>106230.94</v>
      </c>
      <c r="BU47" s="24">
        <v>0</v>
      </c>
      <c r="BV47" s="24">
        <v>0</v>
      </c>
      <c r="BW47" s="24">
        <v>0</v>
      </c>
      <c r="BX47" s="24">
        <v>0</v>
      </c>
      <c r="BY47" s="24">
        <v>964342.89000000013</v>
      </c>
      <c r="BZ47" s="24">
        <v>675779.25</v>
      </c>
      <c r="CA47" s="24">
        <v>202961.89999999997</v>
      </c>
      <c r="CB47" s="24">
        <v>0</v>
      </c>
      <c r="CC47" s="24">
        <v>1755363.28</v>
      </c>
      <c r="CD47" s="20"/>
      <c r="CE47" s="32">
        <v>33723179.609999992</v>
      </c>
    </row>
    <row r="48" spans="1:83" x14ac:dyDescent="0.35">
      <c r="A48" s="32" t="s">
        <v>217</v>
      </c>
      <c r="B48" s="312">
        <v>0.39000000804662704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3" x14ac:dyDescent="0.35">
      <c r="A49" s="20" t="s">
        <v>218</v>
      </c>
      <c r="B49" s="32">
        <v>33723180.390000008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19874741</v>
      </c>
      <c r="C51" s="24">
        <v>830449.46</v>
      </c>
      <c r="D51" s="24">
        <v>0</v>
      </c>
      <c r="E51" s="24">
        <v>442635.53</v>
      </c>
      <c r="F51" s="24">
        <v>0</v>
      </c>
      <c r="G51" s="24">
        <v>0</v>
      </c>
      <c r="H51" s="24">
        <v>0</v>
      </c>
      <c r="I51" s="24">
        <v>0</v>
      </c>
      <c r="J51" s="24">
        <v>148928.08000000002</v>
      </c>
      <c r="K51" s="24">
        <v>0</v>
      </c>
      <c r="L51" s="24">
        <v>0</v>
      </c>
      <c r="M51" s="24">
        <v>0</v>
      </c>
      <c r="N51" s="24">
        <v>0</v>
      </c>
      <c r="O51" s="24">
        <v>57941.67</v>
      </c>
      <c r="P51" s="24">
        <v>3855244.19</v>
      </c>
      <c r="Q51" s="24">
        <v>2011.47</v>
      </c>
      <c r="R51" s="24">
        <v>163571.19</v>
      </c>
      <c r="S51" s="24">
        <v>3633.95</v>
      </c>
      <c r="T51" s="24">
        <v>33053.300000000003</v>
      </c>
      <c r="U51" s="24">
        <v>206746.5</v>
      </c>
      <c r="V51" s="24">
        <v>871855.99</v>
      </c>
      <c r="W51" s="24">
        <v>523797.48</v>
      </c>
      <c r="X51" s="24">
        <v>14496.97</v>
      </c>
      <c r="Y51" s="24">
        <v>477908.99000000005</v>
      </c>
      <c r="Z51" s="24">
        <v>0</v>
      </c>
      <c r="AA51" s="24">
        <v>144698.20000000001</v>
      </c>
      <c r="AB51" s="24">
        <v>50801.11</v>
      </c>
      <c r="AC51" s="24">
        <v>153744.95999999999</v>
      </c>
      <c r="AD51" s="24">
        <v>380878.25</v>
      </c>
      <c r="AE51" s="24">
        <v>0</v>
      </c>
      <c r="AF51" s="24">
        <v>0</v>
      </c>
      <c r="AG51" s="24">
        <v>110565.22</v>
      </c>
      <c r="AH51" s="24">
        <v>0</v>
      </c>
      <c r="AI51" s="24">
        <v>0</v>
      </c>
      <c r="AJ51" s="24">
        <v>168248.94</v>
      </c>
      <c r="AK51" s="24">
        <v>0</v>
      </c>
      <c r="AL51" s="24">
        <v>2499.9699999999998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225010.96</v>
      </c>
      <c r="AX51" s="24">
        <v>0</v>
      </c>
      <c r="AY51" s="24">
        <v>120267.91</v>
      </c>
      <c r="AZ51" s="24">
        <v>0</v>
      </c>
      <c r="BA51" s="24">
        <v>0</v>
      </c>
      <c r="BB51" s="24">
        <v>18888.84</v>
      </c>
      <c r="BC51" s="24">
        <v>37590.480000000003</v>
      </c>
      <c r="BD51" s="24">
        <v>493.2</v>
      </c>
      <c r="BE51" s="24">
        <v>1363559.4899999998</v>
      </c>
      <c r="BF51" s="24">
        <v>0</v>
      </c>
      <c r="BG51" s="24">
        <v>62689.200000000004</v>
      </c>
      <c r="BH51" s="24">
        <v>21907.69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8708046.5199999996</v>
      </c>
      <c r="BO51" s="24">
        <v>0</v>
      </c>
      <c r="BP51" s="24">
        <v>0</v>
      </c>
      <c r="BQ51" s="24">
        <v>0</v>
      </c>
      <c r="BR51" s="24">
        <v>0</v>
      </c>
      <c r="BS51" s="24">
        <v>178.74</v>
      </c>
      <c r="BT51" s="24">
        <v>912.84</v>
      </c>
      <c r="BU51" s="24">
        <v>0</v>
      </c>
      <c r="BV51" s="24">
        <v>0</v>
      </c>
      <c r="BW51" s="24">
        <v>0</v>
      </c>
      <c r="BX51" s="24">
        <v>0</v>
      </c>
      <c r="BY51" s="24">
        <v>631391.52999999991</v>
      </c>
      <c r="BZ51" s="24">
        <v>2490.6999999999998</v>
      </c>
      <c r="CA51" s="24">
        <v>6480.99</v>
      </c>
      <c r="CB51" s="24">
        <v>0</v>
      </c>
      <c r="CC51" s="24">
        <v>2075.1</v>
      </c>
      <c r="CD51" s="20"/>
      <c r="CE51" s="32">
        <v>19845695.609999999</v>
      </c>
    </row>
    <row r="52" spans="1:83" x14ac:dyDescent="0.35">
      <c r="A52" s="39" t="s">
        <v>220</v>
      </c>
      <c r="B52" s="313">
        <v>29045.390000000596</v>
      </c>
      <c r="C52" s="32">
        <v>12</v>
      </c>
      <c r="D52" s="32">
        <v>0</v>
      </c>
      <c r="E52" s="32">
        <v>12</v>
      </c>
      <c r="F52" s="32">
        <v>0</v>
      </c>
      <c r="G52" s="32">
        <v>0</v>
      </c>
      <c r="H52" s="32">
        <v>1</v>
      </c>
      <c r="I52" s="32">
        <v>0</v>
      </c>
      <c r="J52" s="32">
        <v>12</v>
      </c>
      <c r="K52" s="32">
        <v>0</v>
      </c>
      <c r="L52" s="32">
        <v>0</v>
      </c>
      <c r="M52" s="32">
        <v>0</v>
      </c>
      <c r="N52" s="32">
        <v>0</v>
      </c>
      <c r="O52" s="32">
        <v>4</v>
      </c>
      <c r="P52" s="32">
        <v>33</v>
      </c>
      <c r="Q52" s="32">
        <v>0</v>
      </c>
      <c r="R52" s="32">
        <v>1</v>
      </c>
      <c r="S52" s="32">
        <v>0</v>
      </c>
      <c r="T52" s="32">
        <v>0</v>
      </c>
      <c r="U52" s="32">
        <v>22</v>
      </c>
      <c r="V52" s="32">
        <v>74</v>
      </c>
      <c r="W52" s="32">
        <v>0</v>
      </c>
      <c r="X52" s="32">
        <v>0</v>
      </c>
      <c r="Y52" s="32">
        <v>0</v>
      </c>
      <c r="Z52" s="32">
        <v>10</v>
      </c>
      <c r="AA52" s="32">
        <v>0</v>
      </c>
      <c r="AB52" s="32">
        <v>44</v>
      </c>
      <c r="AC52" s="32">
        <v>175</v>
      </c>
      <c r="AD52" s="32">
        <v>0</v>
      </c>
      <c r="AE52" s="32">
        <v>0</v>
      </c>
      <c r="AF52" s="32">
        <v>0</v>
      </c>
      <c r="AG52" s="32">
        <v>7</v>
      </c>
      <c r="AH52" s="32">
        <v>0</v>
      </c>
      <c r="AI52" s="32">
        <v>0</v>
      </c>
      <c r="AJ52" s="32">
        <v>39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40</v>
      </c>
      <c r="AU52" s="32">
        <v>0</v>
      </c>
      <c r="AV52" s="32">
        <v>9</v>
      </c>
      <c r="AW52" s="32">
        <v>10</v>
      </c>
      <c r="AX52" s="32">
        <v>0</v>
      </c>
      <c r="AY52" s="32">
        <v>12</v>
      </c>
      <c r="AZ52" s="32">
        <v>0</v>
      </c>
      <c r="BA52" s="32">
        <v>1</v>
      </c>
      <c r="BB52" s="32">
        <v>47</v>
      </c>
      <c r="BC52" s="32">
        <v>1</v>
      </c>
      <c r="BD52" s="32">
        <v>0</v>
      </c>
      <c r="BE52" s="32">
        <v>28149</v>
      </c>
      <c r="BF52" s="32">
        <v>0</v>
      </c>
      <c r="BG52" s="32">
        <v>-47</v>
      </c>
      <c r="BH52" s="32">
        <v>27</v>
      </c>
      <c r="BI52" s="32">
        <v>0</v>
      </c>
      <c r="BJ52" s="32">
        <v>0</v>
      </c>
      <c r="BK52" s="32">
        <v>0</v>
      </c>
      <c r="BL52" s="32">
        <v>1</v>
      </c>
      <c r="BM52" s="32">
        <v>0</v>
      </c>
      <c r="BN52" s="32">
        <v>49</v>
      </c>
      <c r="BO52" s="32">
        <v>0</v>
      </c>
      <c r="BP52" s="32">
        <v>0</v>
      </c>
      <c r="BQ52" s="32">
        <v>1</v>
      </c>
      <c r="BR52" s="32">
        <v>0</v>
      </c>
      <c r="BS52" s="32">
        <v>25</v>
      </c>
      <c r="BT52" s="32">
        <v>6</v>
      </c>
      <c r="BU52" s="32">
        <v>0</v>
      </c>
      <c r="BV52" s="32">
        <v>0</v>
      </c>
      <c r="BW52" s="32">
        <v>0</v>
      </c>
      <c r="BX52" s="32">
        <v>0</v>
      </c>
      <c r="BY52" s="32">
        <v>236</v>
      </c>
      <c r="BZ52" s="32">
        <v>1</v>
      </c>
      <c r="CA52" s="32">
        <v>20</v>
      </c>
      <c r="CB52" s="32">
        <v>0</v>
      </c>
      <c r="CC52" s="32">
        <v>12</v>
      </c>
      <c r="CD52" s="32"/>
      <c r="CE52" s="32">
        <v>29046</v>
      </c>
    </row>
    <row r="53" spans="1:83" x14ac:dyDescent="0.35">
      <c r="A53" s="20" t="s">
        <v>218</v>
      </c>
      <c r="B53" s="32">
        <v>19903786.390000001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19433</v>
      </c>
      <c r="D59" s="24">
        <v>0</v>
      </c>
      <c r="E59" s="24">
        <v>145706</v>
      </c>
      <c r="F59" s="24">
        <v>0</v>
      </c>
      <c r="G59" s="24">
        <v>0</v>
      </c>
      <c r="H59" s="24">
        <v>12561</v>
      </c>
      <c r="I59" s="24">
        <v>0</v>
      </c>
      <c r="J59" s="24">
        <v>5488</v>
      </c>
      <c r="K59" s="24">
        <v>0</v>
      </c>
      <c r="L59" s="24">
        <v>0</v>
      </c>
      <c r="M59" s="24">
        <v>0</v>
      </c>
      <c r="N59" s="24">
        <v>0</v>
      </c>
      <c r="O59" s="24">
        <v>2117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888204.38000000035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374.22624038461544</v>
      </c>
      <c r="D60" s="315">
        <v>0</v>
      </c>
      <c r="E60" s="315">
        <v>758.33475000000021</v>
      </c>
      <c r="F60" s="315">
        <v>0</v>
      </c>
      <c r="G60" s="315">
        <v>0</v>
      </c>
      <c r="H60" s="315">
        <v>80.578759615384612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64.910355769230762</v>
      </c>
      <c r="P60" s="316">
        <v>369.47969711538462</v>
      </c>
      <c r="Q60" s="316">
        <v>24.530062499999996</v>
      </c>
      <c r="R60" s="316">
        <v>14.400221153846156</v>
      </c>
      <c r="S60" s="317">
        <v>5.0245240384615384</v>
      </c>
      <c r="T60" s="317">
        <v>16.074735576923075</v>
      </c>
      <c r="U60" s="318">
        <v>175.43005288461538</v>
      </c>
      <c r="V60" s="316">
        <v>106.55221634615387</v>
      </c>
      <c r="W60" s="316">
        <v>0</v>
      </c>
      <c r="X60" s="316">
        <v>3.3052884615384616E-2</v>
      </c>
      <c r="Y60" s="316">
        <v>34.059850961538466</v>
      </c>
      <c r="Z60" s="316">
        <v>6.9878509615384612</v>
      </c>
      <c r="AA60" s="316">
        <v>3.1948124999999998</v>
      </c>
      <c r="AB60" s="317">
        <v>89.568254807692313</v>
      </c>
      <c r="AC60" s="316">
        <v>141.98992788461541</v>
      </c>
      <c r="AD60" s="316">
        <v>5.135259615384614</v>
      </c>
      <c r="AE60" s="316">
        <v>0</v>
      </c>
      <c r="AF60" s="316">
        <v>0</v>
      </c>
      <c r="AG60" s="316">
        <v>209.98442307692306</v>
      </c>
      <c r="AH60" s="316">
        <v>0</v>
      </c>
      <c r="AI60" s="316">
        <v>0</v>
      </c>
      <c r="AJ60" s="316">
        <v>54.440302884615392</v>
      </c>
      <c r="AK60" s="316">
        <v>0</v>
      </c>
      <c r="AL60" s="316">
        <v>0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22.949019230769228</v>
      </c>
      <c r="AU60" s="316">
        <v>0</v>
      </c>
      <c r="AV60" s="317">
        <v>20.222394230769233</v>
      </c>
      <c r="AW60" s="317">
        <v>3.404548076923076</v>
      </c>
      <c r="AX60" s="317">
        <v>0</v>
      </c>
      <c r="AY60" s="316">
        <v>125.82393269230771</v>
      </c>
      <c r="AZ60" s="316">
        <v>0</v>
      </c>
      <c r="BA60" s="317">
        <v>12.691999999999998</v>
      </c>
      <c r="BB60" s="317">
        <v>78.346951923076929</v>
      </c>
      <c r="BC60" s="317">
        <v>52.386831730769231</v>
      </c>
      <c r="BD60" s="317">
        <v>0</v>
      </c>
      <c r="BE60" s="316">
        <v>252.82867788461539</v>
      </c>
      <c r="BF60" s="317">
        <v>0</v>
      </c>
      <c r="BG60" s="317">
        <v>13.217432692307691</v>
      </c>
      <c r="BH60" s="317">
        <v>5.9287548076923073</v>
      </c>
      <c r="BI60" s="317">
        <v>0</v>
      </c>
      <c r="BJ60" s="317">
        <v>0</v>
      </c>
      <c r="BK60" s="317">
        <v>0</v>
      </c>
      <c r="BL60" s="317">
        <v>13.792788461538461</v>
      </c>
      <c r="BM60" s="317">
        <v>0</v>
      </c>
      <c r="BN60" s="317">
        <v>22.508802884615388</v>
      </c>
      <c r="BO60" s="317">
        <v>6.5144086538461536</v>
      </c>
      <c r="BP60" s="317">
        <v>0</v>
      </c>
      <c r="BQ60" s="317">
        <v>1.9230769230769232E-2</v>
      </c>
      <c r="BR60" s="317">
        <v>0</v>
      </c>
      <c r="BS60" s="317">
        <v>20.778908653846152</v>
      </c>
      <c r="BT60" s="317">
        <v>17.220778846153845</v>
      </c>
      <c r="BU60" s="317">
        <v>0</v>
      </c>
      <c r="BV60" s="317">
        <v>0</v>
      </c>
      <c r="BW60" s="317">
        <v>0</v>
      </c>
      <c r="BX60" s="317">
        <v>0</v>
      </c>
      <c r="BY60" s="317">
        <v>83.880889423076937</v>
      </c>
      <c r="BZ60" s="317">
        <v>77.239129807692308</v>
      </c>
      <c r="CA60" s="317">
        <v>29.010826923076923</v>
      </c>
      <c r="CB60" s="317">
        <v>8.5336538461538453E-3</v>
      </c>
      <c r="CC60" s="317">
        <v>30.831576923076923</v>
      </c>
      <c r="CD60" s="247" t="s">
        <v>233</v>
      </c>
      <c r="CE60" s="268">
        <v>3424.5417692307706</v>
      </c>
    </row>
    <row r="61" spans="1:83" x14ac:dyDescent="0.35">
      <c r="A61" s="39" t="s">
        <v>248</v>
      </c>
      <c r="B61" s="20"/>
      <c r="C61" s="24">
        <v>33116445.670000002</v>
      </c>
      <c r="D61" s="24">
        <v>0</v>
      </c>
      <c r="E61" s="24">
        <v>90238797.839999989</v>
      </c>
      <c r="F61" s="24">
        <v>0</v>
      </c>
      <c r="G61" s="24">
        <v>0</v>
      </c>
      <c r="H61" s="24">
        <v>8446386.9500000011</v>
      </c>
      <c r="I61" s="24">
        <v>0</v>
      </c>
      <c r="J61" s="24">
        <v>18824615.66</v>
      </c>
      <c r="K61" s="24">
        <v>0</v>
      </c>
      <c r="L61" s="24">
        <v>0</v>
      </c>
      <c r="M61" s="24">
        <v>0</v>
      </c>
      <c r="N61" s="24">
        <v>0</v>
      </c>
      <c r="O61" s="24">
        <v>7616654.1799999997</v>
      </c>
      <c r="P61" s="30">
        <v>35658401.010000005</v>
      </c>
      <c r="Q61" s="30">
        <v>2943468.93</v>
      </c>
      <c r="R61" s="30">
        <v>924737.71000000008</v>
      </c>
      <c r="S61" s="319">
        <v>338542.18</v>
      </c>
      <c r="T61" s="319">
        <v>2077530.35</v>
      </c>
      <c r="U61" s="31">
        <v>12853969.91</v>
      </c>
      <c r="V61" s="30">
        <v>14067149.349999998</v>
      </c>
      <c r="W61" s="30">
        <v>0</v>
      </c>
      <c r="X61" s="30">
        <v>4607.63</v>
      </c>
      <c r="Y61" s="30">
        <v>4204987.6800000006</v>
      </c>
      <c r="Z61" s="30">
        <v>380261.83</v>
      </c>
      <c r="AA61" s="30">
        <v>418972.61</v>
      </c>
      <c r="AB61" s="320">
        <v>10426121.27</v>
      </c>
      <c r="AC61" s="30">
        <v>26342712.900000002</v>
      </c>
      <c r="AD61" s="30">
        <v>755438.57000000007</v>
      </c>
      <c r="AE61" s="30">
        <v>0</v>
      </c>
      <c r="AF61" s="30">
        <v>0</v>
      </c>
      <c r="AG61" s="30">
        <v>24879226.159999996</v>
      </c>
      <c r="AH61" s="30">
        <v>0</v>
      </c>
      <c r="AI61" s="30">
        <v>0</v>
      </c>
      <c r="AJ61" s="30">
        <v>5077194.01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2080848.07</v>
      </c>
      <c r="AU61" s="30">
        <v>0</v>
      </c>
      <c r="AV61" s="319">
        <v>1929236.3499999999</v>
      </c>
      <c r="AW61" s="319">
        <v>1528521.9300000002</v>
      </c>
      <c r="AX61" s="319">
        <v>0</v>
      </c>
      <c r="AY61" s="30">
        <v>6892787.1400000015</v>
      </c>
      <c r="AZ61" s="30">
        <v>0</v>
      </c>
      <c r="BA61" s="319">
        <v>641039.76</v>
      </c>
      <c r="BB61" s="319">
        <v>7392576.2699999986</v>
      </c>
      <c r="BC61" s="319">
        <v>2217906.3899999997</v>
      </c>
      <c r="BD61" s="319">
        <v>0</v>
      </c>
      <c r="BE61" s="30">
        <v>13634562.609999999</v>
      </c>
      <c r="BF61" s="319">
        <v>0</v>
      </c>
      <c r="BG61" s="319">
        <v>605302.56999999995</v>
      </c>
      <c r="BH61" s="319">
        <v>543194.99</v>
      </c>
      <c r="BI61" s="319">
        <v>0</v>
      </c>
      <c r="BJ61" s="319">
        <v>0</v>
      </c>
      <c r="BK61" s="319">
        <v>0</v>
      </c>
      <c r="BL61" s="319">
        <v>1568116.52</v>
      </c>
      <c r="BM61" s="319">
        <v>0</v>
      </c>
      <c r="BN61" s="319">
        <v>3874899.7899999996</v>
      </c>
      <c r="BO61" s="319">
        <v>454606.82999999996</v>
      </c>
      <c r="BP61" s="319">
        <v>0</v>
      </c>
      <c r="BQ61" s="319">
        <v>616.54999999999995</v>
      </c>
      <c r="BR61" s="319">
        <v>4184.63</v>
      </c>
      <c r="BS61" s="319">
        <v>1589426.0999999999</v>
      </c>
      <c r="BT61" s="319">
        <v>1307285.8799999999</v>
      </c>
      <c r="BU61" s="319">
        <v>0</v>
      </c>
      <c r="BV61" s="319">
        <v>0</v>
      </c>
      <c r="BW61" s="319">
        <v>0</v>
      </c>
      <c r="BX61" s="319">
        <v>0</v>
      </c>
      <c r="BY61" s="319">
        <v>22502223.989999998</v>
      </c>
      <c r="BZ61" s="319">
        <v>6394965.330000001</v>
      </c>
      <c r="CA61" s="319">
        <v>2978072.66</v>
      </c>
      <c r="CB61" s="319">
        <v>843.62</v>
      </c>
      <c r="CC61" s="319">
        <v>1672082.8199999998</v>
      </c>
      <c r="CD61" s="29" t="s">
        <v>233</v>
      </c>
      <c r="CE61" s="32">
        <v>379409523.19999999</v>
      </c>
    </row>
    <row r="62" spans="1:83" x14ac:dyDescent="0.35">
      <c r="A62" s="39" t="s">
        <v>9</v>
      </c>
      <c r="B62" s="20"/>
      <c r="C62" s="32">
        <v>2271037</v>
      </c>
      <c r="D62" s="32">
        <v>0</v>
      </c>
      <c r="E62" s="32">
        <v>6199828</v>
      </c>
      <c r="F62" s="32">
        <v>0</v>
      </c>
      <c r="G62" s="32">
        <v>0</v>
      </c>
      <c r="H62" s="32">
        <v>795653</v>
      </c>
      <c r="I62" s="32">
        <v>0</v>
      </c>
      <c r="J62" s="32">
        <v>1311336</v>
      </c>
      <c r="K62" s="32">
        <v>13</v>
      </c>
      <c r="L62" s="32">
        <v>0</v>
      </c>
      <c r="M62" s="32">
        <v>0</v>
      </c>
      <c r="N62" s="32">
        <v>0</v>
      </c>
      <c r="O62" s="32">
        <v>652394</v>
      </c>
      <c r="P62" s="32">
        <v>3051786</v>
      </c>
      <c r="Q62" s="32">
        <v>238792</v>
      </c>
      <c r="R62" s="32">
        <v>86931</v>
      </c>
      <c r="S62" s="32">
        <v>22529</v>
      </c>
      <c r="T62" s="32">
        <v>182868</v>
      </c>
      <c r="U62" s="32">
        <v>1119469</v>
      </c>
      <c r="V62" s="32">
        <v>1175864</v>
      </c>
      <c r="W62" s="32">
        <v>0</v>
      </c>
      <c r="X62" s="32">
        <v>0</v>
      </c>
      <c r="Y62" s="32">
        <v>357405</v>
      </c>
      <c r="Z62" s="32">
        <v>33386</v>
      </c>
      <c r="AA62" s="32">
        <v>34182</v>
      </c>
      <c r="AB62" s="32">
        <v>891681</v>
      </c>
      <c r="AC62" s="32">
        <v>1476979</v>
      </c>
      <c r="AD62" s="32">
        <v>48571</v>
      </c>
      <c r="AE62" s="32">
        <v>0</v>
      </c>
      <c r="AF62" s="32">
        <v>0</v>
      </c>
      <c r="AG62" s="32">
        <v>1835263</v>
      </c>
      <c r="AH62" s="32">
        <v>0</v>
      </c>
      <c r="AI62" s="32">
        <v>0</v>
      </c>
      <c r="AJ62" s="32">
        <v>425430</v>
      </c>
      <c r="AK62" s="32">
        <v>0</v>
      </c>
      <c r="AL62" s="32">
        <v>0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251979</v>
      </c>
      <c r="AU62" s="32">
        <v>0</v>
      </c>
      <c r="AV62" s="32">
        <v>197927</v>
      </c>
      <c r="AW62" s="32">
        <v>26851</v>
      </c>
      <c r="AX62" s="32">
        <v>0</v>
      </c>
      <c r="AY62" s="32">
        <v>548130</v>
      </c>
      <c r="AZ62" s="32">
        <v>0</v>
      </c>
      <c r="BA62" s="32">
        <v>47005</v>
      </c>
      <c r="BB62" s="32">
        <v>644663</v>
      </c>
      <c r="BC62" s="32">
        <v>214920</v>
      </c>
      <c r="BD62" s="32">
        <v>0</v>
      </c>
      <c r="BE62" s="32">
        <v>1196745</v>
      </c>
      <c r="BF62" s="32">
        <v>0</v>
      </c>
      <c r="BG62" s="32">
        <v>52287</v>
      </c>
      <c r="BH62" s="32">
        <v>40894</v>
      </c>
      <c r="BI62" s="32">
        <v>0</v>
      </c>
      <c r="BJ62" s="32">
        <v>0</v>
      </c>
      <c r="BK62" s="32">
        <v>0</v>
      </c>
      <c r="BL62" s="32">
        <v>139956</v>
      </c>
      <c r="BM62" s="32">
        <v>0</v>
      </c>
      <c r="BN62" s="32">
        <v>510124</v>
      </c>
      <c r="BO62" s="32">
        <v>3790746</v>
      </c>
      <c r="BP62" s="32">
        <v>0</v>
      </c>
      <c r="BQ62" s="32">
        <v>0</v>
      </c>
      <c r="BR62" s="32">
        <v>320</v>
      </c>
      <c r="BS62" s="32">
        <v>144557</v>
      </c>
      <c r="BT62" s="32">
        <v>106231</v>
      </c>
      <c r="BU62" s="32">
        <v>0</v>
      </c>
      <c r="BV62" s="32">
        <v>0</v>
      </c>
      <c r="BW62" s="32">
        <v>0</v>
      </c>
      <c r="BX62" s="32">
        <v>0</v>
      </c>
      <c r="BY62" s="32">
        <v>964343</v>
      </c>
      <c r="BZ62" s="32">
        <v>675779</v>
      </c>
      <c r="CA62" s="32">
        <v>202962</v>
      </c>
      <c r="CB62" s="32">
        <v>0</v>
      </c>
      <c r="CC62" s="32">
        <v>1755363</v>
      </c>
      <c r="CD62" s="29" t="s">
        <v>233</v>
      </c>
      <c r="CE62" s="32">
        <v>33723179</v>
      </c>
    </row>
    <row r="63" spans="1:83" x14ac:dyDescent="0.35">
      <c r="A63" s="39" t="s">
        <v>249</v>
      </c>
      <c r="B63" s="20"/>
      <c r="C63" s="24">
        <v>3592812.94</v>
      </c>
      <c r="D63" s="24">
        <v>0</v>
      </c>
      <c r="E63" s="24">
        <v>4285992.4799999995</v>
      </c>
      <c r="F63" s="24">
        <v>0</v>
      </c>
      <c r="G63" s="24">
        <v>0</v>
      </c>
      <c r="H63" s="24">
        <v>3144373.11</v>
      </c>
      <c r="I63" s="24">
        <v>0</v>
      </c>
      <c r="J63" s="24">
        <v>373657.78</v>
      </c>
      <c r="K63" s="24">
        <v>0</v>
      </c>
      <c r="L63" s="24">
        <v>0</v>
      </c>
      <c r="M63" s="24">
        <v>0</v>
      </c>
      <c r="N63" s="24">
        <v>0</v>
      </c>
      <c r="O63" s="24">
        <v>648792.17999999993</v>
      </c>
      <c r="P63" s="30">
        <v>351771.56999999995</v>
      </c>
      <c r="Q63" s="30">
        <v>0</v>
      </c>
      <c r="R63" s="30">
        <v>0</v>
      </c>
      <c r="S63" s="319">
        <v>0</v>
      </c>
      <c r="T63" s="319">
        <v>0</v>
      </c>
      <c r="U63" s="31">
        <v>301535.63</v>
      </c>
      <c r="V63" s="30">
        <v>282445.96000000002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20">
        <v>9655.6</v>
      </c>
      <c r="AC63" s="30">
        <v>0</v>
      </c>
      <c r="AD63" s="30">
        <v>0</v>
      </c>
      <c r="AE63" s="30">
        <v>0</v>
      </c>
      <c r="AF63" s="30">
        <v>0</v>
      </c>
      <c r="AG63" s="30">
        <v>9772574.3699999992</v>
      </c>
      <c r="AH63" s="30">
        <v>0</v>
      </c>
      <c r="AI63" s="30">
        <v>0</v>
      </c>
      <c r="AJ63" s="30">
        <v>19156.280000000002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1289895.98</v>
      </c>
      <c r="AU63" s="30">
        <v>0</v>
      </c>
      <c r="AV63" s="319">
        <v>40158.120000000003</v>
      </c>
      <c r="AW63" s="319">
        <v>41594.19</v>
      </c>
      <c r="AX63" s="319">
        <v>0</v>
      </c>
      <c r="AY63" s="30">
        <v>0</v>
      </c>
      <c r="AZ63" s="30">
        <v>0</v>
      </c>
      <c r="BA63" s="319">
        <v>0</v>
      </c>
      <c r="BB63" s="319">
        <v>266766.04000000004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1297062.1300000001</v>
      </c>
      <c r="BO63" s="319">
        <v>0</v>
      </c>
      <c r="BP63" s="319">
        <v>0</v>
      </c>
      <c r="BQ63" s="319">
        <v>0</v>
      </c>
      <c r="BR63" s="319">
        <v>0</v>
      </c>
      <c r="BS63" s="319">
        <v>139564.26</v>
      </c>
      <c r="BT63" s="319">
        <v>0</v>
      </c>
      <c r="BU63" s="319">
        <v>0</v>
      </c>
      <c r="BV63" s="319">
        <v>0</v>
      </c>
      <c r="BW63" s="319">
        <v>12504272.42</v>
      </c>
      <c r="BX63" s="319">
        <v>0</v>
      </c>
      <c r="BY63" s="319">
        <v>352116.26</v>
      </c>
      <c r="BZ63" s="319">
        <v>0</v>
      </c>
      <c r="CA63" s="319">
        <v>347619.57</v>
      </c>
      <c r="CB63" s="319">
        <v>48776.639999999999</v>
      </c>
      <c r="CC63" s="319">
        <v>180980.69</v>
      </c>
      <c r="CD63" s="29" t="s">
        <v>233</v>
      </c>
      <c r="CE63" s="32">
        <v>39291574.199999996</v>
      </c>
    </row>
    <row r="64" spans="1:83" x14ac:dyDescent="0.35">
      <c r="A64" s="39" t="s">
        <v>250</v>
      </c>
      <c r="B64" s="20"/>
      <c r="C64" s="24">
        <v>3837059.4299999997</v>
      </c>
      <c r="D64" s="24">
        <v>0</v>
      </c>
      <c r="E64" s="24">
        <v>7009210.46</v>
      </c>
      <c r="F64" s="24">
        <v>0</v>
      </c>
      <c r="G64" s="24">
        <v>0</v>
      </c>
      <c r="H64" s="24">
        <v>164771.47</v>
      </c>
      <c r="I64" s="24">
        <v>0</v>
      </c>
      <c r="J64" s="24">
        <v>1966017.3100000005</v>
      </c>
      <c r="K64" s="24">
        <v>0</v>
      </c>
      <c r="L64" s="24">
        <v>0</v>
      </c>
      <c r="M64" s="24">
        <v>0</v>
      </c>
      <c r="N64" s="24">
        <v>0</v>
      </c>
      <c r="O64" s="24">
        <v>741492.41000000015</v>
      </c>
      <c r="P64" s="30">
        <v>73275514.479999945</v>
      </c>
      <c r="Q64" s="30">
        <v>129066.34</v>
      </c>
      <c r="R64" s="30">
        <v>2355430.7400000002</v>
      </c>
      <c r="S64" s="319">
        <v>-1089929.0299999998</v>
      </c>
      <c r="T64" s="319">
        <v>923979.24000000022</v>
      </c>
      <c r="U64" s="31">
        <v>14110885.240000008</v>
      </c>
      <c r="V64" s="30">
        <v>24169545.590000004</v>
      </c>
      <c r="W64" s="30">
        <v>135436.63</v>
      </c>
      <c r="X64" s="30">
        <v>433726.99</v>
      </c>
      <c r="Y64" s="30">
        <v>10648540.639999995</v>
      </c>
      <c r="Z64" s="30">
        <v>1750.3</v>
      </c>
      <c r="AA64" s="30">
        <v>803111.18999999983</v>
      </c>
      <c r="AB64" s="320">
        <v>46504245.919999994</v>
      </c>
      <c r="AC64" s="30">
        <v>4215693.5900000008</v>
      </c>
      <c r="AD64" s="30">
        <v>437617.71</v>
      </c>
      <c r="AE64" s="30">
        <v>18654.770000000004</v>
      </c>
      <c r="AF64" s="30">
        <v>0</v>
      </c>
      <c r="AG64" s="30">
        <v>2421254.7499999995</v>
      </c>
      <c r="AH64" s="30">
        <v>0</v>
      </c>
      <c r="AI64" s="30">
        <v>0</v>
      </c>
      <c r="AJ64" s="30">
        <v>1479207.0700000008</v>
      </c>
      <c r="AK64" s="30">
        <v>15641.22</v>
      </c>
      <c r="AL64" s="30">
        <v>0</v>
      </c>
      <c r="AM64" s="30">
        <v>138.6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2357351.2800000003</v>
      </c>
      <c r="AU64" s="30">
        <v>0</v>
      </c>
      <c r="AV64" s="319">
        <v>1626339.9999999998</v>
      </c>
      <c r="AW64" s="319">
        <v>75415.319999999992</v>
      </c>
      <c r="AX64" s="319">
        <v>0</v>
      </c>
      <c r="AY64" s="30">
        <v>1238662.28</v>
      </c>
      <c r="AZ64" s="30">
        <v>0</v>
      </c>
      <c r="BA64" s="319">
        <v>524593.36</v>
      </c>
      <c r="BB64" s="319">
        <v>89718.45</v>
      </c>
      <c r="BC64" s="319">
        <v>37671.250000000007</v>
      </c>
      <c r="BD64" s="319">
        <v>-334037.77999999997</v>
      </c>
      <c r="BE64" s="30">
        <v>1780364.1699999997</v>
      </c>
      <c r="BF64" s="319">
        <v>0</v>
      </c>
      <c r="BG64" s="319">
        <v>11565.14</v>
      </c>
      <c r="BH64" s="319">
        <v>29067.949999999997</v>
      </c>
      <c r="BI64" s="319">
        <v>0</v>
      </c>
      <c r="BJ64" s="319">
        <v>94.83</v>
      </c>
      <c r="BK64" s="319">
        <v>0</v>
      </c>
      <c r="BL64" s="319">
        <v>3024.36</v>
      </c>
      <c r="BM64" s="319">
        <v>0</v>
      </c>
      <c r="BN64" s="319">
        <v>645687.79</v>
      </c>
      <c r="BO64" s="319">
        <v>6666.67</v>
      </c>
      <c r="BP64" s="319">
        <v>0</v>
      </c>
      <c r="BQ64" s="319">
        <v>12.42</v>
      </c>
      <c r="BR64" s="319">
        <v>0</v>
      </c>
      <c r="BS64" s="319">
        <v>506518.66000000003</v>
      </c>
      <c r="BT64" s="319">
        <v>24827.57</v>
      </c>
      <c r="BU64" s="319">
        <v>15.54</v>
      </c>
      <c r="BV64" s="319">
        <v>0</v>
      </c>
      <c r="BW64" s="319">
        <v>0</v>
      </c>
      <c r="BX64" s="319">
        <v>0</v>
      </c>
      <c r="BY64" s="319">
        <v>159306.66999999998</v>
      </c>
      <c r="BZ64" s="319">
        <v>5255.8400000000011</v>
      </c>
      <c r="CA64" s="319">
        <v>52343.040000000008</v>
      </c>
      <c r="CB64" s="319">
        <v>120.41</v>
      </c>
      <c r="CC64" s="319">
        <v>72478.930000000022</v>
      </c>
      <c r="CD64" s="29" t="s">
        <v>233</v>
      </c>
      <c r="CE64" s="32">
        <v>203621127.20999986</v>
      </c>
    </row>
    <row r="65" spans="1:83" x14ac:dyDescent="0.35">
      <c r="A65" s="39" t="s">
        <v>251</v>
      </c>
      <c r="B65" s="20"/>
      <c r="C65" s="24">
        <v>2127.66</v>
      </c>
      <c r="D65" s="24">
        <v>0</v>
      </c>
      <c r="E65" s="24">
        <v>2004</v>
      </c>
      <c r="F65" s="24">
        <v>0</v>
      </c>
      <c r="G65" s="24">
        <v>0</v>
      </c>
      <c r="H65" s="24">
        <v>216.51</v>
      </c>
      <c r="I65" s="24">
        <v>0</v>
      </c>
      <c r="J65" s="24">
        <v>2051.83</v>
      </c>
      <c r="K65" s="24">
        <v>0</v>
      </c>
      <c r="L65" s="24">
        <v>0</v>
      </c>
      <c r="M65" s="24">
        <v>0</v>
      </c>
      <c r="N65" s="24">
        <v>0</v>
      </c>
      <c r="O65" s="24">
        <v>620.48</v>
      </c>
      <c r="P65" s="30">
        <v>5654.15</v>
      </c>
      <c r="Q65" s="30">
        <v>0</v>
      </c>
      <c r="R65" s="30">
        <v>161.52000000000001</v>
      </c>
      <c r="S65" s="319">
        <v>0</v>
      </c>
      <c r="T65" s="319">
        <v>0</v>
      </c>
      <c r="U65" s="31">
        <v>3814.26</v>
      </c>
      <c r="V65" s="30">
        <v>12686.51</v>
      </c>
      <c r="W65" s="30">
        <v>0</v>
      </c>
      <c r="X65" s="30">
        <v>0</v>
      </c>
      <c r="Y65" s="30">
        <v>0</v>
      </c>
      <c r="Z65" s="30">
        <v>1650</v>
      </c>
      <c r="AA65" s="30">
        <v>0</v>
      </c>
      <c r="AB65" s="320">
        <v>7527.71</v>
      </c>
      <c r="AC65" s="30">
        <v>30007.199999999997</v>
      </c>
      <c r="AD65" s="30">
        <v>0</v>
      </c>
      <c r="AE65" s="30">
        <v>0</v>
      </c>
      <c r="AF65" s="30">
        <v>0</v>
      </c>
      <c r="AG65" s="30">
        <v>1174.3800000000001</v>
      </c>
      <c r="AH65" s="30">
        <v>0</v>
      </c>
      <c r="AI65" s="30">
        <v>0</v>
      </c>
      <c r="AJ65" s="30">
        <v>6752.1799999999994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6798.42</v>
      </c>
      <c r="AU65" s="30">
        <v>0</v>
      </c>
      <c r="AV65" s="319">
        <v>1477.24</v>
      </c>
      <c r="AW65" s="319">
        <v>1795.09</v>
      </c>
      <c r="AX65" s="319">
        <v>0</v>
      </c>
      <c r="AY65" s="30">
        <v>2066.7000000000003</v>
      </c>
      <c r="AZ65" s="30">
        <v>0</v>
      </c>
      <c r="BA65" s="319">
        <v>121.32</v>
      </c>
      <c r="BB65" s="319">
        <v>8018.61</v>
      </c>
      <c r="BC65" s="319">
        <v>134.16</v>
      </c>
      <c r="BD65" s="319">
        <v>0</v>
      </c>
      <c r="BE65" s="30">
        <v>4821363.0799999991</v>
      </c>
      <c r="BF65" s="319">
        <v>0</v>
      </c>
      <c r="BG65" s="319">
        <v>-8021.96</v>
      </c>
      <c r="BH65" s="319">
        <v>4695.26</v>
      </c>
      <c r="BI65" s="319">
        <v>0</v>
      </c>
      <c r="BJ65" s="319">
        <v>0</v>
      </c>
      <c r="BK65" s="319">
        <v>0</v>
      </c>
      <c r="BL65" s="319">
        <v>106.12</v>
      </c>
      <c r="BM65" s="319">
        <v>0</v>
      </c>
      <c r="BN65" s="319">
        <v>8404.39</v>
      </c>
      <c r="BO65" s="319">
        <v>0</v>
      </c>
      <c r="BP65" s="319">
        <v>0</v>
      </c>
      <c r="BQ65" s="319">
        <v>217.3</v>
      </c>
      <c r="BR65" s="319">
        <v>0</v>
      </c>
      <c r="BS65" s="319">
        <v>4301.24</v>
      </c>
      <c r="BT65" s="319">
        <v>981.38</v>
      </c>
      <c r="BU65" s="319">
        <v>0</v>
      </c>
      <c r="BV65" s="319">
        <v>0</v>
      </c>
      <c r="BW65" s="319">
        <v>0</v>
      </c>
      <c r="BX65" s="319">
        <v>0</v>
      </c>
      <c r="BY65" s="319">
        <v>40369.410000000003</v>
      </c>
      <c r="BZ65" s="319">
        <v>162.63999999999999</v>
      </c>
      <c r="CA65" s="319">
        <v>3372.88</v>
      </c>
      <c r="CB65" s="319">
        <v>0</v>
      </c>
      <c r="CC65" s="319">
        <v>2066.9</v>
      </c>
      <c r="CD65" s="29" t="s">
        <v>233</v>
      </c>
      <c r="CE65" s="32">
        <v>4974878.5699999984</v>
      </c>
    </row>
    <row r="66" spans="1:83" x14ac:dyDescent="0.35">
      <c r="A66" s="39" t="s">
        <v>252</v>
      </c>
      <c r="B66" s="20"/>
      <c r="C66" s="24">
        <v>790032.97000000009</v>
      </c>
      <c r="D66" s="24">
        <v>0</v>
      </c>
      <c r="E66" s="24">
        <v>1436098.45</v>
      </c>
      <c r="F66" s="24">
        <v>0</v>
      </c>
      <c r="G66" s="24">
        <v>0</v>
      </c>
      <c r="H66" s="24">
        <v>4088098.1099999994</v>
      </c>
      <c r="I66" s="24">
        <v>0</v>
      </c>
      <c r="J66" s="24">
        <v>55320.69</v>
      </c>
      <c r="K66" s="24">
        <v>0</v>
      </c>
      <c r="L66" s="24">
        <v>0</v>
      </c>
      <c r="M66" s="24">
        <v>0</v>
      </c>
      <c r="N66" s="24">
        <v>0</v>
      </c>
      <c r="O66" s="24">
        <v>17344.93</v>
      </c>
      <c r="P66" s="30">
        <v>1632933.6699999997</v>
      </c>
      <c r="Q66" s="30">
        <v>3479.8</v>
      </c>
      <c r="R66" s="30">
        <v>14595770.409999998</v>
      </c>
      <c r="S66" s="319">
        <v>193490.2</v>
      </c>
      <c r="T66" s="319">
        <v>658.38</v>
      </c>
      <c r="U66" s="31">
        <v>9169201.9300000034</v>
      </c>
      <c r="V66" s="30">
        <v>2934027.52</v>
      </c>
      <c r="W66" s="30">
        <v>1627987.85</v>
      </c>
      <c r="X66" s="30">
        <v>2445930.81</v>
      </c>
      <c r="Y66" s="30">
        <v>8489191.8199999984</v>
      </c>
      <c r="Z66" s="30">
        <v>110284.84</v>
      </c>
      <c r="AA66" s="30">
        <v>350257.92000000004</v>
      </c>
      <c r="AB66" s="320">
        <v>3668659.7699999996</v>
      </c>
      <c r="AC66" s="30">
        <v>850346.1100000001</v>
      </c>
      <c r="AD66" s="30">
        <v>1349303.28</v>
      </c>
      <c r="AE66" s="30">
        <v>3683200.7699999996</v>
      </c>
      <c r="AF66" s="30">
        <v>0</v>
      </c>
      <c r="AG66" s="30">
        <v>100167.20999999999</v>
      </c>
      <c r="AH66" s="30">
        <v>0</v>
      </c>
      <c r="AI66" s="30">
        <v>0</v>
      </c>
      <c r="AJ66" s="30">
        <v>6797870.3200000003</v>
      </c>
      <c r="AK66" s="30">
        <v>3098908.89</v>
      </c>
      <c r="AL66" s="30">
        <v>863745.57000000007</v>
      </c>
      <c r="AM66" s="30">
        <v>61800.56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1167925.94</v>
      </c>
      <c r="AU66" s="30">
        <v>0</v>
      </c>
      <c r="AV66" s="319">
        <v>37800.81</v>
      </c>
      <c r="AW66" s="319">
        <v>667544.17999999993</v>
      </c>
      <c r="AX66" s="319">
        <v>0</v>
      </c>
      <c r="AY66" s="30">
        <v>3960100.4799999995</v>
      </c>
      <c r="AZ66" s="30">
        <v>0</v>
      </c>
      <c r="BA66" s="319">
        <v>1905250.2600000002</v>
      </c>
      <c r="BB66" s="319">
        <v>328141.42000000004</v>
      </c>
      <c r="BC66" s="319">
        <v>6790.7</v>
      </c>
      <c r="BD66" s="319">
        <v>11990.83</v>
      </c>
      <c r="BE66" s="30">
        <v>2566202</v>
      </c>
      <c r="BF66" s="319">
        <v>0</v>
      </c>
      <c r="BG66" s="319">
        <v>40243.75</v>
      </c>
      <c r="BH66" s="319">
        <v>132891.26999999999</v>
      </c>
      <c r="BI66" s="319">
        <v>0</v>
      </c>
      <c r="BJ66" s="319">
        <v>148435.89000000001</v>
      </c>
      <c r="BK66" s="319">
        <v>0</v>
      </c>
      <c r="BL66" s="319">
        <v>-1997.21</v>
      </c>
      <c r="BM66" s="319">
        <v>0</v>
      </c>
      <c r="BN66" s="319">
        <v>1839681.4700000002</v>
      </c>
      <c r="BO66" s="319">
        <v>362.58000000000004</v>
      </c>
      <c r="BP66" s="319">
        <v>3793.01</v>
      </c>
      <c r="BQ66" s="319">
        <v>0</v>
      </c>
      <c r="BR66" s="319">
        <v>0</v>
      </c>
      <c r="BS66" s="319">
        <v>213593.18000000002</v>
      </c>
      <c r="BT66" s="319">
        <v>3110.47</v>
      </c>
      <c r="BU66" s="319">
        <v>0</v>
      </c>
      <c r="BV66" s="319">
        <v>0</v>
      </c>
      <c r="BW66" s="319">
        <v>0</v>
      </c>
      <c r="BX66" s="319">
        <v>0</v>
      </c>
      <c r="BY66" s="319">
        <v>14203851.9</v>
      </c>
      <c r="BZ66" s="319">
        <v>594.91000000000008</v>
      </c>
      <c r="CA66" s="319">
        <v>12813350.08</v>
      </c>
      <c r="CB66" s="319">
        <v>688.76</v>
      </c>
      <c r="CC66" s="319">
        <v>263349.2</v>
      </c>
      <c r="CD66" s="29" t="s">
        <v>233</v>
      </c>
      <c r="CE66" s="32">
        <v>108727808.66000004</v>
      </c>
    </row>
    <row r="67" spans="1:83" x14ac:dyDescent="0.35">
      <c r="A67" s="39" t="s">
        <v>11</v>
      </c>
      <c r="B67" s="20"/>
      <c r="C67" s="32">
        <v>830461</v>
      </c>
      <c r="D67" s="32">
        <v>0</v>
      </c>
      <c r="E67" s="32">
        <v>442648</v>
      </c>
      <c r="F67" s="32">
        <v>0</v>
      </c>
      <c r="G67" s="32">
        <v>0</v>
      </c>
      <c r="H67" s="32">
        <v>1</v>
      </c>
      <c r="I67" s="32">
        <v>0</v>
      </c>
      <c r="J67" s="32">
        <v>148940</v>
      </c>
      <c r="K67" s="32">
        <v>0</v>
      </c>
      <c r="L67" s="32">
        <v>0</v>
      </c>
      <c r="M67" s="32">
        <v>0</v>
      </c>
      <c r="N67" s="32">
        <v>0</v>
      </c>
      <c r="O67" s="32">
        <v>57946</v>
      </c>
      <c r="P67" s="32">
        <v>3855277</v>
      </c>
      <c r="Q67" s="32">
        <v>2011</v>
      </c>
      <c r="R67" s="32">
        <v>163572</v>
      </c>
      <c r="S67" s="32">
        <v>3634</v>
      </c>
      <c r="T67" s="32">
        <v>33053</v>
      </c>
      <c r="U67" s="32">
        <v>206769</v>
      </c>
      <c r="V67" s="32">
        <v>871930</v>
      </c>
      <c r="W67" s="32">
        <v>523797</v>
      </c>
      <c r="X67" s="32">
        <v>14497</v>
      </c>
      <c r="Y67" s="32">
        <v>477909</v>
      </c>
      <c r="Z67" s="32">
        <v>10</v>
      </c>
      <c r="AA67" s="32">
        <v>144698</v>
      </c>
      <c r="AB67" s="32">
        <v>50845</v>
      </c>
      <c r="AC67" s="32">
        <v>153920</v>
      </c>
      <c r="AD67" s="32">
        <v>380878</v>
      </c>
      <c r="AE67" s="32">
        <v>0</v>
      </c>
      <c r="AF67" s="32">
        <v>0</v>
      </c>
      <c r="AG67" s="32">
        <v>110572</v>
      </c>
      <c r="AH67" s="32">
        <v>0</v>
      </c>
      <c r="AI67" s="32">
        <v>0</v>
      </c>
      <c r="AJ67" s="32">
        <v>168288</v>
      </c>
      <c r="AK67" s="32">
        <v>0</v>
      </c>
      <c r="AL67" s="32">
        <v>2500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40</v>
      </c>
      <c r="AU67" s="32">
        <v>0</v>
      </c>
      <c r="AV67" s="32">
        <v>9</v>
      </c>
      <c r="AW67" s="32">
        <v>225021</v>
      </c>
      <c r="AX67" s="32">
        <v>0</v>
      </c>
      <c r="AY67" s="32">
        <v>120280</v>
      </c>
      <c r="AZ67" s="32">
        <v>0</v>
      </c>
      <c r="BA67" s="32">
        <v>1</v>
      </c>
      <c r="BB67" s="32">
        <v>18936</v>
      </c>
      <c r="BC67" s="32">
        <v>37591</v>
      </c>
      <c r="BD67" s="32">
        <v>493</v>
      </c>
      <c r="BE67" s="32">
        <v>1391708</v>
      </c>
      <c r="BF67" s="32">
        <v>0</v>
      </c>
      <c r="BG67" s="32">
        <v>62642</v>
      </c>
      <c r="BH67" s="32">
        <v>21935</v>
      </c>
      <c r="BI67" s="32">
        <v>0</v>
      </c>
      <c r="BJ67" s="32">
        <v>0</v>
      </c>
      <c r="BK67" s="32">
        <v>0</v>
      </c>
      <c r="BL67" s="32">
        <v>1</v>
      </c>
      <c r="BM67" s="32">
        <v>0</v>
      </c>
      <c r="BN67" s="32">
        <v>8708096</v>
      </c>
      <c r="BO67" s="32">
        <v>0</v>
      </c>
      <c r="BP67" s="32">
        <v>0</v>
      </c>
      <c r="BQ67" s="32">
        <v>1</v>
      </c>
      <c r="BR67" s="32">
        <v>0</v>
      </c>
      <c r="BS67" s="32">
        <v>204</v>
      </c>
      <c r="BT67" s="32">
        <v>919</v>
      </c>
      <c r="BU67" s="32">
        <v>0</v>
      </c>
      <c r="BV67" s="32">
        <v>0</v>
      </c>
      <c r="BW67" s="32">
        <v>0</v>
      </c>
      <c r="BX67" s="32">
        <v>0</v>
      </c>
      <c r="BY67" s="32">
        <v>631628</v>
      </c>
      <c r="BZ67" s="32">
        <v>2492</v>
      </c>
      <c r="CA67" s="32">
        <v>6501</v>
      </c>
      <c r="CB67" s="32">
        <v>0</v>
      </c>
      <c r="CC67" s="32">
        <v>2087</v>
      </c>
      <c r="CD67" s="29" t="s">
        <v>233</v>
      </c>
      <c r="CE67" s="32">
        <v>19874741</v>
      </c>
    </row>
    <row r="68" spans="1:83" x14ac:dyDescent="0.35">
      <c r="A68" s="39" t="s">
        <v>253</v>
      </c>
      <c r="B68" s="32"/>
      <c r="C68" s="24">
        <v>1631.34</v>
      </c>
      <c r="D68" s="24">
        <v>0</v>
      </c>
      <c r="E68" s="24">
        <v>87932.52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1234071.9800000002</v>
      </c>
      <c r="Q68" s="30">
        <v>0</v>
      </c>
      <c r="R68" s="30">
        <v>0</v>
      </c>
      <c r="S68" s="319">
        <v>401379.9</v>
      </c>
      <c r="T68" s="319">
        <v>0</v>
      </c>
      <c r="U68" s="31">
        <v>84669.28</v>
      </c>
      <c r="V68" s="30">
        <v>1270755.33</v>
      </c>
      <c r="W68" s="30">
        <v>0</v>
      </c>
      <c r="X68" s="30">
        <v>0</v>
      </c>
      <c r="Y68" s="30">
        <v>11719.2</v>
      </c>
      <c r="Z68" s="30">
        <v>0</v>
      </c>
      <c r="AA68" s="30">
        <v>56141.88</v>
      </c>
      <c r="AB68" s="320">
        <v>1153496.74</v>
      </c>
      <c r="AC68" s="30">
        <v>71626.679999999993</v>
      </c>
      <c r="AD68" s="30">
        <v>0</v>
      </c>
      <c r="AE68" s="30">
        <v>0</v>
      </c>
      <c r="AF68" s="30">
        <v>0</v>
      </c>
      <c r="AG68" s="30">
        <v>190084.52000000002</v>
      </c>
      <c r="AH68" s="30">
        <v>0</v>
      </c>
      <c r="AI68" s="30">
        <v>0</v>
      </c>
      <c r="AJ68" s="30">
        <v>1258231.1399999999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223919.28</v>
      </c>
      <c r="AU68" s="30">
        <v>0</v>
      </c>
      <c r="AV68" s="319">
        <v>120439.92</v>
      </c>
      <c r="AW68" s="319">
        <v>0</v>
      </c>
      <c r="AX68" s="319">
        <v>0</v>
      </c>
      <c r="AY68" s="30">
        <v>0</v>
      </c>
      <c r="AZ68" s="30">
        <v>0</v>
      </c>
      <c r="BA68" s="319">
        <v>214517.54</v>
      </c>
      <c r="BB68" s="319">
        <v>0</v>
      </c>
      <c r="BC68" s="319">
        <v>0</v>
      </c>
      <c r="BD68" s="319">
        <v>0</v>
      </c>
      <c r="BE68" s="30">
        <v>367570.45999999996</v>
      </c>
      <c r="BF68" s="319">
        <v>0</v>
      </c>
      <c r="BG68" s="319">
        <v>0</v>
      </c>
      <c r="BH68" s="319">
        <v>12014.84</v>
      </c>
      <c r="BI68" s="319">
        <v>0</v>
      </c>
      <c r="BJ68" s="319">
        <v>0</v>
      </c>
      <c r="BK68" s="319">
        <v>0</v>
      </c>
      <c r="BL68" s="319">
        <v>57753.96</v>
      </c>
      <c r="BM68" s="319">
        <v>0</v>
      </c>
      <c r="BN68" s="319">
        <v>5581.92</v>
      </c>
      <c r="BO68" s="319">
        <v>0</v>
      </c>
      <c r="BP68" s="319">
        <v>0</v>
      </c>
      <c r="BQ68" s="319">
        <v>0</v>
      </c>
      <c r="BR68" s="319">
        <v>0</v>
      </c>
      <c r="BS68" s="319">
        <v>74246.679999999993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545118.14</v>
      </c>
      <c r="BZ68" s="319">
        <v>0</v>
      </c>
      <c r="CA68" s="319">
        <v>4210.7</v>
      </c>
      <c r="CB68" s="319">
        <v>23926</v>
      </c>
      <c r="CC68" s="319">
        <v>193454.56</v>
      </c>
      <c r="CD68" s="29" t="s">
        <v>233</v>
      </c>
      <c r="CE68" s="32">
        <v>7664494.5099999998</v>
      </c>
    </row>
    <row r="69" spans="1:83" x14ac:dyDescent="0.35">
      <c r="A69" s="39" t="s">
        <v>254</v>
      </c>
      <c r="B69" s="20"/>
      <c r="C69" s="32">
        <f t="shared" ref="C69:BN69" si="0">SUM(C70:C83)</f>
        <v>66696.78</v>
      </c>
      <c r="D69" s="32">
        <f t="shared" si="0"/>
        <v>0</v>
      </c>
      <c r="E69" s="32">
        <f t="shared" si="0"/>
        <v>29075.419999999995</v>
      </c>
      <c r="F69" s="32">
        <f t="shared" si="0"/>
        <v>0</v>
      </c>
      <c r="G69" s="32">
        <f t="shared" si="0"/>
        <v>0</v>
      </c>
      <c r="H69" s="32">
        <f t="shared" si="0"/>
        <v>4610.25</v>
      </c>
      <c r="I69" s="32">
        <f t="shared" si="0"/>
        <v>0</v>
      </c>
      <c r="J69" s="32">
        <f t="shared" si="0"/>
        <v>16915.97</v>
      </c>
      <c r="K69" s="32">
        <f t="shared" si="0"/>
        <v>0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28355.93</v>
      </c>
      <c r="P69" s="32">
        <f t="shared" si="0"/>
        <v>58052.780000000013</v>
      </c>
      <c r="Q69" s="32">
        <f t="shared" si="0"/>
        <v>5144.75</v>
      </c>
      <c r="R69" s="32">
        <f t="shared" si="0"/>
        <v>135.09</v>
      </c>
      <c r="S69" s="32">
        <f t="shared" si="0"/>
        <v>354.69</v>
      </c>
      <c r="T69" s="32">
        <f t="shared" si="0"/>
        <v>2391.25</v>
      </c>
      <c r="U69" s="32">
        <f t="shared" si="0"/>
        <v>45439.58</v>
      </c>
      <c r="V69" s="32">
        <f t="shared" si="0"/>
        <v>242163.66999999995</v>
      </c>
      <c r="W69" s="32">
        <f t="shared" si="0"/>
        <v>36450.49</v>
      </c>
      <c r="X69" s="32">
        <f t="shared" si="0"/>
        <v>0</v>
      </c>
      <c r="Y69" s="32">
        <f t="shared" si="0"/>
        <v>4561.25</v>
      </c>
      <c r="Z69" s="32">
        <f t="shared" si="0"/>
        <v>-55.4</v>
      </c>
      <c r="AA69" s="32">
        <f t="shared" si="0"/>
        <v>24385.17</v>
      </c>
      <c r="AB69" s="32">
        <f t="shared" si="0"/>
        <v>31444.7</v>
      </c>
      <c r="AC69" s="32">
        <f t="shared" si="0"/>
        <v>77074.5</v>
      </c>
      <c r="AD69" s="32">
        <f t="shared" si="0"/>
        <v>4386.58</v>
      </c>
      <c r="AE69" s="32">
        <f t="shared" si="0"/>
        <v>0</v>
      </c>
      <c r="AF69" s="32">
        <f t="shared" si="0"/>
        <v>0</v>
      </c>
      <c r="AG69" s="32">
        <f t="shared" si="0"/>
        <v>109111.13</v>
      </c>
      <c r="AH69" s="32">
        <f t="shared" si="0"/>
        <v>0</v>
      </c>
      <c r="AI69" s="32">
        <f t="shared" si="0"/>
        <v>0</v>
      </c>
      <c r="AJ69" s="32">
        <f t="shared" si="0"/>
        <v>59769.439999999995</v>
      </c>
      <c r="AK69" s="32">
        <f t="shared" si="0"/>
        <v>0</v>
      </c>
      <c r="AL69" s="32">
        <f t="shared" si="0"/>
        <v>0</v>
      </c>
      <c r="AM69" s="32">
        <f t="shared" si="0"/>
        <v>0</v>
      </c>
      <c r="AN69" s="32">
        <f t="shared" si="0"/>
        <v>0</v>
      </c>
      <c r="AO69" s="32">
        <f t="shared" si="0"/>
        <v>0</v>
      </c>
      <c r="AP69" s="32">
        <f t="shared" si="0"/>
        <v>0</v>
      </c>
      <c r="AQ69" s="32">
        <f t="shared" si="0"/>
        <v>0</v>
      </c>
      <c r="AR69" s="32">
        <f t="shared" si="0"/>
        <v>0</v>
      </c>
      <c r="AS69" s="32">
        <f t="shared" si="0"/>
        <v>0</v>
      </c>
      <c r="AT69" s="32">
        <f t="shared" si="0"/>
        <v>17853.249999999996</v>
      </c>
      <c r="AU69" s="32">
        <f t="shared" si="0"/>
        <v>0</v>
      </c>
      <c r="AV69" s="32">
        <f t="shared" si="0"/>
        <v>8529.58</v>
      </c>
      <c r="AW69" s="32">
        <f t="shared" si="0"/>
        <v>40933.569999999978</v>
      </c>
      <c r="AX69" s="32">
        <f t="shared" si="0"/>
        <v>0</v>
      </c>
      <c r="AY69" s="32">
        <f t="shared" si="0"/>
        <v>23402.92</v>
      </c>
      <c r="AZ69" s="32">
        <f t="shared" si="0"/>
        <v>0</v>
      </c>
      <c r="BA69" s="32">
        <f t="shared" si="0"/>
        <v>341.93</v>
      </c>
      <c r="BB69" s="32">
        <f t="shared" si="0"/>
        <v>40516.399999999994</v>
      </c>
      <c r="BC69" s="32">
        <f t="shared" si="0"/>
        <v>1156.97</v>
      </c>
      <c r="BD69" s="32">
        <f t="shared" si="0"/>
        <v>0</v>
      </c>
      <c r="BE69" s="32">
        <f t="shared" si="0"/>
        <v>85660.319999999992</v>
      </c>
      <c r="BF69" s="32">
        <f t="shared" si="0"/>
        <v>0</v>
      </c>
      <c r="BG69" s="32">
        <f t="shared" si="0"/>
        <v>208043.42</v>
      </c>
      <c r="BH69" s="32">
        <f t="shared" si="0"/>
        <v>148.79</v>
      </c>
      <c r="BI69" s="32">
        <f t="shared" si="0"/>
        <v>0</v>
      </c>
      <c r="BJ69" s="32">
        <f t="shared" si="0"/>
        <v>28519.17</v>
      </c>
      <c r="BK69" s="32">
        <f t="shared" si="0"/>
        <v>0</v>
      </c>
      <c r="BL69" s="32">
        <f t="shared" si="0"/>
        <v>0</v>
      </c>
      <c r="BM69" s="32">
        <f t="shared" si="0"/>
        <v>0</v>
      </c>
      <c r="BN69" s="32">
        <f t="shared" si="0"/>
        <v>15522092.700000003</v>
      </c>
      <c r="BO69" s="32">
        <f t="shared" ref="BO69:CD69" si="1">SUM(BO70:BO83)</f>
        <v>157.4</v>
      </c>
      <c r="BP69" s="32">
        <f t="shared" si="1"/>
        <v>0</v>
      </c>
      <c r="BQ69" s="32">
        <f t="shared" si="1"/>
        <v>0</v>
      </c>
      <c r="BR69" s="32">
        <f t="shared" si="1"/>
        <v>0</v>
      </c>
      <c r="BS69" s="32">
        <f t="shared" si="1"/>
        <v>291725.63000000006</v>
      </c>
      <c r="BT69" s="32">
        <f t="shared" si="1"/>
        <v>4450.53</v>
      </c>
      <c r="BU69" s="32">
        <f t="shared" si="1"/>
        <v>0</v>
      </c>
      <c r="BV69" s="32">
        <f t="shared" si="1"/>
        <v>0</v>
      </c>
      <c r="BW69" s="32">
        <f t="shared" si="1"/>
        <v>0</v>
      </c>
      <c r="BX69" s="32">
        <f t="shared" si="1"/>
        <v>5250</v>
      </c>
      <c r="BY69" s="32">
        <f t="shared" si="1"/>
        <v>662840.31000000006</v>
      </c>
      <c r="BZ69" s="32">
        <f t="shared" si="1"/>
        <v>15245</v>
      </c>
      <c r="CA69" s="32">
        <f t="shared" si="1"/>
        <v>98468.579999999987</v>
      </c>
      <c r="CB69" s="32">
        <f t="shared" si="1"/>
        <v>3879</v>
      </c>
      <c r="CC69" s="32">
        <f t="shared" si="1"/>
        <v>329242537.50999999</v>
      </c>
      <c r="CD69" s="32">
        <f t="shared" si="1"/>
        <v>31100152.050000001</v>
      </c>
      <c r="CE69" s="32">
        <f>SUM(CE70:CE84)</f>
        <v>431395798.06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2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2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2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2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2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2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2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2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2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2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2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2"/>
        <v>0</v>
      </c>
    </row>
    <row r="83" spans="1:84" x14ac:dyDescent="0.35">
      <c r="A83" s="33" t="s">
        <v>268</v>
      </c>
      <c r="B83" s="20"/>
      <c r="C83" s="24">
        <v>66696.78</v>
      </c>
      <c r="D83" s="24">
        <v>0</v>
      </c>
      <c r="E83" s="30">
        <v>29075.419999999995</v>
      </c>
      <c r="F83" s="30">
        <v>0</v>
      </c>
      <c r="G83" s="24">
        <v>0</v>
      </c>
      <c r="H83" s="24">
        <v>4610.25</v>
      </c>
      <c r="I83" s="30">
        <v>0</v>
      </c>
      <c r="J83" s="30">
        <v>16915.97</v>
      </c>
      <c r="K83" s="30">
        <v>0</v>
      </c>
      <c r="L83" s="30">
        <v>0</v>
      </c>
      <c r="M83" s="24">
        <v>0</v>
      </c>
      <c r="N83" s="24">
        <v>0</v>
      </c>
      <c r="O83" s="24">
        <v>28355.93</v>
      </c>
      <c r="P83" s="30">
        <v>58052.780000000013</v>
      </c>
      <c r="Q83" s="30">
        <v>5144.75</v>
      </c>
      <c r="R83" s="31">
        <v>135.09</v>
      </c>
      <c r="S83" s="30">
        <v>354.69</v>
      </c>
      <c r="T83" s="24">
        <v>2391.25</v>
      </c>
      <c r="U83" s="30">
        <v>45439.58</v>
      </c>
      <c r="V83" s="30">
        <v>242163.66999999995</v>
      </c>
      <c r="W83" s="24">
        <v>36450.49</v>
      </c>
      <c r="X83" s="30">
        <v>0</v>
      </c>
      <c r="Y83" s="30">
        <v>4561.25</v>
      </c>
      <c r="Z83" s="30">
        <v>-55.4</v>
      </c>
      <c r="AA83" s="30">
        <v>24385.17</v>
      </c>
      <c r="AB83" s="30">
        <v>31444.7</v>
      </c>
      <c r="AC83" s="30">
        <v>77074.5</v>
      </c>
      <c r="AD83" s="30">
        <v>4386.58</v>
      </c>
      <c r="AE83" s="30">
        <v>0</v>
      </c>
      <c r="AF83" s="30">
        <v>0</v>
      </c>
      <c r="AG83" s="30">
        <v>109111.13</v>
      </c>
      <c r="AH83" s="30">
        <v>0</v>
      </c>
      <c r="AI83" s="30">
        <v>0</v>
      </c>
      <c r="AJ83" s="30">
        <v>59769.439999999995</v>
      </c>
      <c r="AK83" s="30">
        <v>0</v>
      </c>
      <c r="AL83" s="30">
        <v>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17853.249999999996</v>
      </c>
      <c r="AU83" s="30">
        <v>0</v>
      </c>
      <c r="AV83" s="30">
        <v>8529.58</v>
      </c>
      <c r="AW83" s="30">
        <v>40933.569999999978</v>
      </c>
      <c r="AX83" s="30">
        <v>0</v>
      </c>
      <c r="AY83" s="30">
        <v>23402.92</v>
      </c>
      <c r="AZ83" s="30">
        <v>0</v>
      </c>
      <c r="BA83" s="30">
        <v>341.93</v>
      </c>
      <c r="BB83" s="30">
        <v>40516.399999999994</v>
      </c>
      <c r="BC83" s="30">
        <v>1156.97</v>
      </c>
      <c r="BD83" s="30">
        <v>0</v>
      </c>
      <c r="BE83" s="30">
        <v>85660.319999999992</v>
      </c>
      <c r="BF83" s="30">
        <v>0</v>
      </c>
      <c r="BG83" s="30">
        <v>208043.42</v>
      </c>
      <c r="BH83" s="31">
        <v>148.79</v>
      </c>
      <c r="BI83" s="30">
        <v>0</v>
      </c>
      <c r="BJ83" s="30">
        <v>28519.17</v>
      </c>
      <c r="BK83" s="30">
        <v>0</v>
      </c>
      <c r="BL83" s="30">
        <v>0</v>
      </c>
      <c r="BM83" s="30">
        <v>0</v>
      </c>
      <c r="BN83" s="30">
        <v>15522092.700000003</v>
      </c>
      <c r="BO83" s="30">
        <v>157.4</v>
      </c>
      <c r="BP83" s="30">
        <v>0</v>
      </c>
      <c r="BQ83" s="30">
        <v>0</v>
      </c>
      <c r="BR83" s="30">
        <v>0</v>
      </c>
      <c r="BS83" s="30">
        <v>291725.63000000006</v>
      </c>
      <c r="BT83" s="30">
        <v>4450.53</v>
      </c>
      <c r="BU83" s="30">
        <v>0</v>
      </c>
      <c r="BV83" s="30">
        <v>0</v>
      </c>
      <c r="BW83" s="30">
        <v>0</v>
      </c>
      <c r="BX83" s="30">
        <v>5250</v>
      </c>
      <c r="BY83" s="30">
        <v>662840.31000000006</v>
      </c>
      <c r="BZ83" s="30">
        <v>15245</v>
      </c>
      <c r="CA83" s="30">
        <v>98468.579999999987</v>
      </c>
      <c r="CB83" s="30">
        <v>3879</v>
      </c>
      <c r="CC83" s="30">
        <v>329242537.50999999</v>
      </c>
      <c r="CD83" s="35">
        <v>31100152.050000001</v>
      </c>
      <c r="CE83" s="32">
        <f t="shared" si="2"/>
        <v>378248369.05000001</v>
      </c>
    </row>
    <row r="84" spans="1:84" x14ac:dyDescent="0.35">
      <c r="A84" s="39" t="s">
        <v>269</v>
      </c>
      <c r="B84" s="20"/>
      <c r="C84" s="24">
        <v>5889.8</v>
      </c>
      <c r="D84" s="24">
        <v>0</v>
      </c>
      <c r="E84" s="24">
        <v>312259.20000000001</v>
      </c>
      <c r="F84" s="24">
        <v>0</v>
      </c>
      <c r="G84" s="24">
        <v>0</v>
      </c>
      <c r="H84" s="24">
        <v>45725.86</v>
      </c>
      <c r="I84" s="24">
        <v>0</v>
      </c>
      <c r="J84" s="24">
        <v>48942.87</v>
      </c>
      <c r="K84" s="24">
        <v>0</v>
      </c>
      <c r="L84" s="24">
        <v>0</v>
      </c>
      <c r="M84" s="24">
        <v>0</v>
      </c>
      <c r="N84" s="24">
        <v>0</v>
      </c>
      <c r="O84" s="24">
        <v>27516.3</v>
      </c>
      <c r="P84" s="24">
        <v>70535.06</v>
      </c>
      <c r="Q84" s="24">
        <v>0</v>
      </c>
      <c r="R84" s="24">
        <v>0</v>
      </c>
      <c r="S84" s="24">
        <v>-90</v>
      </c>
      <c r="T84" s="24">
        <v>0</v>
      </c>
      <c r="U84" s="24">
        <v>5514956.8200000003</v>
      </c>
      <c r="V84" s="24">
        <v>237575.33000000002</v>
      </c>
      <c r="W84" s="24">
        <v>0</v>
      </c>
      <c r="X84" s="24">
        <v>0</v>
      </c>
      <c r="Y84" s="24">
        <v>591.20000000000005</v>
      </c>
      <c r="Z84" s="24">
        <v>539270.64</v>
      </c>
      <c r="AA84" s="24">
        <v>0</v>
      </c>
      <c r="AB84" s="24">
        <v>22185980.84</v>
      </c>
      <c r="AC84" s="24">
        <v>332366.03000000003</v>
      </c>
      <c r="AD84" s="24">
        <v>0</v>
      </c>
      <c r="AE84" s="24">
        <v>0</v>
      </c>
      <c r="AF84" s="24">
        <v>0</v>
      </c>
      <c r="AG84" s="24">
        <v>221765.24</v>
      </c>
      <c r="AH84" s="24">
        <v>0</v>
      </c>
      <c r="AI84" s="24">
        <v>0</v>
      </c>
      <c r="AJ84" s="24">
        <v>128873.84000000001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5150.46</v>
      </c>
      <c r="AU84" s="24">
        <v>0</v>
      </c>
      <c r="AV84" s="24">
        <v>2794505.75</v>
      </c>
      <c r="AW84" s="24">
        <v>4554990.95</v>
      </c>
      <c r="AX84" s="24">
        <v>0</v>
      </c>
      <c r="AY84" s="24">
        <v>2701793.79</v>
      </c>
      <c r="AZ84" s="24">
        <v>0</v>
      </c>
      <c r="BA84" s="24">
        <v>0</v>
      </c>
      <c r="BB84" s="24">
        <v>643691.12</v>
      </c>
      <c r="BC84" s="24">
        <v>0</v>
      </c>
      <c r="BD84" s="24">
        <v>0</v>
      </c>
      <c r="BE84" s="24">
        <v>3304140.4099999997</v>
      </c>
      <c r="BF84" s="24">
        <v>0</v>
      </c>
      <c r="BG84" s="24">
        <v>22500</v>
      </c>
      <c r="BH84" s="24">
        <v>0</v>
      </c>
      <c r="BI84" s="24">
        <v>0</v>
      </c>
      <c r="BJ84" s="24">
        <v>110578.83</v>
      </c>
      <c r="BK84" s="24">
        <v>0</v>
      </c>
      <c r="BL84" s="24">
        <v>416604.68</v>
      </c>
      <c r="BM84" s="24">
        <v>0</v>
      </c>
      <c r="BN84" s="24">
        <v>3449159.2200000011</v>
      </c>
      <c r="BO84" s="24">
        <v>0</v>
      </c>
      <c r="BP84" s="24">
        <v>0</v>
      </c>
      <c r="BQ84" s="24">
        <v>0</v>
      </c>
      <c r="BR84" s="24">
        <v>0</v>
      </c>
      <c r="BS84" s="24">
        <v>1119298.28</v>
      </c>
      <c r="BT84" s="24">
        <v>6012.47</v>
      </c>
      <c r="BU84" s="24">
        <v>0</v>
      </c>
      <c r="BV84" s="24">
        <v>0</v>
      </c>
      <c r="BW84" s="24">
        <v>0</v>
      </c>
      <c r="BX84" s="24">
        <v>0</v>
      </c>
      <c r="BY84" s="24">
        <v>1139360.04</v>
      </c>
      <c r="BZ84" s="24">
        <v>0</v>
      </c>
      <c r="CA84" s="24">
        <v>2744529.3</v>
      </c>
      <c r="CB84" s="24">
        <v>93348.75</v>
      </c>
      <c r="CC84" s="24">
        <v>369605.93</v>
      </c>
      <c r="CD84" s="35">
        <v>0</v>
      </c>
      <c r="CE84" s="32">
        <f t="shared" si="2"/>
        <v>53147429.00999999</v>
      </c>
    </row>
    <row r="85" spans="1:84" x14ac:dyDescent="0.35">
      <c r="A85" s="39" t="s">
        <v>270</v>
      </c>
      <c r="B85" s="32"/>
      <c r="C85" s="32">
        <v>44502414.990000002</v>
      </c>
      <c r="D85" s="32">
        <v>0</v>
      </c>
      <c r="E85" s="32">
        <v>109419327.96999998</v>
      </c>
      <c r="F85" s="32">
        <v>0</v>
      </c>
      <c r="G85" s="32">
        <v>0</v>
      </c>
      <c r="H85" s="32">
        <v>16598384.540000001</v>
      </c>
      <c r="I85" s="32">
        <v>0</v>
      </c>
      <c r="J85" s="32">
        <v>22649912.369999997</v>
      </c>
      <c r="K85" s="32">
        <v>13</v>
      </c>
      <c r="L85" s="32">
        <v>0</v>
      </c>
      <c r="M85" s="32">
        <v>0</v>
      </c>
      <c r="N85" s="32">
        <v>0</v>
      </c>
      <c r="O85" s="32">
        <v>9736083.8099999987</v>
      </c>
      <c r="P85" s="32">
        <v>119052927.57999995</v>
      </c>
      <c r="Q85" s="32">
        <v>3321962.82</v>
      </c>
      <c r="R85" s="32">
        <v>18126738.469999999</v>
      </c>
      <c r="S85" s="32">
        <v>-129909.05999999988</v>
      </c>
      <c r="T85" s="32">
        <v>3220480.22</v>
      </c>
      <c r="U85" s="32">
        <v>32380797.010000013</v>
      </c>
      <c r="V85" s="32">
        <v>44788992.600000009</v>
      </c>
      <c r="W85" s="32">
        <v>2323671.9700000002</v>
      </c>
      <c r="X85" s="32">
        <v>2898762.43</v>
      </c>
      <c r="Y85" s="32">
        <v>24193723.389999993</v>
      </c>
      <c r="Z85" s="32">
        <v>-11983.070000000065</v>
      </c>
      <c r="AA85" s="32">
        <v>1831748.7699999996</v>
      </c>
      <c r="AB85" s="32">
        <v>40557696.870000005</v>
      </c>
      <c r="AC85" s="32">
        <v>32885993.949999999</v>
      </c>
      <c r="AD85" s="32">
        <v>2976195.14</v>
      </c>
      <c r="AE85" s="32">
        <v>3701855.5399999996</v>
      </c>
      <c r="AF85" s="32">
        <v>0</v>
      </c>
      <c r="AG85" s="32">
        <v>39197662.280000001</v>
      </c>
      <c r="AH85" s="32">
        <v>0</v>
      </c>
      <c r="AI85" s="32">
        <v>0</v>
      </c>
      <c r="AJ85" s="32">
        <v>15163024.600000001</v>
      </c>
      <c r="AK85" s="32">
        <v>3114550.1100000003</v>
      </c>
      <c r="AL85" s="32">
        <v>866245.57000000007</v>
      </c>
      <c r="AM85" s="32">
        <v>61939.159999999996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7391460.7599999998</v>
      </c>
      <c r="AU85" s="32">
        <v>0</v>
      </c>
      <c r="AV85" s="32">
        <v>1167412.27</v>
      </c>
      <c r="AW85" s="32">
        <v>-1947314.6700000004</v>
      </c>
      <c r="AX85" s="32">
        <v>0</v>
      </c>
      <c r="AY85" s="32">
        <v>10083635.73</v>
      </c>
      <c r="AZ85" s="32">
        <v>0</v>
      </c>
      <c r="BA85" s="32">
        <v>3332870.1700000004</v>
      </c>
      <c r="BB85" s="32">
        <v>8145645.0699999975</v>
      </c>
      <c r="BC85" s="32">
        <v>2516170.4700000002</v>
      </c>
      <c r="BD85" s="32">
        <v>-321553.94999999995</v>
      </c>
      <c r="BE85" s="32">
        <v>22540035.23</v>
      </c>
      <c r="BF85" s="32">
        <v>0</v>
      </c>
      <c r="BG85" s="32">
        <v>949561.92</v>
      </c>
      <c r="BH85" s="32">
        <v>784842.1</v>
      </c>
      <c r="BI85" s="32">
        <v>0</v>
      </c>
      <c r="BJ85" s="32">
        <v>66471.060000000012</v>
      </c>
      <c r="BK85" s="32">
        <v>0</v>
      </c>
      <c r="BL85" s="32">
        <v>1350356.0700000003</v>
      </c>
      <c r="BM85" s="32">
        <v>0</v>
      </c>
      <c r="BN85" s="32">
        <v>28962470.970000003</v>
      </c>
      <c r="BO85" s="32">
        <v>4252539.4800000004</v>
      </c>
      <c r="BP85" s="32">
        <v>3793.01</v>
      </c>
      <c r="BQ85" s="32">
        <v>847.27</v>
      </c>
      <c r="BR85" s="32">
        <v>4504.63</v>
      </c>
      <c r="BS85" s="32">
        <v>1844838.4700000004</v>
      </c>
      <c r="BT85" s="32">
        <v>1441793.3599999999</v>
      </c>
      <c r="BU85" s="32">
        <v>15.54</v>
      </c>
      <c r="BV85" s="32">
        <v>0</v>
      </c>
      <c r="BW85" s="32">
        <v>12504272.42</v>
      </c>
      <c r="BX85" s="32">
        <v>5250</v>
      </c>
      <c r="BY85" s="32">
        <v>38922437.640000008</v>
      </c>
      <c r="BZ85" s="32">
        <v>7094494.7200000007</v>
      </c>
      <c r="CA85" s="32">
        <v>13762371.210000001</v>
      </c>
      <c r="CB85" s="32">
        <v>-15114.319999999992</v>
      </c>
      <c r="CC85" s="32">
        <v>333014794.68000001</v>
      </c>
      <c r="CD85" s="32">
        <v>31100152.050000001</v>
      </c>
      <c r="CE85" s="32">
        <f t="shared" si="2"/>
        <v>1122388266.3900001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97022245.969999999</v>
      </c>
      <c r="D87" s="24">
        <v>0</v>
      </c>
      <c r="E87" s="24">
        <v>259926083.95999998</v>
      </c>
      <c r="F87" s="24">
        <v>0</v>
      </c>
      <c r="G87" s="24">
        <v>0</v>
      </c>
      <c r="H87" s="24">
        <v>43399652.880000003</v>
      </c>
      <c r="I87" s="24">
        <v>0</v>
      </c>
      <c r="J87" s="24">
        <v>189867930.52000001</v>
      </c>
      <c r="K87" s="24">
        <v>0</v>
      </c>
      <c r="L87" s="24">
        <v>0</v>
      </c>
      <c r="M87" s="24">
        <v>0</v>
      </c>
      <c r="N87" s="24">
        <v>0</v>
      </c>
      <c r="O87" s="24">
        <v>56451432.750000007</v>
      </c>
      <c r="P87" s="24">
        <v>394623933.90999997</v>
      </c>
      <c r="Q87" s="24">
        <v>13562387</v>
      </c>
      <c r="R87" s="24">
        <v>5023019</v>
      </c>
      <c r="S87" s="24">
        <v>0</v>
      </c>
      <c r="T87" s="24">
        <v>14858019</v>
      </c>
      <c r="U87" s="24">
        <v>172228149.01000005</v>
      </c>
      <c r="V87" s="24">
        <v>110115005.72</v>
      </c>
      <c r="W87" s="24">
        <v>15386140.890000001</v>
      </c>
      <c r="X87" s="24">
        <v>73968463.100000009</v>
      </c>
      <c r="Y87" s="24">
        <v>103307839.56999999</v>
      </c>
      <c r="Z87" s="24">
        <v>1569718</v>
      </c>
      <c r="AA87" s="24">
        <v>2398529.84</v>
      </c>
      <c r="AB87" s="24">
        <v>210649470.69999999</v>
      </c>
      <c r="AC87" s="24">
        <v>192724984</v>
      </c>
      <c r="AD87" s="24">
        <v>13339291</v>
      </c>
      <c r="AE87" s="24">
        <v>15976640.57</v>
      </c>
      <c r="AF87" s="24">
        <v>0</v>
      </c>
      <c r="AG87" s="24">
        <v>102613789.89</v>
      </c>
      <c r="AH87" s="24">
        <v>0</v>
      </c>
      <c r="AI87" s="24">
        <v>0</v>
      </c>
      <c r="AJ87" s="24">
        <v>140260</v>
      </c>
      <c r="AK87" s="24">
        <v>13281438</v>
      </c>
      <c r="AL87" s="24">
        <v>4185035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4566979</v>
      </c>
      <c r="AU87" s="24">
        <v>0</v>
      </c>
      <c r="AV87" s="24">
        <v>4974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3">SUM(C87:CD87)</f>
        <v>2111191413.2799997</v>
      </c>
    </row>
    <row r="88" spans="1:84" x14ac:dyDescent="0.35">
      <c r="A88" s="26" t="s">
        <v>273</v>
      </c>
      <c r="B88" s="20"/>
      <c r="C88" s="24">
        <v>600369</v>
      </c>
      <c r="D88" s="24">
        <v>0</v>
      </c>
      <c r="E88" s="24">
        <v>25667232.449999999</v>
      </c>
      <c r="F88" s="24">
        <v>0</v>
      </c>
      <c r="G88" s="24">
        <v>0</v>
      </c>
      <c r="H88" s="24">
        <v>0</v>
      </c>
      <c r="I88" s="24">
        <v>0</v>
      </c>
      <c r="J88" s="24">
        <v>79</v>
      </c>
      <c r="K88" s="24">
        <v>0</v>
      </c>
      <c r="L88" s="24">
        <v>0</v>
      </c>
      <c r="M88" s="24">
        <v>0</v>
      </c>
      <c r="N88" s="24">
        <v>0</v>
      </c>
      <c r="O88" s="24">
        <v>1546352.79</v>
      </c>
      <c r="P88" s="24">
        <v>293674603.57999998</v>
      </c>
      <c r="Q88" s="24">
        <v>10056778</v>
      </c>
      <c r="R88" s="24">
        <v>9931295</v>
      </c>
      <c r="S88" s="24">
        <v>0</v>
      </c>
      <c r="T88" s="24">
        <v>356640</v>
      </c>
      <c r="U88" s="24">
        <v>96826184.680000007</v>
      </c>
      <c r="V88" s="24">
        <v>184391780.15999997</v>
      </c>
      <c r="W88" s="24">
        <v>9260044.1099999994</v>
      </c>
      <c r="X88" s="24">
        <v>67929547.979999989</v>
      </c>
      <c r="Y88" s="24">
        <v>65682026.699999996</v>
      </c>
      <c r="Z88" s="24">
        <v>11420</v>
      </c>
      <c r="AA88" s="24">
        <v>6618588.6799999997</v>
      </c>
      <c r="AB88" s="24">
        <v>108540160.29999998</v>
      </c>
      <c r="AC88" s="24">
        <v>16067738.25</v>
      </c>
      <c r="AD88" s="24">
        <v>1257027</v>
      </c>
      <c r="AE88" s="24">
        <v>1916500.4300000002</v>
      </c>
      <c r="AF88" s="24">
        <v>0</v>
      </c>
      <c r="AG88" s="24">
        <v>156837459.60000002</v>
      </c>
      <c r="AH88" s="24">
        <v>0</v>
      </c>
      <c r="AI88" s="24">
        <v>0</v>
      </c>
      <c r="AJ88" s="24">
        <v>14809095</v>
      </c>
      <c r="AK88" s="24">
        <v>983916</v>
      </c>
      <c r="AL88" s="24">
        <v>175560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577428</v>
      </c>
      <c r="AU88" s="24">
        <v>0</v>
      </c>
      <c r="AV88" s="24">
        <v>11496368.18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3"/>
        <v>1085214194.8899999</v>
      </c>
    </row>
    <row r="89" spans="1:84" x14ac:dyDescent="0.35">
      <c r="A89" s="26" t="s">
        <v>274</v>
      </c>
      <c r="B89" s="20"/>
      <c r="C89" s="32">
        <v>97622614.969999999</v>
      </c>
      <c r="D89" s="32">
        <v>0</v>
      </c>
      <c r="E89" s="32">
        <v>285593316.40999997</v>
      </c>
      <c r="F89" s="32">
        <v>0</v>
      </c>
      <c r="G89" s="32">
        <v>0</v>
      </c>
      <c r="H89" s="32">
        <v>43399652.880000003</v>
      </c>
      <c r="I89" s="32">
        <v>0</v>
      </c>
      <c r="J89" s="32">
        <v>189868009.52000001</v>
      </c>
      <c r="K89" s="32">
        <v>0</v>
      </c>
      <c r="L89" s="32">
        <v>0</v>
      </c>
      <c r="M89" s="32">
        <v>0</v>
      </c>
      <c r="N89" s="32">
        <v>0</v>
      </c>
      <c r="O89" s="32">
        <v>57997785.540000007</v>
      </c>
      <c r="P89" s="32">
        <v>688298537.49000001</v>
      </c>
      <c r="Q89" s="32">
        <v>23619165</v>
      </c>
      <c r="R89" s="32">
        <v>14954314</v>
      </c>
      <c r="S89" s="32">
        <v>0</v>
      </c>
      <c r="T89" s="32">
        <v>15214659</v>
      </c>
      <c r="U89" s="32">
        <v>269054333.69000006</v>
      </c>
      <c r="V89" s="32">
        <v>294506785.88</v>
      </c>
      <c r="W89" s="32">
        <v>24646185</v>
      </c>
      <c r="X89" s="32">
        <v>141898011.07999998</v>
      </c>
      <c r="Y89" s="32">
        <v>168989866.26999998</v>
      </c>
      <c r="Z89" s="32">
        <v>1581138</v>
      </c>
      <c r="AA89" s="32">
        <v>9017118.5199999996</v>
      </c>
      <c r="AB89" s="32">
        <v>319189631</v>
      </c>
      <c r="AC89" s="32">
        <v>208792722.25</v>
      </c>
      <c r="AD89" s="32">
        <v>14596318</v>
      </c>
      <c r="AE89" s="32">
        <v>17893141</v>
      </c>
      <c r="AF89" s="32">
        <v>0</v>
      </c>
      <c r="AG89" s="32">
        <v>259451249.49000001</v>
      </c>
      <c r="AH89" s="32">
        <v>0</v>
      </c>
      <c r="AI89" s="32">
        <v>0</v>
      </c>
      <c r="AJ89" s="32">
        <v>14949355</v>
      </c>
      <c r="AK89" s="32">
        <v>14265354</v>
      </c>
      <c r="AL89" s="32">
        <v>4360595</v>
      </c>
      <c r="AM89" s="32">
        <v>0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5144407</v>
      </c>
      <c r="AU89" s="32">
        <v>0</v>
      </c>
      <c r="AV89" s="32">
        <v>11501342.18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3"/>
        <v>3196405608.1699996</v>
      </c>
    </row>
    <row r="90" spans="1:84" x14ac:dyDescent="0.35">
      <c r="A90" s="39" t="s">
        <v>275</v>
      </c>
      <c r="B90" s="32"/>
      <c r="C90" s="24">
        <v>50563.879999999976</v>
      </c>
      <c r="D90" s="24">
        <v>0</v>
      </c>
      <c r="E90" s="24">
        <v>173077.50999999986</v>
      </c>
      <c r="F90" s="24">
        <v>0</v>
      </c>
      <c r="G90" s="24">
        <v>0</v>
      </c>
      <c r="H90" s="24">
        <v>26724.279999999995</v>
      </c>
      <c r="I90" s="24">
        <v>0</v>
      </c>
      <c r="J90" s="24">
        <v>22802.500000000004</v>
      </c>
      <c r="K90" s="24">
        <v>0</v>
      </c>
      <c r="L90" s="24">
        <v>0</v>
      </c>
      <c r="M90" s="24">
        <v>0</v>
      </c>
      <c r="N90" s="24">
        <v>0</v>
      </c>
      <c r="O90" s="24">
        <v>24601.519999999993</v>
      </c>
      <c r="P90" s="24">
        <v>93441.530000000057</v>
      </c>
      <c r="Q90" s="24">
        <v>5685.03</v>
      </c>
      <c r="R90" s="24">
        <v>826.12</v>
      </c>
      <c r="S90" s="24">
        <v>18014.580000000002</v>
      </c>
      <c r="T90" s="24">
        <v>376.65999999999997</v>
      </c>
      <c r="U90" s="24">
        <v>45266.420000000027</v>
      </c>
      <c r="V90" s="24">
        <v>8883.8000000000029</v>
      </c>
      <c r="W90" s="24">
        <v>0</v>
      </c>
      <c r="X90" s="24">
        <v>0</v>
      </c>
      <c r="Y90" s="24">
        <v>12779.500000000002</v>
      </c>
      <c r="Z90" s="24">
        <v>0</v>
      </c>
      <c r="AA90" s="24">
        <v>2155.4300000000003</v>
      </c>
      <c r="AB90" s="24">
        <v>11506.93</v>
      </c>
      <c r="AC90" s="24">
        <v>1947.5800000000002</v>
      </c>
      <c r="AD90" s="24">
        <v>2910.1500000000005</v>
      </c>
      <c r="AE90" s="24">
        <v>1437.86</v>
      </c>
      <c r="AF90" s="24">
        <v>0</v>
      </c>
      <c r="AG90" s="24">
        <v>45394.799999999974</v>
      </c>
      <c r="AH90" s="24">
        <v>0</v>
      </c>
      <c r="AI90" s="24">
        <v>0</v>
      </c>
      <c r="AJ90" s="24">
        <v>20275.850000000009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2119.06</v>
      </c>
      <c r="AU90" s="24">
        <v>0</v>
      </c>
      <c r="AV90" s="24">
        <v>12869.989999999998</v>
      </c>
      <c r="AW90" s="24">
        <v>13093.550000000001</v>
      </c>
      <c r="AX90" s="24">
        <v>0</v>
      </c>
      <c r="AY90" s="24">
        <v>26625.279999999992</v>
      </c>
      <c r="AZ90" s="24">
        <v>0</v>
      </c>
      <c r="BA90" s="24">
        <v>9997.6099999999988</v>
      </c>
      <c r="BB90" s="24">
        <v>7549.630000000001</v>
      </c>
      <c r="BC90" s="24">
        <v>615.61000000000013</v>
      </c>
      <c r="BD90" s="24">
        <v>4821.43</v>
      </c>
      <c r="BE90" s="24">
        <v>142317.05000000005</v>
      </c>
      <c r="BF90" s="24">
        <v>0</v>
      </c>
      <c r="BG90" s="24">
        <v>2027.5400000000002</v>
      </c>
      <c r="BH90" s="24">
        <v>10204.720000000001</v>
      </c>
      <c r="BI90" s="24">
        <v>0</v>
      </c>
      <c r="BJ90" s="24">
        <v>293.27999999999997</v>
      </c>
      <c r="BK90" s="24">
        <v>0</v>
      </c>
      <c r="BL90" s="24">
        <v>1037.02</v>
      </c>
      <c r="BM90" s="24">
        <v>0</v>
      </c>
      <c r="BN90" s="24">
        <v>16913.149999999998</v>
      </c>
      <c r="BO90" s="24">
        <v>583.41999999999996</v>
      </c>
      <c r="BP90" s="24">
        <v>0</v>
      </c>
      <c r="BQ90" s="24">
        <v>0</v>
      </c>
      <c r="BR90" s="24">
        <v>0</v>
      </c>
      <c r="BS90" s="24">
        <v>4730.2400000000007</v>
      </c>
      <c r="BT90" s="24">
        <v>1897.92</v>
      </c>
      <c r="BU90" s="24">
        <v>3537.77</v>
      </c>
      <c r="BV90" s="24">
        <v>586.43000000000006</v>
      </c>
      <c r="BW90" s="24">
        <v>1748.97</v>
      </c>
      <c r="BX90" s="24">
        <v>0</v>
      </c>
      <c r="BY90" s="24">
        <v>23171.849999999995</v>
      </c>
      <c r="BZ90" s="24">
        <v>1737.72</v>
      </c>
      <c r="CA90" s="24">
        <v>25013.530000000002</v>
      </c>
      <c r="CB90" s="24">
        <v>0</v>
      </c>
      <c r="CC90" s="24">
        <v>6039.68</v>
      </c>
      <c r="CD90" s="264" t="s">
        <v>233</v>
      </c>
      <c r="CE90" s="32">
        <f t="shared" si="3"/>
        <v>888204.38000000035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3"/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17299.368201883881</v>
      </c>
      <c r="D92" s="24">
        <v>0</v>
      </c>
      <c r="E92" s="24">
        <v>59214.830289037127</v>
      </c>
      <c r="F92" s="24">
        <v>0</v>
      </c>
      <c r="G92" s="24">
        <v>0</v>
      </c>
      <c r="H92" s="24">
        <v>9143.1504000531895</v>
      </c>
      <c r="I92" s="24">
        <v>0</v>
      </c>
      <c r="J92" s="24">
        <v>7801.3958466687563</v>
      </c>
      <c r="K92" s="24">
        <v>0</v>
      </c>
      <c r="L92" s="24">
        <v>0</v>
      </c>
      <c r="M92" s="24">
        <v>0</v>
      </c>
      <c r="N92" s="24">
        <v>0</v>
      </c>
      <c r="O92" s="24">
        <v>8416.892706928551</v>
      </c>
      <c r="P92" s="24">
        <v>31969.054447905906</v>
      </c>
      <c r="Q92" s="24">
        <v>1945.0134603744007</v>
      </c>
      <c r="R92" s="24">
        <v>282.639584995066</v>
      </c>
      <c r="S92" s="24">
        <v>6163.3097068953866</v>
      </c>
      <c r="T92" s="24">
        <v>128.86629797637335</v>
      </c>
      <c r="U92" s="24">
        <v>15486.953666552514</v>
      </c>
      <c r="V92" s="24">
        <v>3039.405346897749</v>
      </c>
      <c r="W92" s="24">
        <v>0</v>
      </c>
      <c r="X92" s="24">
        <v>0</v>
      </c>
      <c r="Y92" s="24">
        <v>4372.2371767351551</v>
      </c>
      <c r="Z92" s="24">
        <v>0</v>
      </c>
      <c r="AA92" s="24">
        <v>737.4350465863497</v>
      </c>
      <c r="AB92" s="24">
        <v>3936.8541129221844</v>
      </c>
      <c r="AC92" s="24">
        <v>666.32354009670587</v>
      </c>
      <c r="AD92" s="24">
        <v>995.64662309760263</v>
      </c>
      <c r="AE92" s="24">
        <v>491.93356132402744</v>
      </c>
      <c r="AF92" s="24">
        <v>0</v>
      </c>
      <c r="AG92" s="24">
        <v>15530.87618376751</v>
      </c>
      <c r="AH92" s="24">
        <v>0</v>
      </c>
      <c r="AI92" s="24">
        <v>0</v>
      </c>
      <c r="AJ92" s="24">
        <v>6936.9556837048031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724.99181593430069</v>
      </c>
      <c r="AU92" s="24">
        <v>0</v>
      </c>
      <c r="AV92" s="24">
        <v>4403.1964272631685</v>
      </c>
      <c r="AW92" s="24">
        <v>4479.6827798771938</v>
      </c>
      <c r="AX92" s="321" t="s">
        <v>233</v>
      </c>
      <c r="AY92" s="321" t="s">
        <v>233</v>
      </c>
      <c r="AZ92" s="29" t="s">
        <v>233</v>
      </c>
      <c r="BA92" s="24">
        <v>3420.4720153761214</v>
      </c>
      <c r="BB92" s="24">
        <v>2582.9471385105076</v>
      </c>
      <c r="BC92" s="24">
        <v>210.61801544426066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3491.3303464276987</v>
      </c>
      <c r="BI92" s="24">
        <v>0</v>
      </c>
      <c r="BJ92" s="29" t="s">
        <v>233</v>
      </c>
      <c r="BK92" s="24">
        <v>0</v>
      </c>
      <c r="BL92" s="24">
        <v>354.79458484431234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1618.3521407629173</v>
      </c>
      <c r="BT92" s="24">
        <v>649.33341542855237</v>
      </c>
      <c r="BU92" s="24">
        <v>1210.3736074759049</v>
      </c>
      <c r="BV92" s="24">
        <v>200.63469208911121</v>
      </c>
      <c r="BW92" s="24">
        <v>598.37330529320263</v>
      </c>
      <c r="BX92" s="24">
        <v>0</v>
      </c>
      <c r="BY92" s="24">
        <v>7927.7611818717851</v>
      </c>
      <c r="BZ92" s="24">
        <v>594.52435437663542</v>
      </c>
      <c r="CA92" s="24">
        <v>8557.8532640072081</v>
      </c>
      <c r="CB92" s="24">
        <v>0</v>
      </c>
      <c r="CC92" s="29" t="s">
        <v>233</v>
      </c>
      <c r="CD92" s="29" t="s">
        <v>233</v>
      </c>
      <c r="CE92" s="32">
        <f t="shared" si="3"/>
        <v>235584.38096938614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3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257.39673557692311</v>
      </c>
      <c r="D94" s="315">
        <v>0</v>
      </c>
      <c r="E94" s="315">
        <v>469.76577884615386</v>
      </c>
      <c r="F94" s="315">
        <v>0</v>
      </c>
      <c r="G94" s="315">
        <v>0</v>
      </c>
      <c r="H94" s="315">
        <v>32.217514423076921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35.074778846153841</v>
      </c>
      <c r="P94" s="316">
        <v>140.28015384615387</v>
      </c>
      <c r="Q94" s="316">
        <v>17.094725961538462</v>
      </c>
      <c r="R94" s="316">
        <v>0</v>
      </c>
      <c r="S94" s="317">
        <v>0</v>
      </c>
      <c r="T94" s="317">
        <v>13.22789423076923</v>
      </c>
      <c r="U94" s="318">
        <v>0</v>
      </c>
      <c r="V94" s="316">
        <v>12.791841346153847</v>
      </c>
      <c r="W94" s="316">
        <v>0</v>
      </c>
      <c r="X94" s="316">
        <v>0</v>
      </c>
      <c r="Y94" s="316">
        <v>10.742783653846155</v>
      </c>
      <c r="Z94" s="316">
        <v>0</v>
      </c>
      <c r="AA94" s="316">
        <v>0</v>
      </c>
      <c r="AB94" s="317">
        <v>0</v>
      </c>
      <c r="AC94" s="316">
        <v>0.80052884615384612</v>
      </c>
      <c r="AD94" s="316">
        <v>2.8517548076923074</v>
      </c>
      <c r="AE94" s="316">
        <v>0</v>
      </c>
      <c r="AF94" s="316">
        <v>0</v>
      </c>
      <c r="AG94" s="316">
        <v>106.75303846153847</v>
      </c>
      <c r="AH94" s="316">
        <v>0</v>
      </c>
      <c r="AI94" s="316">
        <v>0</v>
      </c>
      <c r="AJ94" s="316">
        <v>14.308495192307694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-1.0158653846153845E-2</v>
      </c>
      <c r="AU94" s="316">
        <v>0</v>
      </c>
      <c r="AV94" s="317">
        <v>5.9134615384615383E-2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3"/>
        <v>1113.355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217" t="s">
        <v>1374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218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1375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1368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1367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3">
        <f>99220-2555</f>
        <v>96665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1368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4" t="s">
        <v>1369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4" t="s">
        <v>1370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1371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1" t="s">
        <v>1372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1" t="s">
        <v>1373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1377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2" t="s">
        <v>1378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>
        <v>1</v>
      </c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23707</v>
      </c>
      <c r="D127" s="50">
        <v>177700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2117</v>
      </c>
      <c r="D130" s="50">
        <v>5488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135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374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55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48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72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>
        <v>667</v>
      </c>
      <c r="D143" s="20"/>
      <c r="E143" s="32">
        <f>SUM(C132:C142)</f>
        <v>684</v>
      </c>
    </row>
    <row r="144" spans="1:5" x14ac:dyDescent="0.35">
      <c r="A144" s="20" t="s">
        <v>325</v>
      </c>
      <c r="B144" s="46" t="s">
        <v>284</v>
      </c>
      <c r="C144" s="47">
        <v>691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61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9475</v>
      </c>
      <c r="C154" s="50">
        <v>6507</v>
      </c>
      <c r="D154" s="50">
        <v>7725</v>
      </c>
      <c r="E154" s="32">
        <f>SUM(B154:D154)</f>
        <v>23707</v>
      </c>
    </row>
    <row r="155" spans="1:6" x14ac:dyDescent="0.35">
      <c r="A155" s="20" t="s">
        <v>227</v>
      </c>
      <c r="B155" s="50">
        <v>71023</v>
      </c>
      <c r="C155" s="50">
        <v>48774</v>
      </c>
      <c r="D155" s="50">
        <v>57903</v>
      </c>
      <c r="E155" s="32">
        <f>SUM(B155:D155)</f>
        <v>177700</v>
      </c>
    </row>
    <row r="156" spans="1:6" x14ac:dyDescent="0.35">
      <c r="A156" s="20" t="s">
        <v>332</v>
      </c>
      <c r="B156" s="50">
        <v>218539</v>
      </c>
      <c r="C156" s="50">
        <v>150080</v>
      </c>
      <c r="D156" s="50">
        <v>178169</v>
      </c>
      <c r="E156" s="32">
        <f>SUM(B156:D156)</f>
        <v>546788</v>
      </c>
    </row>
    <row r="157" spans="1:6" x14ac:dyDescent="0.35">
      <c r="A157" s="20" t="s">
        <v>272</v>
      </c>
      <c r="B157" s="50">
        <v>869465134</v>
      </c>
      <c r="C157" s="50">
        <v>620652929</v>
      </c>
      <c r="D157" s="50">
        <v>621073350</v>
      </c>
      <c r="E157" s="32">
        <f>SUM(B157:D157)</f>
        <v>2111191413</v>
      </c>
      <c r="F157" s="18"/>
    </row>
    <row r="158" spans="1:6" x14ac:dyDescent="0.35">
      <c r="A158" s="20" t="s">
        <v>273</v>
      </c>
      <c r="B158" s="50">
        <v>408064589</v>
      </c>
      <c r="C158" s="50">
        <v>256684965</v>
      </c>
      <c r="D158" s="50">
        <v>420464640</v>
      </c>
      <c r="E158" s="32">
        <f>SUM(B158:D158)</f>
        <v>1085214194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22641576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-265511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73899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6927826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4345390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33723180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3999309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3665185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7664494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100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100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6210904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19264182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25475086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-782482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6407449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5624967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9445545.1799999997</v>
      </c>
      <c r="C211" s="47">
        <v>0</v>
      </c>
      <c r="D211" s="50">
        <v>751103.84</v>
      </c>
      <c r="E211" s="32">
        <f t="shared" ref="E211:E219" si="4">SUM(B211:C211)-D211</f>
        <v>8694441.3399999999</v>
      </c>
    </row>
    <row r="212" spans="1:5" x14ac:dyDescent="0.35">
      <c r="A212" s="20" t="s">
        <v>367</v>
      </c>
      <c r="B212" s="50">
        <v>21538293.900000002</v>
      </c>
      <c r="C212" s="47">
        <v>-3.7252902984619141E-9</v>
      </c>
      <c r="D212" s="50">
        <v>0</v>
      </c>
      <c r="E212" s="32">
        <f t="shared" si="4"/>
        <v>21538293.899999999</v>
      </c>
    </row>
    <row r="213" spans="1:5" x14ac:dyDescent="0.35">
      <c r="A213" s="20" t="s">
        <v>368</v>
      </c>
      <c r="B213" s="50">
        <v>366927205.82999998</v>
      </c>
      <c r="C213" s="47">
        <v>2031490.9099999666</v>
      </c>
      <c r="D213" s="50">
        <v>0</v>
      </c>
      <c r="E213" s="32">
        <f t="shared" si="4"/>
        <v>368958696.73999995</v>
      </c>
    </row>
    <row r="214" spans="1:5" x14ac:dyDescent="0.35">
      <c r="A214" s="20" t="s">
        <v>369</v>
      </c>
      <c r="B214" s="50"/>
      <c r="C214" s="47"/>
      <c r="D214" s="50"/>
      <c r="E214" s="32">
        <f t="shared" si="4"/>
        <v>0</v>
      </c>
    </row>
    <row r="215" spans="1:5" x14ac:dyDescent="0.35">
      <c r="A215" s="20" t="s">
        <v>370</v>
      </c>
      <c r="B215" s="50">
        <v>13959217.92</v>
      </c>
      <c r="C215" s="47">
        <v>1.862645149230957E-9</v>
      </c>
      <c r="D215" s="50">
        <v>0</v>
      </c>
      <c r="E215" s="32">
        <f t="shared" si="4"/>
        <v>13959217.920000002</v>
      </c>
    </row>
    <row r="216" spans="1:5" x14ac:dyDescent="0.35">
      <c r="A216" s="20" t="s">
        <v>371</v>
      </c>
      <c r="B216" s="50">
        <v>229589232.72999999</v>
      </c>
      <c r="C216" s="47">
        <v>7471896.4499997497</v>
      </c>
      <c r="D216" s="50">
        <v>0</v>
      </c>
      <c r="E216" s="32">
        <f t="shared" si="4"/>
        <v>237061129.17999974</v>
      </c>
    </row>
    <row r="217" spans="1:5" x14ac:dyDescent="0.35">
      <c r="A217" s="20" t="s">
        <v>372</v>
      </c>
      <c r="B217" s="50"/>
      <c r="C217" s="47"/>
      <c r="D217" s="50"/>
      <c r="E217" s="32">
        <f t="shared" si="4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4"/>
        <v>0</v>
      </c>
    </row>
    <row r="219" spans="1:5" x14ac:dyDescent="0.35">
      <c r="A219" s="20" t="s">
        <v>374</v>
      </c>
      <c r="B219" s="50">
        <v>11967881.68</v>
      </c>
      <c r="C219" s="47">
        <v>2755043.7899996112</v>
      </c>
      <c r="D219" s="50">
        <v>-630935.1</v>
      </c>
      <c r="E219" s="32">
        <f t="shared" si="4"/>
        <v>15353860.569999611</v>
      </c>
    </row>
    <row r="220" spans="1:5" x14ac:dyDescent="0.35">
      <c r="A220" s="20" t="s">
        <v>215</v>
      </c>
      <c r="B220" s="32">
        <f>SUM(B211:B219)</f>
        <v>653427377.23999989</v>
      </c>
      <c r="C220" s="266">
        <f>SUM(C211:C219)</f>
        <v>12258431.149999326</v>
      </c>
      <c r="D220" s="32">
        <f>SUM(D211:D219)</f>
        <v>120168.73999999999</v>
      </c>
      <c r="E220" s="32">
        <f>SUM(E211:E219)</f>
        <v>665565639.64999926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21252194.43</v>
      </c>
      <c r="C225" s="47">
        <v>36406.489999998361</v>
      </c>
      <c r="D225" s="50">
        <v>0</v>
      </c>
      <c r="E225" s="32">
        <f t="shared" ref="E225:E232" si="5">SUM(B225:C225)-D225</f>
        <v>21288600.919999998</v>
      </c>
    </row>
    <row r="226" spans="1:5" x14ac:dyDescent="0.35">
      <c r="A226" s="20" t="s">
        <v>368</v>
      </c>
      <c r="B226" s="50">
        <v>258259037.69</v>
      </c>
      <c r="C226" s="47">
        <v>9762834.4800000247</v>
      </c>
      <c r="D226" s="50">
        <v>38539.350000023798</v>
      </c>
      <c r="E226" s="32">
        <f t="shared" si="5"/>
        <v>267983332.81999999</v>
      </c>
    </row>
    <row r="227" spans="1:5" x14ac:dyDescent="0.35">
      <c r="A227" s="20" t="s">
        <v>369</v>
      </c>
      <c r="B227" s="50"/>
      <c r="C227" s="47"/>
      <c r="D227" s="50"/>
      <c r="E227" s="32">
        <f t="shared" si="5"/>
        <v>0</v>
      </c>
    </row>
    <row r="228" spans="1:5" x14ac:dyDescent="0.35">
      <c r="A228" s="20" t="s">
        <v>370</v>
      </c>
      <c r="B228" s="50">
        <v>11918019.789999999</v>
      </c>
      <c r="C228" s="47">
        <v>423089.45000000112</v>
      </c>
      <c r="D228" s="50">
        <v>0</v>
      </c>
      <c r="E228" s="32">
        <f t="shared" si="5"/>
        <v>12341109.24</v>
      </c>
    </row>
    <row r="229" spans="1:5" x14ac:dyDescent="0.35">
      <c r="A229" s="20" t="s">
        <v>371</v>
      </c>
      <c r="B229" s="50">
        <v>198361735.11000001</v>
      </c>
      <c r="C229" s="47">
        <v>9652410.5799999833</v>
      </c>
      <c r="D229" s="50">
        <v>0</v>
      </c>
      <c r="E229" s="32">
        <f t="shared" si="5"/>
        <v>208014145.69</v>
      </c>
    </row>
    <row r="230" spans="1:5" x14ac:dyDescent="0.35">
      <c r="A230" s="20" t="s">
        <v>372</v>
      </c>
      <c r="B230" s="50"/>
      <c r="C230" s="47"/>
      <c r="D230" s="50"/>
      <c r="E230" s="32">
        <f t="shared" si="5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5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5"/>
        <v>0</v>
      </c>
    </row>
    <row r="233" spans="1:5" x14ac:dyDescent="0.35">
      <c r="A233" s="20" t="s">
        <v>215</v>
      </c>
      <c r="B233" s="32">
        <f>SUM(B224:B232)</f>
        <v>489790987.02000004</v>
      </c>
      <c r="C233" s="266">
        <f>SUM(C224:C232)</f>
        <v>19874741.000000007</v>
      </c>
      <c r="D233" s="32">
        <f>SUM(D224:D232)</f>
        <v>38539.350000023798</v>
      </c>
      <c r="E233" s="32">
        <f>SUM(E224:E232)</f>
        <v>509627188.67000002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3" t="s">
        <v>377</v>
      </c>
      <c r="C236" s="343"/>
      <c r="D236" s="38"/>
      <c r="E236" s="38"/>
    </row>
    <row r="237" spans="1:5" x14ac:dyDescent="0.35">
      <c r="A237" s="56" t="s">
        <v>377</v>
      </c>
      <c r="B237" s="38"/>
      <c r="C237" s="47">
        <v>-7239318</v>
      </c>
      <c r="D237" s="40">
        <f>C237</f>
        <v>-7239318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963780105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672846031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14355932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111835390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442181485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19482964.030000001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2224481907.0300002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1908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17428151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15921383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33349534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2250592123.0300002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12300337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513520872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369639483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17466688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17227243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193336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191068993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347790111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347790111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8694441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21538294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368958696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13959218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237061129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15353861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665565639</v>
      </c>
      <c r="E291" s="20"/>
    </row>
    <row r="292" spans="1:5" x14ac:dyDescent="0.35">
      <c r="A292" s="20" t="s">
        <v>416</v>
      </c>
      <c r="B292" s="46" t="s">
        <v>284</v>
      </c>
      <c r="C292" s="47">
        <v>509627189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155938450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39605511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39605511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6314858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0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6314858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740717923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40082129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36144206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3378269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79604604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-395064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-395064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2741570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167752023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1423949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171917542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171917542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5">
        <v>489590843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740717925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740717923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2111191413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1085214194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3196405607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-7239318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2224481907.0300002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33349534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2250592123.0300002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945813483.96999979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53147429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53147429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53147429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998960912.96999979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379409523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33723180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39291574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203621128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4974879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108727809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19874741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7664494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100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25475086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5624967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347148217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347148217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1175535698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-176574785.03000021</v>
      </c>
      <c r="E417" s="32"/>
    </row>
    <row r="418" spans="1:13" x14ac:dyDescent="0.35">
      <c r="A418" s="32" t="s">
        <v>508</v>
      </c>
      <c r="B418" s="20"/>
      <c r="C418" s="236">
        <v>-47993596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-47993596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-224568381.03000021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-224568381.03000021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745887.33000000031</v>
      </c>
      <c r="E612" s="258">
        <f>SUM(C624:D647)+SUM(C668:D713)</f>
        <v>757587897.42738104</v>
      </c>
      <c r="F612" s="258">
        <f>CE64-(AX64+BD64+BE64+BG64+BJ64+BN64+BP64+BQ64+CB64+CC64+CD64)</f>
        <v>201444841.29999986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2972.7891730769243</v>
      </c>
      <c r="I612" s="256">
        <f>CE92-(AX92+AY92+AZ92+BD92+BE92+BF92+BG92+BJ92+BN92+BO92+BP92+BQ92+BR92+CB92+CC92+CD92)</f>
        <v>235584.38096938614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3196405608.1699996</v>
      </c>
      <c r="L612" s="262">
        <f>CE94-(AW94+AX94+AY94+AZ94+BA94+BB94+BC94+BD94+BE94+BF94+BG94+BH94+BI94+BJ94+BK94+BL94+BM94+BN94+BO94+BP94+BQ94+BR94+BS94+BT94+BU94+BV94+BW94+BX94+BY94+BZ94+CA94+CB94+CC94+CD94)</f>
        <v>1113.355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22540035.23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31100152.050000001</v>
      </c>
      <c r="D615" s="256">
        <f>SUM(C614:C615)</f>
        <v>53640187.280000001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66471.060000000012</v>
      </c>
      <c r="D617" s="256">
        <f>(D615/D612)*BJ90</f>
        <v>21091.113218773127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949561.92</v>
      </c>
      <c r="D618" s="256">
        <f>(D615/D612)*BG90</f>
        <v>145809.72345741704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28962470.970000003</v>
      </c>
      <c r="D619" s="256">
        <f>(D615/D612)*BN90</f>
        <v>1216302.3783963881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333014794.68000001</v>
      </c>
      <c r="D620" s="256">
        <f>(D615/D612)*CC90</f>
        <v>434341.15754623461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3793.01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-15114.319999999992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847.27</v>
      </c>
      <c r="D623" s="256">
        <f>(D615/D612)*BQ90</f>
        <v>0</v>
      </c>
      <c r="E623" s="258">
        <f>SUM(C616:D623)</f>
        <v>364800368.96261877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-321553.94999999995</v>
      </c>
      <c r="D624" s="256">
        <f>(D615/D612)*BD90</f>
        <v>346731.19887612294</v>
      </c>
      <c r="E624" s="258">
        <f>(E623/E612)*SUM(C624:D624)</f>
        <v>12123.569701499549</v>
      </c>
      <c r="F624" s="258">
        <f>SUM(C624:E624)</f>
        <v>37300.818577622544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10083635.73</v>
      </c>
      <c r="D625" s="256">
        <f>(D615/D612)*AY90</f>
        <v>1914746.3003325681</v>
      </c>
      <c r="E625" s="258">
        <f>(E623/E612)*SUM(C625:D625)</f>
        <v>5777566.1497276453</v>
      </c>
      <c r="F625" s="258">
        <f>(F624/F612)*AY64</f>
        <v>229.35865067111217</v>
      </c>
      <c r="G625" s="256">
        <f>SUM(C625:F625)</f>
        <v>17776177.538710885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4504.63</v>
      </c>
      <c r="D626" s="256">
        <f>(D615/D612)*BR90</f>
        <v>0</v>
      </c>
      <c r="E626" s="258">
        <f>(E623/E612)*SUM(C626:D626)</f>
        <v>2169.1089464606976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4252539.4800000004</v>
      </c>
      <c r="D627" s="256">
        <f>(D615/D612)*BO90</f>
        <v>41956.414600711323</v>
      </c>
      <c r="E627" s="258">
        <f>(E623/E612)*SUM(C627:D627)</f>
        <v>2067923.3290008591</v>
      </c>
      <c r="F627" s="258">
        <f>(F624/F612)*BO64</f>
        <v>1.2344433671376376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3332870.1700000004</v>
      </c>
      <c r="D630" s="256">
        <f>(D615/D612)*BA90</f>
        <v>718974.10129275231</v>
      </c>
      <c r="E630" s="258">
        <f>(E623/E612)*SUM(C630:D630)</f>
        <v>1951079.5911155045</v>
      </c>
      <c r="F630" s="258">
        <f>(F624/F612)*BA64</f>
        <v>97.137070485931787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-1947314.6700000004</v>
      </c>
      <c r="D631" s="256">
        <f>(D615/D612)*AW90</f>
        <v>941617.38095221948</v>
      </c>
      <c r="E631" s="258">
        <f>(E623/E612)*SUM(C631:D631)</f>
        <v>-484272.17931435246</v>
      </c>
      <c r="F631" s="258">
        <f>(F624/F612)*AW64</f>
        <v>13.964384250992236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8145645.0699999975</v>
      </c>
      <c r="D632" s="256">
        <f>(D615/D612)*BB90</f>
        <v>542928.60437072488</v>
      </c>
      <c r="E632" s="258">
        <f>(E623/E612)*SUM(C632:D632)</f>
        <v>4183798.2007535421</v>
      </c>
      <c r="F632" s="258">
        <f>(F624/F612)*BB64</f>
        <v>16.612843520433707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2516170.4700000002</v>
      </c>
      <c r="D633" s="256">
        <f>(D615/D612)*BC90</f>
        <v>44271.345501257936</v>
      </c>
      <c r="E633" s="258">
        <f>(E623/E612)*SUM(C633:D633)</f>
        <v>1232926.3999253768</v>
      </c>
      <c r="F633" s="258">
        <f>(F624/F612)*BC64</f>
        <v>6.9754502164174523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784842.1</v>
      </c>
      <c r="D636" s="256">
        <f>(D615/D612)*BH90</f>
        <v>733868.33362615434</v>
      </c>
      <c r="E636" s="258">
        <f>(E623/E612)*SUM(C636:D636)</f>
        <v>731302.76818777493</v>
      </c>
      <c r="F636" s="258">
        <f>(F624/F612)*BH64</f>
        <v>5.3824080198642639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1350356.0700000003</v>
      </c>
      <c r="D637" s="256">
        <f>(D615/D612)*BL90</f>
        <v>74576.876125655035</v>
      </c>
      <c r="E637" s="258">
        <f>(E623/E612)*SUM(C637:D637)</f>
        <v>686146.20991019416</v>
      </c>
      <c r="F637" s="258">
        <f>(F624/F612)*BL64</f>
        <v>0.56000989127051226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1844838.4700000004</v>
      </c>
      <c r="D639" s="256">
        <f>(D615/D612)*BS90</f>
        <v>340173.30671020667</v>
      </c>
      <c r="E639" s="258">
        <f>(E623/E612)*SUM(C639:D639)</f>
        <v>1052146.0348539378</v>
      </c>
      <c r="F639" s="258">
        <f>(F624/F612)*BS64</f>
        <v>93.790243130145072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1441793.3599999999</v>
      </c>
      <c r="D640" s="256">
        <f>(D615/D612)*BT90</f>
        <v>136488.15330119306</v>
      </c>
      <c r="E640" s="258">
        <f>(E623/E612)*SUM(C640:D640)</f>
        <v>759987.95695432171</v>
      </c>
      <c r="F640" s="258">
        <f>(F624/F612)*BT64</f>
        <v>4.5972320676807756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15.54</v>
      </c>
      <c r="D641" s="256">
        <f>(D615/D612)*BU90</f>
        <v>254417.30636926831</v>
      </c>
      <c r="E641" s="258">
        <f>(E623/E612)*SUM(C641:D641)</f>
        <v>122516.73574367708</v>
      </c>
      <c r="F641" s="258">
        <f>(F624/F612)*BU64</f>
        <v>2.8774860500548082E-3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42172.877539842906</v>
      </c>
      <c r="E642" s="258">
        <f>(E623/E612)*SUM(C642:D642)</f>
        <v>20307.453879600467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12504272.42</v>
      </c>
      <c r="D643" s="256">
        <f>(D615/D612)*BW90</f>
        <v>125776.4739710776</v>
      </c>
      <c r="E643" s="258">
        <f>(E623/E612)*SUM(C643:D643)</f>
        <v>6081731.9180817744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5250</v>
      </c>
      <c r="D644" s="256">
        <f>(D615/D612)*BX90</f>
        <v>0</v>
      </c>
      <c r="E644" s="258">
        <f>(E623/E612)*SUM(C644:D644)</f>
        <v>2528.0260462942929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38922437.640000008</v>
      </c>
      <c r="D645" s="256">
        <f>(D615/D612)*BY90</f>
        <v>1666394.2711348473</v>
      </c>
      <c r="E645" s="258">
        <f>(E623/E612)*SUM(C645:D645)</f>
        <v>19544690.335239977</v>
      </c>
      <c r="F645" s="258">
        <f>(F624/F612)*BY64</f>
        <v>29.498244569220383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7094494.7200000007</v>
      </c>
      <c r="D646" s="256">
        <f>(D615/D612)*BZ90</f>
        <v>124967.43474674864</v>
      </c>
      <c r="E646" s="258">
        <f>(E623/E612)*SUM(C646:D646)</f>
        <v>3476378.7366544195</v>
      </c>
      <c r="F646" s="258">
        <f>(F624/F612)*BZ64</f>
        <v>0.9732050374079837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13762371.210000001</v>
      </c>
      <c r="D647" s="256">
        <f>(D615/D612)*CA90</f>
        <v>1798837.9474603732</v>
      </c>
      <c r="E647" s="258">
        <f>(E623/E612)*SUM(C647:D647)</f>
        <v>7493169.9165510666</v>
      </c>
      <c r="F647" s="258">
        <f>(F624/F612)*CA64</f>
        <v>9.6921729354865409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520400180.33000016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44502414.990000002</v>
      </c>
      <c r="D668" s="256">
        <f>(D615/D612)*C90</f>
        <v>3636281.0892677908</v>
      </c>
      <c r="E668" s="258">
        <f>(E623/E612)*SUM(C668:D668)</f>
        <v>23180167.147244561</v>
      </c>
      <c r="F668" s="258">
        <f>(F624/F612)*C64</f>
        <v>710.49452915419909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6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6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109419327.96999998</v>
      </c>
      <c r="D670" s="256">
        <f>(D615/D612)*E90</f>
        <v>12446799.505705589</v>
      </c>
      <c r="E670" s="258">
        <f>(E623/E612)*SUM(C670:D670)</f>
        <v>58682046.556115106</v>
      </c>
      <c r="F670" s="258">
        <f>(F624/F612)*E64</f>
        <v>1297.8703552476347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6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6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6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16598384.540000001</v>
      </c>
      <c r="D673" s="256">
        <f>(D615/D612)*H90</f>
        <v>1921865.8455066634</v>
      </c>
      <c r="E673" s="258">
        <f>(E623/E612)*SUM(C673:D673)</f>
        <v>8918033.4016100504</v>
      </c>
      <c r="F673" s="258">
        <f>(F624/F612)*H64</f>
        <v>30.510141980181746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6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6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22649912.369999997</v>
      </c>
      <c r="D675" s="256">
        <f>(D615/D612)*J90</f>
        <v>1639832.6144676567</v>
      </c>
      <c r="E675" s="258">
        <f>(E623/E612)*SUM(C675:D675)</f>
        <v>11696211.043539124</v>
      </c>
      <c r="F675" s="258">
        <f>(F624/F612)*J64</f>
        <v>364.0403721809061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6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13</v>
      </c>
      <c r="D676" s="256">
        <f>(D615/D612)*K90</f>
        <v>0</v>
      </c>
      <c r="E676" s="258">
        <f>(E623/E612)*SUM(C676:D676)</f>
        <v>6.2598740193953919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6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6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6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6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9736083.8099999987</v>
      </c>
      <c r="D680" s="256">
        <f>(D615/D612)*O90</f>
        <v>1769208.4140545258</v>
      </c>
      <c r="E680" s="258">
        <f>(E623/E612)*SUM(C680:D680)</f>
        <v>5540129.2214546734</v>
      </c>
      <c r="F680" s="258">
        <f>(F624/F612)*O64</f>
        <v>137.29948944636556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6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119052927.57999995</v>
      </c>
      <c r="D681" s="256">
        <f>(D615/D612)*P90</f>
        <v>6719810.0401165681</v>
      </c>
      <c r="E681" s="258">
        <f>(E623/E612)*SUM(C681:D681)</f>
        <v>60563191.73664622</v>
      </c>
      <c r="F681" s="258">
        <f>(F624/F612)*P64</f>
        <v>13568.164139433007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6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3321962.82</v>
      </c>
      <c r="D682" s="256">
        <f>(D615/D612)*Q90</f>
        <v>408836.64546549984</v>
      </c>
      <c r="E682" s="258">
        <f>(E623/E612)*SUM(C682:D682)</f>
        <v>1796487.280418592</v>
      </c>
      <c r="F682" s="258">
        <f>(F624/F612)*Q64</f>
        <v>23.898751150684099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6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18126738.469999999</v>
      </c>
      <c r="D683" s="256">
        <f>(D615/D612)*R90</f>
        <v>59410.087466901445</v>
      </c>
      <c r="E683" s="258">
        <f>(E623/E612)*SUM(C683:D683)</f>
        <v>8757153.7590578496</v>
      </c>
      <c r="F683" s="258">
        <f>(F624/F612)*R64</f>
        <v>436.14665998843464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6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-129909.05999999988</v>
      </c>
      <c r="D684" s="256">
        <f>(D615/D612)*S90</f>
        <v>1295511.273761068</v>
      </c>
      <c r="E684" s="258">
        <f>(E623/E612)*SUM(C684:D684)</f>
        <v>561271.0011440512</v>
      </c>
      <c r="F684" s="258">
        <f>(F624/F612)*S64</f>
        <v>-201.81824835101466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6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3220480.22</v>
      </c>
      <c r="D685" s="256">
        <f>(D615/D612)*T90</f>
        <v>27087.352376510793</v>
      </c>
      <c r="E685" s="258">
        <f>(E623/E612)*SUM(C685:D685)</f>
        <v>1563797.2209654374</v>
      </c>
      <c r="F685" s="258">
        <f>(F624/F612)*T64</f>
        <v>171.08992108367082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6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32380797.010000013</v>
      </c>
      <c r="D686" s="256">
        <f>(D615/D612)*U90</f>
        <v>3255316.3844399103</v>
      </c>
      <c r="E686" s="258">
        <f>(E623/E612)*SUM(C686:D686)</f>
        <v>17159813.876160201</v>
      </c>
      <c r="F686" s="258">
        <f>(F624/F612)*U64</f>
        <v>2612.8619969127617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6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44788992.600000009</v>
      </c>
      <c r="D687" s="256">
        <f>(D615/D612)*V90</f>
        <v>638874.90320832236</v>
      </c>
      <c r="E687" s="258">
        <f>(E623/E612)*SUM(C687:D687)</f>
        <v>21874825.195374619</v>
      </c>
      <c r="F687" s="258">
        <f>(F624/F612)*V64</f>
        <v>4475.3880483519124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6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2323671.9700000002</v>
      </c>
      <c r="D688" s="256">
        <f>(D615/D612)*W90</f>
        <v>0</v>
      </c>
      <c r="E688" s="258">
        <f>(E623/E612)*SUM(C688:D688)</f>
        <v>1118914.9072769471</v>
      </c>
      <c r="F688" s="258">
        <f>(F624/F612)*W64</f>
        <v>25.07831489648871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6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2898762.43</v>
      </c>
      <c r="D689" s="256">
        <f>(D615/D612)*X90</f>
        <v>0</v>
      </c>
      <c r="E689" s="258">
        <f>(E623/E612)*SUM(C689:D689)</f>
        <v>1395837.509535112</v>
      </c>
      <c r="F689" s="258">
        <f>(F624/F612)*X64</f>
        <v>80.311670737275506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6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24193723.389999993</v>
      </c>
      <c r="D690" s="256">
        <f>(D615/D612)*Y90</f>
        <v>919032.6015388408</v>
      </c>
      <c r="E690" s="258">
        <f>(E623/E612)*SUM(C690:D690)</f>
        <v>12092514.522065379</v>
      </c>
      <c r="F690" s="258">
        <f>(F624/F612)*Y64</f>
        <v>1971.7520685355009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6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-11983.070000000065</v>
      </c>
      <c r="D691" s="256">
        <f>(D615/D612)*Z90</f>
        <v>0</v>
      </c>
      <c r="E691" s="258">
        <f>(E623/E612)*SUM(C691:D691)</f>
        <v>-5770.1929665843654</v>
      </c>
      <c r="F691" s="258">
        <f>(F624/F612)*Z64</f>
        <v>0.32409677177676516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6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1831748.7699999996</v>
      </c>
      <c r="D692" s="256">
        <f>(D615/D612)*AA90</f>
        <v>155006.88135958867</v>
      </c>
      <c r="E692" s="258">
        <f>(E623/E612)*SUM(C692:D692)</f>
        <v>956680.00652560429</v>
      </c>
      <c r="F692" s="258">
        <f>(F624/F612)*AA64</f>
        <v>148.70921788081827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6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40557696.870000005</v>
      </c>
      <c r="D693" s="256">
        <f>(D615/D612)*AB90</f>
        <v>827516.24192068016</v>
      </c>
      <c r="E693" s="258">
        <f>(E623/E612)*SUM(C693:D693)</f>
        <v>19928170.795881063</v>
      </c>
      <c r="F693" s="258">
        <f>(F624/F612)*AB64</f>
        <v>8611.0243824400404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6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32885993.949999999</v>
      </c>
      <c r="D694" s="256">
        <f>(D615/D612)*AC90</f>
        <v>140059.4322238754</v>
      </c>
      <c r="E694" s="258">
        <f>(E623/E612)*SUM(C694:D694)</f>
        <v>15902994.886965273</v>
      </c>
      <c r="F694" s="258">
        <f>(F624/F612)*AC64</f>
        <v>780.60485820659437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6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2976195.14</v>
      </c>
      <c r="D695" s="256">
        <f>(D615/D612)*AD90</f>
        <v>209282.26654941568</v>
      </c>
      <c r="E695" s="258">
        <f>(E623/E612)*SUM(C695:D695)</f>
        <v>1533899.0197407464</v>
      </c>
      <c r="F695" s="258">
        <f>(F624/F612)*AD64</f>
        <v>81.032101401668641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6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3701855.5399999996</v>
      </c>
      <c r="D696" s="256">
        <f>(D615/D612)*AE90</f>
        <v>103403.12347499021</v>
      </c>
      <c r="E696" s="258">
        <f>(E623/E612)*SUM(C696:D696)</f>
        <v>1832341.5265051017</v>
      </c>
      <c r="F696" s="258">
        <f>(F624/F612)*AE64</f>
        <v>3.4542368366783105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6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6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39197662.280000001</v>
      </c>
      <c r="D698" s="256">
        <f>(D615/D612)*AG90</f>
        <v>3264548.78049496</v>
      </c>
      <c r="E698" s="258">
        <f>(E623/E612)*SUM(C698:D698)</f>
        <v>20446776.294128928</v>
      </c>
      <c r="F698" s="258">
        <f>(F624/F612)*AG64</f>
        <v>448.33505577567189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6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6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6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15163024.600000001</v>
      </c>
      <c r="D701" s="256">
        <f>(D615/D612)*AJ90</f>
        <v>1458129.5961431442</v>
      </c>
      <c r="E701" s="258">
        <f>(E623/E612)*SUM(C701:D701)</f>
        <v>8003563.9480616301</v>
      </c>
      <c r="F701" s="258">
        <f>(F624/F612)*AJ64</f>
        <v>273.89946647795676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6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3114550.1100000003</v>
      </c>
      <c r="D702" s="256">
        <f>(D615/D612)*AK90</f>
        <v>0</v>
      </c>
      <c r="E702" s="258">
        <f>(E623/E612)*SUM(C702:D702)</f>
        <v>1499745.4858226203</v>
      </c>
      <c r="F702" s="258">
        <f>(F624/F612)*AK64</f>
        <v>2.8962285943267867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6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866245.57000000007</v>
      </c>
      <c r="D703" s="256">
        <f>(D615/D612)*AL90</f>
        <v>0</v>
      </c>
      <c r="E703" s="258">
        <f>(E623/E612)*SUM(C703:D703)</f>
        <v>417122.16446610406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6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61939.159999999996</v>
      </c>
      <c r="D704" s="256">
        <f>(D615/D612)*AM90</f>
        <v>0</v>
      </c>
      <c r="E704" s="258">
        <f>(E623/E612)*SUM(C704:D704)</f>
        <v>29825.487574398023</v>
      </c>
      <c r="F704" s="258">
        <f>(F624/F612)*AM64</f>
        <v>2.5664064770759099E-2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6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6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6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6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6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6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6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7391460.7599999998</v>
      </c>
      <c r="D711" s="256">
        <f>(D615/D612)*AT90</f>
        <v>152391.34744058028</v>
      </c>
      <c r="E711" s="258">
        <f>(E623/E612)*SUM(C711:D711)</f>
        <v>3632581.8318098816</v>
      </c>
      <c r="F711" s="258">
        <f>(F624/F612)*AT64</f>
        <v>436.50227949027328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6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6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1167412.27</v>
      </c>
      <c r="D713" s="256">
        <f>(D615/D612)*AV90</f>
        <v>925540.15348635404</v>
      </c>
      <c r="E713" s="258">
        <f>(E623/E612)*SUM(C713:D713)</f>
        <v>1007816.807662527</v>
      </c>
      <c r="F713" s="258">
        <f>(F624/F612)*AV64</f>
        <v>301.14354328482216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6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1122388266.3900003</v>
      </c>
      <c r="D715" s="231">
        <f>SUM(D616:D647)+SUM(D668:D713)</f>
        <v>53640187.279999979</v>
      </c>
      <c r="E715" s="231">
        <f>SUM(E624:E647)+SUM(E668:E713)</f>
        <v>364800368.96261883</v>
      </c>
      <c r="F715" s="231">
        <f>SUM(F625:F648)+SUM(F668:F713)</f>
        <v>37300.818577622551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1122388266.3900001</v>
      </c>
      <c r="D716" s="231">
        <f>D615</f>
        <v>53640187.280000001</v>
      </c>
      <c r="E716" s="231">
        <f>E623</f>
        <v>364800368.96261877</v>
      </c>
      <c r="F716" s="231">
        <f>F624</f>
        <v>37300.818577622544</v>
      </c>
      <c r="G716" s="231">
        <f>G625</f>
        <v>17776177.538710885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520400180.33000016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96624DD0-CF72-403F-BF09-78285B1859C7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Sacred Heart Medical Center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12300337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513520872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369639483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17466688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17227243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193336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191068993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347790111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347790111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8694441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21538294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368958696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13959218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237061129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15353861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509627189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155938450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39605511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39605511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6314858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6314858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740717923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Sacred Heart Medical Center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40082129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36144206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3378269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79604604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-395064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-395064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2741570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167752023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1423949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171917542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171917542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489590843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489590843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740717923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Sacred Heart Medical Center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2111191413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1085214194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3196405607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-7239318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2224481907.0300002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33349534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2250592123.0300002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945813483.96999979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53147429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53147429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998960912.96999979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379409523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33723180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39291574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203621128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4974879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108727809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19874741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7664494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100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25475086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5624967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347148217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1175535698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-176574785.03000021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-47993596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-224568381.03000021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-224568381.03000021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Sacred Heart Medical Center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19433</v>
      </c>
      <c r="D9" s="287">
        <f>data!D59</f>
        <v>0</v>
      </c>
      <c r="E9" s="287">
        <f>data!E59</f>
        <v>145706</v>
      </c>
      <c r="F9" s="287">
        <f>data!F59</f>
        <v>0</v>
      </c>
      <c r="G9" s="287">
        <f>data!G59</f>
        <v>0</v>
      </c>
      <c r="H9" s="287">
        <f>data!H59</f>
        <v>12561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374.22624038461544</v>
      </c>
      <c r="D10" s="294">
        <f>data!D60</f>
        <v>0</v>
      </c>
      <c r="E10" s="294">
        <f>data!E60</f>
        <v>758.33475000000021</v>
      </c>
      <c r="F10" s="294">
        <f>data!F60</f>
        <v>0</v>
      </c>
      <c r="G10" s="294">
        <f>data!G60</f>
        <v>0</v>
      </c>
      <c r="H10" s="294">
        <f>data!H60</f>
        <v>80.578759615384612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33116445.670000002</v>
      </c>
      <c r="D11" s="287">
        <f>data!D61</f>
        <v>0</v>
      </c>
      <c r="E11" s="287">
        <f>data!E61</f>
        <v>90238797.839999989</v>
      </c>
      <c r="F11" s="287">
        <f>data!F61</f>
        <v>0</v>
      </c>
      <c r="G11" s="287">
        <f>data!G61</f>
        <v>0</v>
      </c>
      <c r="H11" s="287">
        <f>data!H61</f>
        <v>8446386.9500000011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2271037</v>
      </c>
      <c r="D12" s="287">
        <f>data!D62</f>
        <v>0</v>
      </c>
      <c r="E12" s="287">
        <f>data!E62</f>
        <v>6199828</v>
      </c>
      <c r="F12" s="287">
        <f>data!F62</f>
        <v>0</v>
      </c>
      <c r="G12" s="287">
        <f>data!G62</f>
        <v>0</v>
      </c>
      <c r="H12" s="287">
        <f>data!H62</f>
        <v>795653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3592812.94</v>
      </c>
      <c r="D13" s="287">
        <f>data!D63</f>
        <v>0</v>
      </c>
      <c r="E13" s="287">
        <f>data!E63</f>
        <v>4285992.4799999995</v>
      </c>
      <c r="F13" s="287">
        <f>data!F63</f>
        <v>0</v>
      </c>
      <c r="G13" s="287">
        <f>data!G63</f>
        <v>0</v>
      </c>
      <c r="H13" s="287">
        <f>data!H63</f>
        <v>3144373.11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3837059.4299999997</v>
      </c>
      <c r="D14" s="287">
        <f>data!D64</f>
        <v>0</v>
      </c>
      <c r="E14" s="287">
        <f>data!E64</f>
        <v>7009210.46</v>
      </c>
      <c r="F14" s="287">
        <f>data!F64</f>
        <v>0</v>
      </c>
      <c r="G14" s="287">
        <f>data!G64</f>
        <v>0</v>
      </c>
      <c r="H14" s="287">
        <f>data!H64</f>
        <v>164771.47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2127.66</v>
      </c>
      <c r="D15" s="287">
        <f>data!D65</f>
        <v>0</v>
      </c>
      <c r="E15" s="287">
        <f>data!E65</f>
        <v>2004</v>
      </c>
      <c r="F15" s="287">
        <f>data!F65</f>
        <v>0</v>
      </c>
      <c r="G15" s="287">
        <f>data!G65</f>
        <v>0</v>
      </c>
      <c r="H15" s="287">
        <f>data!H65</f>
        <v>216.51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790032.97000000009</v>
      </c>
      <c r="D16" s="287">
        <f>data!D66</f>
        <v>0</v>
      </c>
      <c r="E16" s="287">
        <f>data!E66</f>
        <v>1436098.45</v>
      </c>
      <c r="F16" s="287">
        <f>data!F66</f>
        <v>0</v>
      </c>
      <c r="G16" s="287">
        <f>data!G66</f>
        <v>0</v>
      </c>
      <c r="H16" s="287">
        <f>data!H66</f>
        <v>4088098.1099999994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830461</v>
      </c>
      <c r="D17" s="287">
        <f>data!D67</f>
        <v>0</v>
      </c>
      <c r="E17" s="287">
        <f>data!E67</f>
        <v>442648</v>
      </c>
      <c r="F17" s="287">
        <f>data!F67</f>
        <v>0</v>
      </c>
      <c r="G17" s="287">
        <f>data!G67</f>
        <v>0</v>
      </c>
      <c r="H17" s="287">
        <f>data!H67</f>
        <v>1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1631.34</v>
      </c>
      <c r="D18" s="287">
        <f>data!D68</f>
        <v>0</v>
      </c>
      <c r="E18" s="287">
        <f>data!E68</f>
        <v>87932.52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66696.78</v>
      </c>
      <c r="D19" s="287">
        <f>data!D69</f>
        <v>0</v>
      </c>
      <c r="E19" s="287">
        <f>data!E69</f>
        <v>29075.419999999995</v>
      </c>
      <c r="F19" s="287">
        <f>data!F69</f>
        <v>0</v>
      </c>
      <c r="G19" s="287">
        <f>data!G69</f>
        <v>0</v>
      </c>
      <c r="H19" s="287">
        <f>data!H69</f>
        <v>4610.25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-5889.8</v>
      </c>
      <c r="D20" s="287">
        <f>-data!D84</f>
        <v>0</v>
      </c>
      <c r="E20" s="287">
        <f>-data!E84</f>
        <v>-312259.20000000001</v>
      </c>
      <c r="F20" s="287">
        <f>-data!F84</f>
        <v>0</v>
      </c>
      <c r="G20" s="287">
        <f>-data!G84</f>
        <v>0</v>
      </c>
      <c r="H20" s="287">
        <f>-data!H84</f>
        <v>-45725.86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44502414.990000002</v>
      </c>
      <c r="D21" s="287">
        <f>data!D85</f>
        <v>0</v>
      </c>
      <c r="E21" s="287">
        <f>data!E85</f>
        <v>109419327.96999998</v>
      </c>
      <c r="F21" s="287">
        <f>data!F85</f>
        <v>0</v>
      </c>
      <c r="G21" s="287">
        <f>data!G85</f>
        <v>0</v>
      </c>
      <c r="H21" s="287">
        <f>data!H85</f>
        <v>16598384.540000001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97022245.969999999</v>
      </c>
      <c r="D24" s="287">
        <f>data!D87</f>
        <v>0</v>
      </c>
      <c r="E24" s="287">
        <f>data!E87</f>
        <v>259926083.95999998</v>
      </c>
      <c r="F24" s="287">
        <f>data!F87</f>
        <v>0</v>
      </c>
      <c r="G24" s="287">
        <f>data!G87</f>
        <v>0</v>
      </c>
      <c r="H24" s="287">
        <f>data!H87</f>
        <v>43399652.880000003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600369</v>
      </c>
      <c r="D25" s="287">
        <f>data!D88</f>
        <v>0</v>
      </c>
      <c r="E25" s="287">
        <f>data!E88</f>
        <v>25667232.449999999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97622614.969999999</v>
      </c>
      <c r="D26" s="287">
        <f>data!D89</f>
        <v>0</v>
      </c>
      <c r="E26" s="287">
        <f>data!E89</f>
        <v>285593316.40999997</v>
      </c>
      <c r="F26" s="287">
        <f>data!F89</f>
        <v>0</v>
      </c>
      <c r="G26" s="287">
        <f>data!G89</f>
        <v>0</v>
      </c>
      <c r="H26" s="287">
        <f>data!H89</f>
        <v>43399652.880000003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50563.879999999976</v>
      </c>
      <c r="D28" s="287">
        <f>data!D90</f>
        <v>0</v>
      </c>
      <c r="E28" s="287">
        <f>data!E90</f>
        <v>173077.50999999986</v>
      </c>
      <c r="F28" s="287">
        <f>data!F90</f>
        <v>0</v>
      </c>
      <c r="G28" s="287">
        <f>data!G90</f>
        <v>0</v>
      </c>
      <c r="H28" s="287">
        <f>data!H90</f>
        <v>26724.279999999995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17299.368201883881</v>
      </c>
      <c r="D30" s="287">
        <f>data!D92</f>
        <v>0</v>
      </c>
      <c r="E30" s="287">
        <f>data!E92</f>
        <v>59214.830289037127</v>
      </c>
      <c r="F30" s="287">
        <f>data!F92</f>
        <v>0</v>
      </c>
      <c r="G30" s="287">
        <f>data!G92</f>
        <v>0</v>
      </c>
      <c r="H30" s="287">
        <f>data!H92</f>
        <v>9143.1504000531895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257.39673557692311</v>
      </c>
      <c r="D32" s="294">
        <f>data!D94</f>
        <v>0</v>
      </c>
      <c r="E32" s="294">
        <f>data!E94</f>
        <v>469.76577884615386</v>
      </c>
      <c r="F32" s="294">
        <f>data!F94</f>
        <v>0</v>
      </c>
      <c r="G32" s="294">
        <f>data!G94</f>
        <v>0</v>
      </c>
      <c r="H32" s="294">
        <f>data!H94</f>
        <v>32.217514423076921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Sacred Heart Medical Center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5488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2117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64.910355769230762</v>
      </c>
      <c r="I42" s="294">
        <f>data!P60</f>
        <v>369.47969711538462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18824615.66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7616654.1799999997</v>
      </c>
      <c r="I43" s="287">
        <f>data!P61</f>
        <v>35658401.010000005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1311336</v>
      </c>
      <c r="D44" s="287">
        <f>data!K62</f>
        <v>13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652394</v>
      </c>
      <c r="I44" s="287">
        <f>data!P62</f>
        <v>3051786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373657.78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648792.17999999993</v>
      </c>
      <c r="I45" s="287">
        <f>data!P63</f>
        <v>351771.56999999995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1966017.3100000005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741492.41000000015</v>
      </c>
      <c r="I46" s="287">
        <f>data!P64</f>
        <v>73275514.479999945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2051.83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620.48</v>
      </c>
      <c r="I47" s="287">
        <f>data!P65</f>
        <v>5654.15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55320.69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17344.93</v>
      </c>
      <c r="I48" s="287">
        <f>data!P66</f>
        <v>1632933.6699999997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148940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57946</v>
      </c>
      <c r="I49" s="287">
        <f>data!P67</f>
        <v>3855277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1234071.9800000002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16915.97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28355.93</v>
      </c>
      <c r="I51" s="287">
        <f>data!P69</f>
        <v>58052.780000000013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-48942.87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-27516.3</v>
      </c>
      <c r="I52" s="287">
        <f>-data!P84</f>
        <v>-70535.06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22649912.369999997</v>
      </c>
      <c r="D53" s="287">
        <f>data!K85</f>
        <v>13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9736083.8099999987</v>
      </c>
      <c r="I53" s="287">
        <f>data!P85</f>
        <v>119052927.57999995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189867930.52000001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56451432.750000007</v>
      </c>
      <c r="I56" s="287">
        <f>data!P87</f>
        <v>394623933.90999997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79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1546352.79</v>
      </c>
      <c r="I57" s="287">
        <f>data!P88</f>
        <v>293674603.57999998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189868009.52000001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57997785.540000007</v>
      </c>
      <c r="I58" s="287">
        <f>data!P89</f>
        <v>688298537.49000001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22802.500000000004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24601.519999999993</v>
      </c>
      <c r="I60" s="287">
        <f>data!P90</f>
        <v>93441.530000000057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7801.3958466687563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8416.892706928551</v>
      </c>
      <c r="I62" s="287">
        <f>data!P92</f>
        <v>31969.054447905906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35.074778846153841</v>
      </c>
      <c r="I64" s="294">
        <f>data!P94</f>
        <v>140.28015384615387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Sacred Heart Medical Center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24.530062499999996</v>
      </c>
      <c r="D74" s="294">
        <f>data!R60</f>
        <v>14.400221153846156</v>
      </c>
      <c r="E74" s="294">
        <f>data!S60</f>
        <v>5.0245240384615384</v>
      </c>
      <c r="F74" s="294">
        <f>data!T60</f>
        <v>16.074735576923075</v>
      </c>
      <c r="G74" s="294">
        <f>data!U60</f>
        <v>175.43005288461538</v>
      </c>
      <c r="H74" s="294">
        <f>data!V60</f>
        <v>106.55221634615387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2943468.93</v>
      </c>
      <c r="D75" s="287">
        <f>data!R61</f>
        <v>924737.71000000008</v>
      </c>
      <c r="E75" s="287">
        <f>data!S61</f>
        <v>338542.18</v>
      </c>
      <c r="F75" s="287">
        <f>data!T61</f>
        <v>2077530.35</v>
      </c>
      <c r="G75" s="287">
        <f>data!U61</f>
        <v>12853969.91</v>
      </c>
      <c r="H75" s="287">
        <f>data!V61</f>
        <v>14067149.349999998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238792</v>
      </c>
      <c r="D76" s="287">
        <f>data!R62</f>
        <v>86931</v>
      </c>
      <c r="E76" s="287">
        <f>data!S62</f>
        <v>22529</v>
      </c>
      <c r="F76" s="287">
        <f>data!T62</f>
        <v>182868</v>
      </c>
      <c r="G76" s="287">
        <f>data!U62</f>
        <v>1119469</v>
      </c>
      <c r="H76" s="287">
        <f>data!V62</f>
        <v>1175864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301535.63</v>
      </c>
      <c r="H77" s="287">
        <f>data!V63</f>
        <v>282445.96000000002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129066.34</v>
      </c>
      <c r="D78" s="287">
        <f>data!R64</f>
        <v>2355430.7400000002</v>
      </c>
      <c r="E78" s="287">
        <f>data!S64</f>
        <v>-1089929.0299999998</v>
      </c>
      <c r="F78" s="287">
        <f>data!T64</f>
        <v>923979.24000000022</v>
      </c>
      <c r="G78" s="287">
        <f>data!U64</f>
        <v>14110885.240000008</v>
      </c>
      <c r="H78" s="287">
        <f>data!V64</f>
        <v>24169545.590000004</v>
      </c>
      <c r="I78" s="287">
        <f>data!W64</f>
        <v>135436.63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161.52000000000001</v>
      </c>
      <c r="E79" s="287">
        <f>data!S65</f>
        <v>0</v>
      </c>
      <c r="F79" s="287">
        <f>data!T65</f>
        <v>0</v>
      </c>
      <c r="G79" s="287">
        <f>data!U65</f>
        <v>3814.26</v>
      </c>
      <c r="H79" s="287">
        <f>data!V65</f>
        <v>12686.51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3479.8</v>
      </c>
      <c r="D80" s="287">
        <f>data!R66</f>
        <v>14595770.409999998</v>
      </c>
      <c r="E80" s="287">
        <f>data!S66</f>
        <v>193490.2</v>
      </c>
      <c r="F80" s="287">
        <f>data!T66</f>
        <v>658.38</v>
      </c>
      <c r="G80" s="287">
        <f>data!U66</f>
        <v>9169201.9300000034</v>
      </c>
      <c r="H80" s="287">
        <f>data!V66</f>
        <v>2934027.52</v>
      </c>
      <c r="I80" s="287">
        <f>data!W66</f>
        <v>1627987.85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2011</v>
      </c>
      <c r="D81" s="287">
        <f>data!R67</f>
        <v>163572</v>
      </c>
      <c r="E81" s="287">
        <f>data!S67</f>
        <v>3634</v>
      </c>
      <c r="F81" s="287">
        <f>data!T67</f>
        <v>33053</v>
      </c>
      <c r="G81" s="287">
        <f>data!U67</f>
        <v>206769</v>
      </c>
      <c r="H81" s="287">
        <f>data!V67</f>
        <v>871930</v>
      </c>
      <c r="I81" s="287">
        <f>data!W67</f>
        <v>523797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401379.9</v>
      </c>
      <c r="F82" s="287">
        <f>data!T68</f>
        <v>0</v>
      </c>
      <c r="G82" s="287">
        <f>data!U68</f>
        <v>84669.28</v>
      </c>
      <c r="H82" s="287">
        <f>data!V68</f>
        <v>1270755.33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5144.75</v>
      </c>
      <c r="D83" s="287">
        <f>data!R69</f>
        <v>135.09</v>
      </c>
      <c r="E83" s="287">
        <f>data!S69</f>
        <v>354.69</v>
      </c>
      <c r="F83" s="287">
        <f>data!T69</f>
        <v>2391.25</v>
      </c>
      <c r="G83" s="287">
        <f>data!U69</f>
        <v>45439.58</v>
      </c>
      <c r="H83" s="287">
        <f>data!V69</f>
        <v>242163.66999999995</v>
      </c>
      <c r="I83" s="287">
        <f>data!W69</f>
        <v>36450.49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-90</v>
      </c>
      <c r="F84" s="287">
        <f>data!T84</f>
        <v>0</v>
      </c>
      <c r="G84" s="287">
        <f>data!U84</f>
        <v>5514956.8200000003</v>
      </c>
      <c r="H84" s="287">
        <f>data!V84</f>
        <v>237575.33000000002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3321962.82</v>
      </c>
      <c r="D85" s="287">
        <f>data!R85</f>
        <v>18126738.469999999</v>
      </c>
      <c r="E85" s="287">
        <f>data!S85</f>
        <v>-129909.05999999988</v>
      </c>
      <c r="F85" s="287">
        <f>data!T85</f>
        <v>3220480.22</v>
      </c>
      <c r="G85" s="287">
        <f>data!U85</f>
        <v>32380797.010000013</v>
      </c>
      <c r="H85" s="287">
        <f>data!V85</f>
        <v>44788992.600000009</v>
      </c>
      <c r="I85" s="287">
        <f>data!W85</f>
        <v>2323671.9700000002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13562387</v>
      </c>
      <c r="D88" s="287">
        <f>data!R87</f>
        <v>5023019</v>
      </c>
      <c r="E88" s="287">
        <f>data!S87</f>
        <v>0</v>
      </c>
      <c r="F88" s="287">
        <f>data!T87</f>
        <v>14858019</v>
      </c>
      <c r="G88" s="287">
        <f>data!U87</f>
        <v>172228149.01000005</v>
      </c>
      <c r="H88" s="287">
        <f>data!V87</f>
        <v>110115005.72</v>
      </c>
      <c r="I88" s="287">
        <f>data!W87</f>
        <v>15386140.890000001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10056778</v>
      </c>
      <c r="D89" s="287">
        <f>data!R88</f>
        <v>9931295</v>
      </c>
      <c r="E89" s="287">
        <f>data!S88</f>
        <v>0</v>
      </c>
      <c r="F89" s="287">
        <f>data!T88</f>
        <v>356640</v>
      </c>
      <c r="G89" s="287">
        <f>data!U88</f>
        <v>96826184.680000007</v>
      </c>
      <c r="H89" s="287">
        <f>data!V88</f>
        <v>184391780.15999997</v>
      </c>
      <c r="I89" s="287">
        <f>data!W88</f>
        <v>9260044.1099999994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23619165</v>
      </c>
      <c r="D90" s="287">
        <f>data!R89</f>
        <v>14954314</v>
      </c>
      <c r="E90" s="287">
        <f>data!S89</f>
        <v>0</v>
      </c>
      <c r="F90" s="287">
        <f>data!T89</f>
        <v>15214659</v>
      </c>
      <c r="G90" s="287">
        <f>data!U89</f>
        <v>269054333.69000006</v>
      </c>
      <c r="H90" s="287">
        <f>data!V89</f>
        <v>294506785.88</v>
      </c>
      <c r="I90" s="287">
        <f>data!W89</f>
        <v>24646185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5685.03</v>
      </c>
      <c r="D92" s="287">
        <f>data!R90</f>
        <v>826.12</v>
      </c>
      <c r="E92" s="287">
        <f>data!S90</f>
        <v>18014.580000000002</v>
      </c>
      <c r="F92" s="287">
        <f>data!T90</f>
        <v>376.65999999999997</v>
      </c>
      <c r="G92" s="287">
        <f>data!U90</f>
        <v>45266.420000000027</v>
      </c>
      <c r="H92" s="287">
        <f>data!V90</f>
        <v>8883.8000000000029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1945.0134603744007</v>
      </c>
      <c r="D94" s="287">
        <f>data!R92</f>
        <v>282.639584995066</v>
      </c>
      <c r="E94" s="287">
        <f>data!S92</f>
        <v>6163.3097068953866</v>
      </c>
      <c r="F94" s="287">
        <f>data!T92</f>
        <v>128.86629797637335</v>
      </c>
      <c r="G94" s="287">
        <f>data!U92</f>
        <v>15486.953666552514</v>
      </c>
      <c r="H94" s="287">
        <f>data!V92</f>
        <v>3039.405346897749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17.094725961538462</v>
      </c>
      <c r="D96" s="294">
        <f>data!R94</f>
        <v>0</v>
      </c>
      <c r="E96" s="294">
        <f>data!S94</f>
        <v>0</v>
      </c>
      <c r="F96" s="294">
        <f>data!T94</f>
        <v>13.22789423076923</v>
      </c>
      <c r="G96" s="294">
        <f>data!U94</f>
        <v>0</v>
      </c>
      <c r="H96" s="294">
        <f>data!V94</f>
        <v>12.791841346153847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Sacred Heart Medical Center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3.3052884615384616E-2</v>
      </c>
      <c r="D106" s="294">
        <f>data!Y60</f>
        <v>34.059850961538466</v>
      </c>
      <c r="E106" s="294">
        <f>data!Z60</f>
        <v>6.9878509615384612</v>
      </c>
      <c r="F106" s="294">
        <f>data!AA60</f>
        <v>3.1948124999999998</v>
      </c>
      <c r="G106" s="294">
        <f>data!AB60</f>
        <v>89.568254807692313</v>
      </c>
      <c r="H106" s="294">
        <f>data!AC60</f>
        <v>141.98992788461541</v>
      </c>
      <c r="I106" s="294">
        <f>data!AD60</f>
        <v>5.135259615384614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4607.63</v>
      </c>
      <c r="D107" s="287">
        <f>data!Y61</f>
        <v>4204987.6800000006</v>
      </c>
      <c r="E107" s="287">
        <f>data!Z61</f>
        <v>380261.83</v>
      </c>
      <c r="F107" s="287">
        <f>data!AA61</f>
        <v>418972.61</v>
      </c>
      <c r="G107" s="287">
        <f>data!AB61</f>
        <v>10426121.27</v>
      </c>
      <c r="H107" s="287">
        <f>data!AC61</f>
        <v>26342712.900000002</v>
      </c>
      <c r="I107" s="287">
        <f>data!AD61</f>
        <v>755438.57000000007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357405</v>
      </c>
      <c r="E108" s="287">
        <f>data!Z62</f>
        <v>33386</v>
      </c>
      <c r="F108" s="287">
        <f>data!AA62</f>
        <v>34182</v>
      </c>
      <c r="G108" s="287">
        <f>data!AB62</f>
        <v>891681</v>
      </c>
      <c r="H108" s="287">
        <f>data!AC62</f>
        <v>1476979</v>
      </c>
      <c r="I108" s="287">
        <f>data!AD62</f>
        <v>48571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9655.6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433726.99</v>
      </c>
      <c r="D110" s="287">
        <f>data!Y64</f>
        <v>10648540.639999995</v>
      </c>
      <c r="E110" s="287">
        <f>data!Z64</f>
        <v>1750.3</v>
      </c>
      <c r="F110" s="287">
        <f>data!AA64</f>
        <v>803111.18999999983</v>
      </c>
      <c r="G110" s="287">
        <f>data!AB64</f>
        <v>46504245.919999994</v>
      </c>
      <c r="H110" s="287">
        <f>data!AC64</f>
        <v>4215693.5900000008</v>
      </c>
      <c r="I110" s="287">
        <f>data!AD64</f>
        <v>437617.71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1650</v>
      </c>
      <c r="F111" s="287">
        <f>data!AA65</f>
        <v>0</v>
      </c>
      <c r="G111" s="287">
        <f>data!AB65</f>
        <v>7527.71</v>
      </c>
      <c r="H111" s="287">
        <f>data!AC65</f>
        <v>30007.199999999997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2445930.81</v>
      </c>
      <c r="D112" s="287">
        <f>data!Y66</f>
        <v>8489191.8199999984</v>
      </c>
      <c r="E112" s="287">
        <f>data!Z66</f>
        <v>110284.84</v>
      </c>
      <c r="F112" s="287">
        <f>data!AA66</f>
        <v>350257.92000000004</v>
      </c>
      <c r="G112" s="287">
        <f>data!AB66</f>
        <v>3668659.7699999996</v>
      </c>
      <c r="H112" s="287">
        <f>data!AC66</f>
        <v>850346.1100000001</v>
      </c>
      <c r="I112" s="287">
        <f>data!AD66</f>
        <v>1349303.28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14497</v>
      </c>
      <c r="D113" s="287">
        <f>data!Y67</f>
        <v>477909</v>
      </c>
      <c r="E113" s="287">
        <f>data!Z67</f>
        <v>10</v>
      </c>
      <c r="F113" s="287">
        <f>data!AA67</f>
        <v>144698</v>
      </c>
      <c r="G113" s="287">
        <f>data!AB67</f>
        <v>50845</v>
      </c>
      <c r="H113" s="287">
        <f>data!AC67</f>
        <v>153920</v>
      </c>
      <c r="I113" s="287">
        <f>data!AD67</f>
        <v>380878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11719.2</v>
      </c>
      <c r="E114" s="287">
        <f>data!Z68</f>
        <v>0</v>
      </c>
      <c r="F114" s="287">
        <f>data!AA68</f>
        <v>56141.88</v>
      </c>
      <c r="G114" s="287">
        <f>data!AB68</f>
        <v>1153496.74</v>
      </c>
      <c r="H114" s="287">
        <f>data!AC68</f>
        <v>71626.679999999993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4561.25</v>
      </c>
      <c r="E115" s="287">
        <f>data!Z69</f>
        <v>-55.4</v>
      </c>
      <c r="F115" s="287">
        <f>data!AA69</f>
        <v>24385.17</v>
      </c>
      <c r="G115" s="287">
        <f>data!AB69</f>
        <v>31444.7</v>
      </c>
      <c r="H115" s="287">
        <f>data!AC69</f>
        <v>77074.5</v>
      </c>
      <c r="I115" s="287">
        <f>data!AD69</f>
        <v>4386.58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-591.20000000000005</v>
      </c>
      <c r="E116" s="287">
        <f>-data!Z84</f>
        <v>-539270.64</v>
      </c>
      <c r="F116" s="287">
        <f>-data!AA84</f>
        <v>0</v>
      </c>
      <c r="G116" s="287">
        <f>-data!AB84</f>
        <v>-22185980.84</v>
      </c>
      <c r="H116" s="287">
        <f>-data!AC84</f>
        <v>-332366.03000000003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2898762.43</v>
      </c>
      <c r="D117" s="287">
        <f>data!Y85</f>
        <v>24193723.389999993</v>
      </c>
      <c r="E117" s="287">
        <f>data!Z85</f>
        <v>-11983.070000000065</v>
      </c>
      <c r="F117" s="287">
        <f>data!AA85</f>
        <v>1831748.7699999996</v>
      </c>
      <c r="G117" s="287">
        <f>data!AB85</f>
        <v>40557696.870000005</v>
      </c>
      <c r="H117" s="287">
        <f>data!AC85</f>
        <v>32885993.949999999</v>
      </c>
      <c r="I117" s="287">
        <f>data!AD85</f>
        <v>2976195.14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73968463.100000009</v>
      </c>
      <c r="D120" s="287">
        <f>data!Y87</f>
        <v>103307839.56999999</v>
      </c>
      <c r="E120" s="287">
        <f>data!Z87</f>
        <v>1569718</v>
      </c>
      <c r="F120" s="287">
        <f>data!AA87</f>
        <v>2398529.84</v>
      </c>
      <c r="G120" s="287">
        <f>data!AB87</f>
        <v>210649470.69999999</v>
      </c>
      <c r="H120" s="287">
        <f>data!AC87</f>
        <v>192724984</v>
      </c>
      <c r="I120" s="287">
        <f>data!AD87</f>
        <v>13339291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67929547.979999989</v>
      </c>
      <c r="D121" s="287">
        <f>data!Y88</f>
        <v>65682026.699999996</v>
      </c>
      <c r="E121" s="287">
        <f>data!Z88</f>
        <v>11420</v>
      </c>
      <c r="F121" s="287">
        <f>data!AA88</f>
        <v>6618588.6799999997</v>
      </c>
      <c r="G121" s="287">
        <f>data!AB88</f>
        <v>108540160.29999998</v>
      </c>
      <c r="H121" s="287">
        <f>data!AC88</f>
        <v>16067738.25</v>
      </c>
      <c r="I121" s="287">
        <f>data!AD88</f>
        <v>1257027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141898011.07999998</v>
      </c>
      <c r="D122" s="287">
        <f>data!Y89</f>
        <v>168989866.26999998</v>
      </c>
      <c r="E122" s="287">
        <f>data!Z89</f>
        <v>1581138</v>
      </c>
      <c r="F122" s="287">
        <f>data!AA89</f>
        <v>9017118.5199999996</v>
      </c>
      <c r="G122" s="287">
        <f>data!AB89</f>
        <v>319189631</v>
      </c>
      <c r="H122" s="287">
        <f>data!AC89</f>
        <v>208792722.25</v>
      </c>
      <c r="I122" s="287">
        <f>data!AD89</f>
        <v>14596318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12779.500000000002</v>
      </c>
      <c r="E124" s="287">
        <f>data!Z90</f>
        <v>0</v>
      </c>
      <c r="F124" s="287">
        <f>data!AA90</f>
        <v>2155.4300000000003</v>
      </c>
      <c r="G124" s="287">
        <f>data!AB90</f>
        <v>11506.93</v>
      </c>
      <c r="H124" s="287">
        <f>data!AC90</f>
        <v>1947.5800000000002</v>
      </c>
      <c r="I124" s="287">
        <f>data!AD90</f>
        <v>2910.1500000000005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4372.2371767351551</v>
      </c>
      <c r="E126" s="287">
        <f>data!Z92</f>
        <v>0</v>
      </c>
      <c r="F126" s="287">
        <f>data!AA92</f>
        <v>737.4350465863497</v>
      </c>
      <c r="G126" s="287">
        <f>data!AB92</f>
        <v>3936.8541129221844</v>
      </c>
      <c r="H126" s="287">
        <f>data!AC92</f>
        <v>666.32354009670587</v>
      </c>
      <c r="I126" s="287">
        <f>data!AD92</f>
        <v>995.64662309760263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10.742783653846155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0.80052884615384612</v>
      </c>
      <c r="I128" s="294">
        <f>data!AD94</f>
        <v>2.8517548076923074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Sacred Heart Medical Center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0</v>
      </c>
      <c r="D138" s="294">
        <f>data!AF60</f>
        <v>0</v>
      </c>
      <c r="E138" s="294">
        <f>data!AG60</f>
        <v>209.98442307692306</v>
      </c>
      <c r="F138" s="294">
        <f>data!AH60</f>
        <v>0</v>
      </c>
      <c r="G138" s="294">
        <f>data!AI60</f>
        <v>0</v>
      </c>
      <c r="H138" s="294">
        <f>data!AJ60</f>
        <v>54.440302884615392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0</v>
      </c>
      <c r="D139" s="287">
        <f>data!AF61</f>
        <v>0</v>
      </c>
      <c r="E139" s="287">
        <f>data!AG61</f>
        <v>24879226.159999996</v>
      </c>
      <c r="F139" s="287">
        <f>data!AH61</f>
        <v>0</v>
      </c>
      <c r="G139" s="287">
        <f>data!AI61</f>
        <v>0</v>
      </c>
      <c r="H139" s="287">
        <f>data!AJ61</f>
        <v>5077194.01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0</v>
      </c>
      <c r="D140" s="287">
        <f>data!AF62</f>
        <v>0</v>
      </c>
      <c r="E140" s="287">
        <f>data!AG62</f>
        <v>1835263</v>
      </c>
      <c r="F140" s="287">
        <f>data!AH62</f>
        <v>0</v>
      </c>
      <c r="G140" s="287">
        <f>data!AI62</f>
        <v>0</v>
      </c>
      <c r="H140" s="287">
        <f>data!AJ62</f>
        <v>425430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9772574.3699999992</v>
      </c>
      <c r="F141" s="287">
        <f>data!AH63</f>
        <v>0</v>
      </c>
      <c r="G141" s="287">
        <f>data!AI63</f>
        <v>0</v>
      </c>
      <c r="H141" s="287">
        <f>data!AJ63</f>
        <v>19156.280000000002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18654.770000000004</v>
      </c>
      <c r="D142" s="287">
        <f>data!AF64</f>
        <v>0</v>
      </c>
      <c r="E142" s="287">
        <f>data!AG64</f>
        <v>2421254.7499999995</v>
      </c>
      <c r="F142" s="287">
        <f>data!AH64</f>
        <v>0</v>
      </c>
      <c r="G142" s="287">
        <f>data!AI64</f>
        <v>0</v>
      </c>
      <c r="H142" s="287">
        <f>data!AJ64</f>
        <v>1479207.0700000008</v>
      </c>
      <c r="I142" s="287">
        <f>data!AK64</f>
        <v>15641.22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1174.3800000000001</v>
      </c>
      <c r="F143" s="287">
        <f>data!AH65</f>
        <v>0</v>
      </c>
      <c r="G143" s="287">
        <f>data!AI65</f>
        <v>0</v>
      </c>
      <c r="H143" s="287">
        <f>data!AJ65</f>
        <v>6752.1799999999994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3683200.7699999996</v>
      </c>
      <c r="D144" s="287">
        <f>data!AF66</f>
        <v>0</v>
      </c>
      <c r="E144" s="287">
        <f>data!AG66</f>
        <v>100167.20999999999</v>
      </c>
      <c r="F144" s="287">
        <f>data!AH66</f>
        <v>0</v>
      </c>
      <c r="G144" s="287">
        <f>data!AI66</f>
        <v>0</v>
      </c>
      <c r="H144" s="287">
        <f>data!AJ66</f>
        <v>6797870.3200000003</v>
      </c>
      <c r="I144" s="287">
        <f>data!AK66</f>
        <v>3098908.89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0</v>
      </c>
      <c r="D145" s="287">
        <f>data!AF67</f>
        <v>0</v>
      </c>
      <c r="E145" s="287">
        <f>data!AG67</f>
        <v>110572</v>
      </c>
      <c r="F145" s="287">
        <f>data!AH67</f>
        <v>0</v>
      </c>
      <c r="G145" s="287">
        <f>data!AI67</f>
        <v>0</v>
      </c>
      <c r="H145" s="287">
        <f>data!AJ67</f>
        <v>168288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190084.52000000002</v>
      </c>
      <c r="F146" s="287">
        <f>data!AH68</f>
        <v>0</v>
      </c>
      <c r="G146" s="287">
        <f>data!AI68</f>
        <v>0</v>
      </c>
      <c r="H146" s="287">
        <f>data!AJ68</f>
        <v>1258231.1399999999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0</v>
      </c>
      <c r="D147" s="287">
        <f>data!AF69</f>
        <v>0</v>
      </c>
      <c r="E147" s="287">
        <f>data!AG69</f>
        <v>109111.13</v>
      </c>
      <c r="F147" s="287">
        <f>data!AH69</f>
        <v>0</v>
      </c>
      <c r="G147" s="287">
        <f>data!AI69</f>
        <v>0</v>
      </c>
      <c r="H147" s="287">
        <f>data!AJ69</f>
        <v>59769.439999999995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-221765.24</v>
      </c>
      <c r="F148" s="287">
        <f>-data!AH84</f>
        <v>0</v>
      </c>
      <c r="G148" s="287">
        <f>-data!AI84</f>
        <v>0</v>
      </c>
      <c r="H148" s="287">
        <f>-data!AJ84</f>
        <v>-128873.84000000001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3701855.5399999996</v>
      </c>
      <c r="D149" s="287">
        <f>data!AF85</f>
        <v>0</v>
      </c>
      <c r="E149" s="287">
        <f>data!AG85</f>
        <v>39197662.280000001</v>
      </c>
      <c r="F149" s="287">
        <f>data!AH85</f>
        <v>0</v>
      </c>
      <c r="G149" s="287">
        <f>data!AI85</f>
        <v>0</v>
      </c>
      <c r="H149" s="287">
        <f>data!AJ85</f>
        <v>15163024.600000001</v>
      </c>
      <c r="I149" s="287">
        <f>data!AK85</f>
        <v>3114550.1100000003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15976640.57</v>
      </c>
      <c r="D152" s="287">
        <f>data!AF87</f>
        <v>0</v>
      </c>
      <c r="E152" s="287">
        <f>data!AG87</f>
        <v>102613789.89</v>
      </c>
      <c r="F152" s="287">
        <f>data!AH87</f>
        <v>0</v>
      </c>
      <c r="G152" s="287">
        <f>data!AI87</f>
        <v>0</v>
      </c>
      <c r="H152" s="287">
        <f>data!AJ87</f>
        <v>140260</v>
      </c>
      <c r="I152" s="287">
        <f>data!AK87</f>
        <v>13281438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1916500.4300000002</v>
      </c>
      <c r="D153" s="287">
        <f>data!AF88</f>
        <v>0</v>
      </c>
      <c r="E153" s="287">
        <f>data!AG88</f>
        <v>156837459.60000002</v>
      </c>
      <c r="F153" s="287">
        <f>data!AH88</f>
        <v>0</v>
      </c>
      <c r="G153" s="287">
        <f>data!AI88</f>
        <v>0</v>
      </c>
      <c r="H153" s="287">
        <f>data!AJ88</f>
        <v>14809095</v>
      </c>
      <c r="I153" s="287">
        <f>data!AK88</f>
        <v>983916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17893141</v>
      </c>
      <c r="D154" s="287">
        <f>data!AF89</f>
        <v>0</v>
      </c>
      <c r="E154" s="287">
        <f>data!AG89</f>
        <v>259451249.49000001</v>
      </c>
      <c r="F154" s="287">
        <f>data!AH89</f>
        <v>0</v>
      </c>
      <c r="G154" s="287">
        <f>data!AI89</f>
        <v>0</v>
      </c>
      <c r="H154" s="287">
        <f>data!AJ89</f>
        <v>14949355</v>
      </c>
      <c r="I154" s="287">
        <f>data!AK89</f>
        <v>14265354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1437.86</v>
      </c>
      <c r="D156" s="287">
        <f>data!AF90</f>
        <v>0</v>
      </c>
      <c r="E156" s="287">
        <f>data!AG90</f>
        <v>45394.799999999974</v>
      </c>
      <c r="F156" s="287">
        <f>data!AH90</f>
        <v>0</v>
      </c>
      <c r="G156" s="287">
        <f>data!AI90</f>
        <v>0</v>
      </c>
      <c r="H156" s="287">
        <f>data!AJ90</f>
        <v>20275.850000000009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491.93356132402744</v>
      </c>
      <c r="D158" s="287">
        <f>data!AF92</f>
        <v>0</v>
      </c>
      <c r="E158" s="287">
        <f>data!AG92</f>
        <v>15530.87618376751</v>
      </c>
      <c r="F158" s="287">
        <f>data!AH92</f>
        <v>0</v>
      </c>
      <c r="G158" s="287">
        <f>data!AI92</f>
        <v>0</v>
      </c>
      <c r="H158" s="287">
        <f>data!AJ92</f>
        <v>6936.9556837048031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106.75303846153847</v>
      </c>
      <c r="F160" s="294">
        <f>data!AH94</f>
        <v>0</v>
      </c>
      <c r="G160" s="294">
        <f>data!AI94</f>
        <v>0</v>
      </c>
      <c r="H160" s="294">
        <f>data!AJ94</f>
        <v>14.308495192307694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Sacred Heart Medical Center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138.6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863745.57000000007</v>
      </c>
      <c r="D176" s="287">
        <f>data!AM66</f>
        <v>61800.56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2500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866245.57000000007</v>
      </c>
      <c r="D181" s="287">
        <f>data!AM85</f>
        <v>61939.159999999996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4185035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175560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4360595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Sacred Heart Medical Center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22.949019230769228</v>
      </c>
      <c r="E202" s="294">
        <f>data!AU60</f>
        <v>0</v>
      </c>
      <c r="F202" s="294">
        <f>data!AV60</f>
        <v>20.222394230769233</v>
      </c>
      <c r="G202" s="294">
        <f>data!AW60</f>
        <v>3.404548076923076</v>
      </c>
      <c r="H202" s="294">
        <f>data!AX60</f>
        <v>0</v>
      </c>
      <c r="I202" s="294">
        <f>data!AY60</f>
        <v>125.82393269230771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2080848.07</v>
      </c>
      <c r="E203" s="287">
        <f>data!AU61</f>
        <v>0</v>
      </c>
      <c r="F203" s="287">
        <f>data!AV61</f>
        <v>1929236.3499999999</v>
      </c>
      <c r="G203" s="287">
        <f>data!AW61</f>
        <v>1528521.9300000002</v>
      </c>
      <c r="H203" s="287">
        <f>data!AX61</f>
        <v>0</v>
      </c>
      <c r="I203" s="287">
        <f>data!AY61</f>
        <v>6892787.1400000015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251979</v>
      </c>
      <c r="E204" s="287">
        <f>data!AU62</f>
        <v>0</v>
      </c>
      <c r="F204" s="287">
        <f>data!AV62</f>
        <v>197927</v>
      </c>
      <c r="G204" s="287">
        <f>data!AW62</f>
        <v>26851</v>
      </c>
      <c r="H204" s="287">
        <f>data!AX62</f>
        <v>0</v>
      </c>
      <c r="I204" s="287">
        <f>data!AY62</f>
        <v>548130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1289895.98</v>
      </c>
      <c r="E205" s="287">
        <f>data!AU63</f>
        <v>0</v>
      </c>
      <c r="F205" s="287">
        <f>data!AV63</f>
        <v>40158.120000000003</v>
      </c>
      <c r="G205" s="287">
        <f>data!AW63</f>
        <v>41594.19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2357351.2800000003</v>
      </c>
      <c r="E206" s="287">
        <f>data!AU64</f>
        <v>0</v>
      </c>
      <c r="F206" s="287">
        <f>data!AV64</f>
        <v>1626339.9999999998</v>
      </c>
      <c r="G206" s="287">
        <f>data!AW64</f>
        <v>75415.319999999992</v>
      </c>
      <c r="H206" s="287">
        <f>data!AX64</f>
        <v>0</v>
      </c>
      <c r="I206" s="287">
        <f>data!AY64</f>
        <v>1238662.28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6798.42</v>
      </c>
      <c r="E207" s="287">
        <f>data!AU65</f>
        <v>0</v>
      </c>
      <c r="F207" s="287">
        <f>data!AV65</f>
        <v>1477.24</v>
      </c>
      <c r="G207" s="287">
        <f>data!AW65</f>
        <v>1795.09</v>
      </c>
      <c r="H207" s="287">
        <f>data!AX65</f>
        <v>0</v>
      </c>
      <c r="I207" s="287">
        <f>data!AY65</f>
        <v>2066.7000000000003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1167925.94</v>
      </c>
      <c r="E208" s="287">
        <f>data!AU66</f>
        <v>0</v>
      </c>
      <c r="F208" s="287">
        <f>data!AV66</f>
        <v>37800.81</v>
      </c>
      <c r="G208" s="287">
        <f>data!AW66</f>
        <v>667544.17999999993</v>
      </c>
      <c r="H208" s="287">
        <f>data!AX66</f>
        <v>0</v>
      </c>
      <c r="I208" s="287">
        <f>data!AY66</f>
        <v>3960100.4799999995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40</v>
      </c>
      <c r="E209" s="287">
        <f>data!AU67</f>
        <v>0</v>
      </c>
      <c r="F209" s="287">
        <f>data!AV67</f>
        <v>9</v>
      </c>
      <c r="G209" s="287">
        <f>data!AW67</f>
        <v>225021</v>
      </c>
      <c r="H209" s="287">
        <f>data!AX67</f>
        <v>0</v>
      </c>
      <c r="I209" s="287">
        <f>data!AY67</f>
        <v>120280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223919.28</v>
      </c>
      <c r="E210" s="287">
        <f>data!AU68</f>
        <v>0</v>
      </c>
      <c r="F210" s="287">
        <f>data!AV68</f>
        <v>120439.92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17853.249999999996</v>
      </c>
      <c r="E211" s="287">
        <f>data!AU69</f>
        <v>0</v>
      </c>
      <c r="F211" s="287">
        <f>data!AV69</f>
        <v>8529.58</v>
      </c>
      <c r="G211" s="287">
        <f>data!AW69</f>
        <v>40933.569999999978</v>
      </c>
      <c r="H211" s="287">
        <f>data!AX69</f>
        <v>0</v>
      </c>
      <c r="I211" s="287">
        <f>data!AY69</f>
        <v>23402.92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-5150.46</v>
      </c>
      <c r="E212" s="287">
        <f>-data!AU84</f>
        <v>0</v>
      </c>
      <c r="F212" s="287">
        <f>-data!AV84</f>
        <v>-2794505.75</v>
      </c>
      <c r="G212" s="287">
        <f>-data!AW84</f>
        <v>-4554990.95</v>
      </c>
      <c r="H212" s="287">
        <f>-data!AX84</f>
        <v>0</v>
      </c>
      <c r="I212" s="287">
        <f>-data!AY84</f>
        <v>-2701793.79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7391460.7599999998</v>
      </c>
      <c r="E213" s="287">
        <f>data!AU85</f>
        <v>0</v>
      </c>
      <c r="F213" s="287">
        <f>data!AV85</f>
        <v>1167412.27</v>
      </c>
      <c r="G213" s="287">
        <f>data!AW85</f>
        <v>-1947314.6700000004</v>
      </c>
      <c r="H213" s="287">
        <f>data!AX85</f>
        <v>0</v>
      </c>
      <c r="I213" s="287">
        <f>data!AY85</f>
        <v>10083635.73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4566979</v>
      </c>
      <c r="E216" s="287">
        <f>data!AU87</f>
        <v>0</v>
      </c>
      <c r="F216" s="287">
        <f>data!AV87</f>
        <v>4974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577428</v>
      </c>
      <c r="E217" s="287">
        <f>data!AU88</f>
        <v>0</v>
      </c>
      <c r="F217" s="287">
        <f>data!AV88</f>
        <v>11496368.18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5144407</v>
      </c>
      <c r="E218" s="287">
        <f>data!AU89</f>
        <v>0</v>
      </c>
      <c r="F218" s="287">
        <f>data!AV89</f>
        <v>11501342.18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2119.06</v>
      </c>
      <c r="E220" s="287">
        <f>data!AU90</f>
        <v>0</v>
      </c>
      <c r="F220" s="287">
        <f>data!AV90</f>
        <v>12869.989999999998</v>
      </c>
      <c r="G220" s="287">
        <f>data!AW90</f>
        <v>13093.550000000001</v>
      </c>
      <c r="H220" s="287">
        <f>data!AX90</f>
        <v>0</v>
      </c>
      <c r="I220" s="287">
        <f>data!AY90</f>
        <v>26625.279999999992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724.99181593430069</v>
      </c>
      <c r="E222" s="287">
        <f>data!AU92</f>
        <v>0</v>
      </c>
      <c r="F222" s="287">
        <f>data!AV92</f>
        <v>4403.1964272631685</v>
      </c>
      <c r="G222" s="287">
        <f>data!AW92</f>
        <v>4479.6827798771938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-1.0158653846153845E-2</v>
      </c>
      <c r="E224" s="294">
        <f>data!AU94</f>
        <v>0</v>
      </c>
      <c r="F224" s="294">
        <f>data!AV94</f>
        <v>5.9134615384615383E-2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Sacred Heart Medical Center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888204.38000000035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12.691999999999998</v>
      </c>
      <c r="E234" s="294">
        <f>data!BB60</f>
        <v>78.346951923076929</v>
      </c>
      <c r="F234" s="294">
        <f>data!BC60</f>
        <v>52.386831730769231</v>
      </c>
      <c r="G234" s="294">
        <f>data!BD60</f>
        <v>0</v>
      </c>
      <c r="H234" s="294">
        <f>data!BE60</f>
        <v>252.82867788461539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641039.76</v>
      </c>
      <c r="E235" s="287">
        <f>data!BB61</f>
        <v>7392576.2699999986</v>
      </c>
      <c r="F235" s="287">
        <f>data!BC61</f>
        <v>2217906.3899999997</v>
      </c>
      <c r="G235" s="287">
        <f>data!BD61</f>
        <v>0</v>
      </c>
      <c r="H235" s="287">
        <f>data!BE61</f>
        <v>13634562.609999999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47005</v>
      </c>
      <c r="E236" s="287">
        <f>data!BB62</f>
        <v>644663</v>
      </c>
      <c r="F236" s="287">
        <f>data!BC62</f>
        <v>214920</v>
      </c>
      <c r="G236" s="287">
        <f>data!BD62</f>
        <v>0</v>
      </c>
      <c r="H236" s="287">
        <f>data!BE62</f>
        <v>1196745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266766.04000000004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524593.36</v>
      </c>
      <c r="E238" s="287">
        <f>data!BB64</f>
        <v>89718.45</v>
      </c>
      <c r="F238" s="287">
        <f>data!BC64</f>
        <v>37671.250000000007</v>
      </c>
      <c r="G238" s="287">
        <f>data!BD64</f>
        <v>-334037.77999999997</v>
      </c>
      <c r="H238" s="287">
        <f>data!BE64</f>
        <v>1780364.1699999997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121.32</v>
      </c>
      <c r="E239" s="287">
        <f>data!BB65</f>
        <v>8018.61</v>
      </c>
      <c r="F239" s="287">
        <f>data!BC65</f>
        <v>134.16</v>
      </c>
      <c r="G239" s="287">
        <f>data!BD65</f>
        <v>0</v>
      </c>
      <c r="H239" s="287">
        <f>data!BE65</f>
        <v>4821363.0799999991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1905250.2600000002</v>
      </c>
      <c r="E240" s="287">
        <f>data!BB66</f>
        <v>328141.42000000004</v>
      </c>
      <c r="F240" s="287">
        <f>data!BC66</f>
        <v>6790.7</v>
      </c>
      <c r="G240" s="287">
        <f>data!BD66</f>
        <v>11990.83</v>
      </c>
      <c r="H240" s="287">
        <f>data!BE66</f>
        <v>2566202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1</v>
      </c>
      <c r="E241" s="287">
        <f>data!BB67</f>
        <v>18936</v>
      </c>
      <c r="F241" s="287">
        <f>data!BC67</f>
        <v>37591</v>
      </c>
      <c r="G241" s="287">
        <f>data!BD67</f>
        <v>493</v>
      </c>
      <c r="H241" s="287">
        <f>data!BE67</f>
        <v>1391708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214517.54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367570.45999999996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341.93</v>
      </c>
      <c r="E243" s="287">
        <f>data!BB69</f>
        <v>40516.399999999994</v>
      </c>
      <c r="F243" s="287">
        <f>data!BC69</f>
        <v>1156.97</v>
      </c>
      <c r="G243" s="287">
        <f>data!BD69</f>
        <v>0</v>
      </c>
      <c r="H243" s="287">
        <f>data!BE69</f>
        <v>85660.319999999992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-643691.12</v>
      </c>
      <c r="F244" s="287">
        <f>-data!BC84</f>
        <v>0</v>
      </c>
      <c r="G244" s="287">
        <f>-data!BD84</f>
        <v>0</v>
      </c>
      <c r="H244" s="287">
        <f>-data!BE84</f>
        <v>-3304140.4099999997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3332870.1700000004</v>
      </c>
      <c r="E245" s="287">
        <f>data!BB85</f>
        <v>8145645.0699999975</v>
      </c>
      <c r="F245" s="287">
        <f>data!BC85</f>
        <v>2516170.4700000002</v>
      </c>
      <c r="G245" s="287">
        <f>data!BD85</f>
        <v>-321553.94999999995</v>
      </c>
      <c r="H245" s="287">
        <f>data!BE85</f>
        <v>22540035.23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9997.6099999999988</v>
      </c>
      <c r="E252" s="303">
        <f>data!BB90</f>
        <v>7549.630000000001</v>
      </c>
      <c r="F252" s="303">
        <f>data!BC90</f>
        <v>615.61000000000013</v>
      </c>
      <c r="G252" s="303">
        <f>data!BD90</f>
        <v>4821.43</v>
      </c>
      <c r="H252" s="303">
        <f>data!BE90</f>
        <v>142317.05000000005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3420.4720153761214</v>
      </c>
      <c r="E254" s="303">
        <f>data!BB92</f>
        <v>2582.9471385105076</v>
      </c>
      <c r="F254" s="303">
        <f>data!BC92</f>
        <v>210.61801544426066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Sacred Heart Medical Center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13.217432692307691</v>
      </c>
      <c r="D266" s="294">
        <f>data!BH60</f>
        <v>5.9287548076923073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13.792788461538461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605302.56999999995</v>
      </c>
      <c r="D267" s="287">
        <f>data!BH61</f>
        <v>543194.99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1568116.52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52287</v>
      </c>
      <c r="D268" s="287">
        <f>data!BH62</f>
        <v>40894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139956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11565.14</v>
      </c>
      <c r="D270" s="287">
        <f>data!BH64</f>
        <v>29067.949999999997</v>
      </c>
      <c r="E270" s="287">
        <f>data!BI64</f>
        <v>0</v>
      </c>
      <c r="F270" s="287">
        <f>data!BJ64</f>
        <v>94.83</v>
      </c>
      <c r="G270" s="287">
        <f>data!BK64</f>
        <v>0</v>
      </c>
      <c r="H270" s="287">
        <f>data!BL64</f>
        <v>3024.36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-8021.96</v>
      </c>
      <c r="D271" s="287">
        <f>data!BH65</f>
        <v>4695.26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106.12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40243.75</v>
      </c>
      <c r="D272" s="287">
        <f>data!BH66</f>
        <v>132891.26999999999</v>
      </c>
      <c r="E272" s="287">
        <f>data!BI66</f>
        <v>0</v>
      </c>
      <c r="F272" s="287">
        <f>data!BJ66</f>
        <v>148435.89000000001</v>
      </c>
      <c r="G272" s="287">
        <f>data!BK66</f>
        <v>0</v>
      </c>
      <c r="H272" s="287">
        <f>data!BL66</f>
        <v>-1997.21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62642</v>
      </c>
      <c r="D273" s="287">
        <f>data!BH67</f>
        <v>21935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1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12014.84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57753.96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208043.42</v>
      </c>
      <c r="D275" s="287">
        <f>data!BH69</f>
        <v>148.79</v>
      </c>
      <c r="E275" s="287">
        <f>data!BI69</f>
        <v>0</v>
      </c>
      <c r="F275" s="287">
        <f>data!BJ69</f>
        <v>28519.17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-22500</v>
      </c>
      <c r="D276" s="287">
        <f>-data!BH84</f>
        <v>0</v>
      </c>
      <c r="E276" s="287">
        <f>-data!BI84</f>
        <v>0</v>
      </c>
      <c r="F276" s="287">
        <f>-data!BJ84</f>
        <v>-110578.83</v>
      </c>
      <c r="G276" s="287">
        <f>-data!BK84</f>
        <v>0</v>
      </c>
      <c r="H276" s="287">
        <f>-data!BL84</f>
        <v>-416604.68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949561.92</v>
      </c>
      <c r="D277" s="287">
        <f>data!BH85</f>
        <v>784842.1</v>
      </c>
      <c r="E277" s="287">
        <f>data!BI85</f>
        <v>0</v>
      </c>
      <c r="F277" s="287">
        <f>data!BJ85</f>
        <v>66471.060000000012</v>
      </c>
      <c r="G277" s="287">
        <f>data!BK85</f>
        <v>0</v>
      </c>
      <c r="H277" s="287">
        <f>data!BL85</f>
        <v>1350356.0700000003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2027.5400000000002</v>
      </c>
      <c r="D284" s="303">
        <f>data!BH90</f>
        <v>10204.720000000001</v>
      </c>
      <c r="E284" s="303">
        <f>data!BI90</f>
        <v>0</v>
      </c>
      <c r="F284" s="303">
        <f>data!BJ90</f>
        <v>293.27999999999997</v>
      </c>
      <c r="G284" s="303">
        <f>data!BK90</f>
        <v>0</v>
      </c>
      <c r="H284" s="303">
        <f>data!BL90</f>
        <v>1037.02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3491.3303464276987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354.79458484431234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Sacred Heart Medical Center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22.508802884615388</v>
      </c>
      <c r="D298" s="294">
        <f>data!BO60</f>
        <v>6.5144086538461536</v>
      </c>
      <c r="E298" s="294">
        <f>data!BP60</f>
        <v>0</v>
      </c>
      <c r="F298" s="294">
        <f>data!BQ60</f>
        <v>1.9230769230769232E-2</v>
      </c>
      <c r="G298" s="294">
        <f>data!BR60</f>
        <v>0</v>
      </c>
      <c r="H298" s="294">
        <f>data!BS60</f>
        <v>20.778908653846152</v>
      </c>
      <c r="I298" s="294">
        <f>data!BT60</f>
        <v>17.220778846153845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3874899.7899999996</v>
      </c>
      <c r="D299" s="287">
        <f>data!BO61</f>
        <v>454606.82999999996</v>
      </c>
      <c r="E299" s="287">
        <f>data!BP61</f>
        <v>0</v>
      </c>
      <c r="F299" s="287">
        <f>data!BQ61</f>
        <v>616.54999999999995</v>
      </c>
      <c r="G299" s="287">
        <f>data!BR61</f>
        <v>4184.63</v>
      </c>
      <c r="H299" s="287">
        <f>data!BS61</f>
        <v>1589426.0999999999</v>
      </c>
      <c r="I299" s="287">
        <f>data!BT61</f>
        <v>1307285.8799999999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510124</v>
      </c>
      <c r="D300" s="287">
        <f>data!BO62</f>
        <v>3790746</v>
      </c>
      <c r="E300" s="287">
        <f>data!BP62</f>
        <v>0</v>
      </c>
      <c r="F300" s="287">
        <f>data!BQ62</f>
        <v>0</v>
      </c>
      <c r="G300" s="287">
        <f>data!BR62</f>
        <v>320</v>
      </c>
      <c r="H300" s="287">
        <f>data!BS62</f>
        <v>144557</v>
      </c>
      <c r="I300" s="287">
        <f>data!BT62</f>
        <v>106231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1297062.1300000001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139564.26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645687.79</v>
      </c>
      <c r="D302" s="287">
        <f>data!BO64</f>
        <v>6666.67</v>
      </c>
      <c r="E302" s="287">
        <f>data!BP64</f>
        <v>0</v>
      </c>
      <c r="F302" s="287">
        <f>data!BQ64</f>
        <v>12.42</v>
      </c>
      <c r="G302" s="287">
        <f>data!BR64</f>
        <v>0</v>
      </c>
      <c r="H302" s="287">
        <f>data!BS64</f>
        <v>506518.66000000003</v>
      </c>
      <c r="I302" s="287">
        <f>data!BT64</f>
        <v>24827.57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8404.39</v>
      </c>
      <c r="D303" s="287">
        <f>data!BO65</f>
        <v>0</v>
      </c>
      <c r="E303" s="287">
        <f>data!BP65</f>
        <v>0</v>
      </c>
      <c r="F303" s="287">
        <f>data!BQ65</f>
        <v>217.3</v>
      </c>
      <c r="G303" s="287">
        <f>data!BR65</f>
        <v>0</v>
      </c>
      <c r="H303" s="287">
        <f>data!BS65</f>
        <v>4301.24</v>
      </c>
      <c r="I303" s="287">
        <f>data!BT65</f>
        <v>981.38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1839681.4700000002</v>
      </c>
      <c r="D304" s="287">
        <f>data!BO66</f>
        <v>362.58000000000004</v>
      </c>
      <c r="E304" s="287">
        <f>data!BP66</f>
        <v>3793.01</v>
      </c>
      <c r="F304" s="287">
        <f>data!BQ66</f>
        <v>0</v>
      </c>
      <c r="G304" s="287">
        <f>data!BR66</f>
        <v>0</v>
      </c>
      <c r="H304" s="287">
        <f>data!BS66</f>
        <v>213593.18000000002</v>
      </c>
      <c r="I304" s="287">
        <f>data!BT66</f>
        <v>3110.47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8708096</v>
      </c>
      <c r="D305" s="287">
        <f>data!BO67</f>
        <v>0</v>
      </c>
      <c r="E305" s="287">
        <f>data!BP67</f>
        <v>0</v>
      </c>
      <c r="F305" s="287">
        <f>data!BQ67</f>
        <v>1</v>
      </c>
      <c r="G305" s="287">
        <f>data!BR67</f>
        <v>0</v>
      </c>
      <c r="H305" s="287">
        <f>data!BS67</f>
        <v>204</v>
      </c>
      <c r="I305" s="287">
        <f>data!BT67</f>
        <v>919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5581.92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74246.679999999993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15522092.700000003</v>
      </c>
      <c r="D307" s="287">
        <f>data!BO69</f>
        <v>157.4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291725.63000000006</v>
      </c>
      <c r="I307" s="287">
        <f>data!BT69</f>
        <v>4450.53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-3449159.2200000011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-1119298.28</v>
      </c>
      <c r="I308" s="287">
        <f>-data!BT84</f>
        <v>-6012.47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28962470.970000003</v>
      </c>
      <c r="D309" s="287">
        <f>data!BO85</f>
        <v>4252539.4800000004</v>
      </c>
      <c r="E309" s="287">
        <f>data!BP85</f>
        <v>3793.01</v>
      </c>
      <c r="F309" s="287">
        <f>data!BQ85</f>
        <v>847.27</v>
      </c>
      <c r="G309" s="287">
        <f>data!BR85</f>
        <v>4504.63</v>
      </c>
      <c r="H309" s="287">
        <f>data!BS85</f>
        <v>1844838.4700000004</v>
      </c>
      <c r="I309" s="287">
        <f>data!BT85</f>
        <v>1441793.3599999999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16913.149999999998</v>
      </c>
      <c r="D316" s="303">
        <f>data!BO90</f>
        <v>583.41999999999996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4730.2400000000007</v>
      </c>
      <c r="I316" s="303">
        <f>data!BT90</f>
        <v>1897.92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1618.3521407629173</v>
      </c>
      <c r="I318" s="303">
        <f>data!BT92</f>
        <v>649.33341542855237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Sacred Heart Medical Center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83.880889423076937</v>
      </c>
      <c r="H330" s="294">
        <f>data!BZ60</f>
        <v>77.239129807692308</v>
      </c>
      <c r="I330" s="294">
        <f>data!CA60</f>
        <v>29.010826923076923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22502223.989999998</v>
      </c>
      <c r="H331" s="306">
        <f>data!BZ61</f>
        <v>6394965.330000001</v>
      </c>
      <c r="I331" s="306">
        <f>data!CA61</f>
        <v>2978072.66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964343</v>
      </c>
      <c r="H332" s="306">
        <f>data!BZ62</f>
        <v>675779</v>
      </c>
      <c r="I332" s="306">
        <f>data!CA62</f>
        <v>202962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12504272.42</v>
      </c>
      <c r="F333" s="306">
        <f>data!BX63</f>
        <v>0</v>
      </c>
      <c r="G333" s="306">
        <f>data!BY63</f>
        <v>352116.26</v>
      </c>
      <c r="H333" s="306">
        <f>data!BZ63</f>
        <v>0</v>
      </c>
      <c r="I333" s="306">
        <f>data!CA63</f>
        <v>347619.57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15.54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159306.66999999998</v>
      </c>
      <c r="H334" s="306">
        <f>data!BZ64</f>
        <v>5255.8400000000011</v>
      </c>
      <c r="I334" s="306">
        <f>data!CA64</f>
        <v>52343.040000000008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40369.410000000003</v>
      </c>
      <c r="H335" s="306">
        <f>data!BZ65</f>
        <v>162.63999999999999</v>
      </c>
      <c r="I335" s="306">
        <f>data!CA65</f>
        <v>3372.88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14203851.9</v>
      </c>
      <c r="H336" s="306">
        <f>data!BZ66</f>
        <v>594.91000000000008</v>
      </c>
      <c r="I336" s="306">
        <f>data!CA66</f>
        <v>12813350.08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631628</v>
      </c>
      <c r="H337" s="306">
        <f>data!BZ67</f>
        <v>2492</v>
      </c>
      <c r="I337" s="306">
        <f>data!CA67</f>
        <v>6501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545118.14</v>
      </c>
      <c r="H338" s="306">
        <f>data!BZ68</f>
        <v>0</v>
      </c>
      <c r="I338" s="306">
        <f>data!CA68</f>
        <v>4210.7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5250</v>
      </c>
      <c r="G339" s="306">
        <f>data!BY69</f>
        <v>662840.31000000006</v>
      </c>
      <c r="H339" s="306">
        <f>data!BZ69</f>
        <v>15245</v>
      </c>
      <c r="I339" s="306">
        <f>data!CA69</f>
        <v>98468.579999999987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-1139360.04</v>
      </c>
      <c r="H340" s="287">
        <f>-data!BZ84</f>
        <v>0</v>
      </c>
      <c r="I340" s="287">
        <f>-data!CA84</f>
        <v>-2744529.3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15.54</v>
      </c>
      <c r="D341" s="287">
        <f>data!BV85</f>
        <v>0</v>
      </c>
      <c r="E341" s="287">
        <f>data!BW85</f>
        <v>12504272.42</v>
      </c>
      <c r="F341" s="287">
        <f>data!BX85</f>
        <v>5250</v>
      </c>
      <c r="G341" s="287">
        <f>data!BY85</f>
        <v>38922437.640000008</v>
      </c>
      <c r="H341" s="287">
        <f>data!BZ85</f>
        <v>7094494.7200000007</v>
      </c>
      <c r="I341" s="287">
        <f>data!CA85</f>
        <v>13762371.210000001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3537.77</v>
      </c>
      <c r="D348" s="303">
        <f>data!BV90</f>
        <v>586.43000000000006</v>
      </c>
      <c r="E348" s="303">
        <f>data!BW90</f>
        <v>1748.97</v>
      </c>
      <c r="F348" s="303">
        <f>data!BX90</f>
        <v>0</v>
      </c>
      <c r="G348" s="303">
        <f>data!BY90</f>
        <v>23171.849999999995</v>
      </c>
      <c r="H348" s="303">
        <f>data!BZ90</f>
        <v>1737.72</v>
      </c>
      <c r="I348" s="303">
        <f>data!CA90</f>
        <v>25013.530000000002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1210.3736074759049</v>
      </c>
      <c r="D350" s="303">
        <f>data!BV92</f>
        <v>200.63469208911121</v>
      </c>
      <c r="E350" s="303">
        <f>data!BW92</f>
        <v>598.37330529320263</v>
      </c>
      <c r="F350" s="303">
        <f>data!BX92</f>
        <v>0</v>
      </c>
      <c r="G350" s="303">
        <f>data!BY92</f>
        <v>7927.7611818717851</v>
      </c>
      <c r="H350" s="303">
        <f>data!BZ92</f>
        <v>594.52435437663542</v>
      </c>
      <c r="I350" s="303">
        <f>data!CA92</f>
        <v>8557.8532640072081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Sacred Heart Medical Center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8.5336538461538453E-3</v>
      </c>
      <c r="D362" s="294">
        <f>data!CC60</f>
        <v>30.831576923076923</v>
      </c>
      <c r="E362" s="309"/>
      <c r="F362" s="297"/>
      <c r="G362" s="297"/>
      <c r="H362" s="297"/>
      <c r="I362" s="310">
        <f>data!CE60</f>
        <v>3424.5417692307706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843.62</v>
      </c>
      <c r="D363" s="306">
        <f>data!CC61</f>
        <v>1672082.8199999998</v>
      </c>
      <c r="E363" s="311"/>
      <c r="F363" s="311"/>
      <c r="G363" s="311"/>
      <c r="H363" s="311"/>
      <c r="I363" s="306">
        <f>data!CE61</f>
        <v>379409523.19999999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1755363</v>
      </c>
      <c r="E364" s="311"/>
      <c r="F364" s="311"/>
      <c r="G364" s="311"/>
      <c r="H364" s="311"/>
      <c r="I364" s="306">
        <f>data!CE62</f>
        <v>33723179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48776.639999999999</v>
      </c>
      <c r="D365" s="306">
        <f>data!CC63</f>
        <v>180980.69</v>
      </c>
      <c r="E365" s="311"/>
      <c r="F365" s="311"/>
      <c r="G365" s="311"/>
      <c r="H365" s="311"/>
      <c r="I365" s="306">
        <f>data!CE63</f>
        <v>39291574.199999996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120.41</v>
      </c>
      <c r="D366" s="306">
        <f>data!CC64</f>
        <v>72478.930000000022</v>
      </c>
      <c r="E366" s="311"/>
      <c r="F366" s="311"/>
      <c r="G366" s="311"/>
      <c r="H366" s="311"/>
      <c r="I366" s="306">
        <f>data!CE64</f>
        <v>203621127.20999986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2066.9</v>
      </c>
      <c r="E367" s="311"/>
      <c r="F367" s="311"/>
      <c r="G367" s="311"/>
      <c r="H367" s="311"/>
      <c r="I367" s="306">
        <f>data!CE65</f>
        <v>4974878.5699999984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688.76</v>
      </c>
      <c r="D368" s="306">
        <f>data!CC66</f>
        <v>263349.2</v>
      </c>
      <c r="E368" s="311"/>
      <c r="F368" s="311"/>
      <c r="G368" s="311"/>
      <c r="H368" s="311"/>
      <c r="I368" s="306">
        <f>data!CE66</f>
        <v>108727808.66000004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2087</v>
      </c>
      <c r="E369" s="311"/>
      <c r="F369" s="311"/>
      <c r="G369" s="311"/>
      <c r="H369" s="311"/>
      <c r="I369" s="306">
        <f>data!CE67</f>
        <v>19874741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23926</v>
      </c>
      <c r="D370" s="306">
        <f>data!CC68</f>
        <v>193454.56</v>
      </c>
      <c r="E370" s="311"/>
      <c r="F370" s="311"/>
      <c r="G370" s="311"/>
      <c r="H370" s="311"/>
      <c r="I370" s="306">
        <f>data!CE68</f>
        <v>7664494.5099999998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3879</v>
      </c>
      <c r="D371" s="306">
        <f>data!CC69</f>
        <v>329242537.50999999</v>
      </c>
      <c r="E371" s="306">
        <f>data!CD69</f>
        <v>31100152.050000001</v>
      </c>
      <c r="F371" s="311"/>
      <c r="G371" s="311"/>
      <c r="H371" s="311"/>
      <c r="I371" s="306">
        <f>data!CE69</f>
        <v>431395798.06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-93348.75</v>
      </c>
      <c r="D372" s="287">
        <f>-data!CC84</f>
        <v>-369605.93</v>
      </c>
      <c r="E372" s="287">
        <f>-data!CD84</f>
        <v>0</v>
      </c>
      <c r="F372" s="297"/>
      <c r="G372" s="297"/>
      <c r="H372" s="297"/>
      <c r="I372" s="287">
        <f>-data!CE84</f>
        <v>-53147429.00999999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-15114.319999999992</v>
      </c>
      <c r="D373" s="306">
        <f>data!CC85</f>
        <v>333014794.68000001</v>
      </c>
      <c r="E373" s="306">
        <f>data!CD85</f>
        <v>31100152.050000001</v>
      </c>
      <c r="F373" s="311"/>
      <c r="G373" s="311"/>
      <c r="H373" s="311"/>
      <c r="I373" s="287">
        <f>data!CE85</f>
        <v>1122388266.3900001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2111191413.2799997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1085214194.8899999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3196405608.1699996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6039.68</v>
      </c>
      <c r="E380" s="297"/>
      <c r="F380" s="297"/>
      <c r="G380" s="297"/>
      <c r="H380" s="297"/>
      <c r="I380" s="287">
        <f>data!CE90</f>
        <v>888204.38000000035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235584.38096938614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1113.355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397" transitionEvaluation="1" transitionEntry="1" codeName="Sheet12">
    <tabColor rgb="FF92D050"/>
    <pageSetUpPr autoPageBreaks="0" fitToPage="1"/>
  </sheetPr>
  <dimension ref="A1:CF717"/>
  <sheetViews>
    <sheetView topLeftCell="A397" zoomScale="80" zoomScaleNormal="80" workbookViewId="0">
      <selection activeCell="D416" sqref="D416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1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2" t="s">
        <v>18</v>
      </c>
      <c r="B37" s="333"/>
      <c r="C37" s="334"/>
      <c r="D37" s="333"/>
      <c r="E37" s="333"/>
      <c r="F37" s="333"/>
      <c r="G37" s="333"/>
    </row>
    <row r="38" spans="1:83" x14ac:dyDescent="0.35">
      <c r="A38" s="335" t="s">
        <v>1342</v>
      </c>
      <c r="B38" s="336"/>
      <c r="C38" s="334"/>
      <c r="D38" s="333"/>
      <c r="E38" s="333"/>
      <c r="F38" s="333"/>
      <c r="G38" s="333"/>
    </row>
    <row r="39" spans="1:83" x14ac:dyDescent="0.35">
      <c r="A39" s="337" t="s">
        <v>1340</v>
      </c>
      <c r="B39" s="336"/>
      <c r="C39" s="334"/>
      <c r="D39" s="333"/>
      <c r="E39" s="333"/>
      <c r="F39" s="333"/>
      <c r="G39" s="333"/>
    </row>
    <row r="40" spans="1:83" x14ac:dyDescent="0.35">
      <c r="A40" s="338" t="s">
        <v>1343</v>
      </c>
      <c r="B40" s="333"/>
      <c r="C40" s="334"/>
      <c r="D40" s="333"/>
      <c r="E40" s="333"/>
      <c r="F40" s="333"/>
      <c r="G40" s="333"/>
    </row>
    <row r="41" spans="1:83" x14ac:dyDescent="0.35">
      <c r="A41" s="337" t="s">
        <v>1341</v>
      </c>
      <c r="B41" s="333"/>
      <c r="C41" s="334"/>
      <c r="D41" s="333"/>
      <c r="E41" s="333"/>
      <c r="F41" s="333"/>
      <c r="G41" s="333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30375428.469999991</v>
      </c>
      <c r="C49" s="270">
        <f>IF($B$49,(ROUND((($B$49/$CE$62)*C62),0)))</f>
        <v>3864631</v>
      </c>
      <c r="D49" s="270">
        <f t="shared" ref="D49:BO49" si="0">IF($B$49,(ROUND((($B$49/$CE$62)*D62),0)))</f>
        <v>0</v>
      </c>
      <c r="E49" s="270">
        <f t="shared" si="0"/>
        <v>7605770</v>
      </c>
      <c r="F49" s="270">
        <f t="shared" si="0"/>
        <v>0</v>
      </c>
      <c r="G49" s="270">
        <f t="shared" si="0"/>
        <v>323</v>
      </c>
      <c r="H49" s="270">
        <f t="shared" si="0"/>
        <v>424589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557593</v>
      </c>
      <c r="P49" s="270">
        <f t="shared" si="0"/>
        <v>2102726</v>
      </c>
      <c r="Q49" s="270">
        <f t="shared" si="0"/>
        <v>731967</v>
      </c>
      <c r="R49" s="270">
        <f t="shared" si="0"/>
        <v>67412</v>
      </c>
      <c r="S49" s="270">
        <f t="shared" si="0"/>
        <v>715802</v>
      </c>
      <c r="T49" s="270">
        <f t="shared" si="0"/>
        <v>0</v>
      </c>
      <c r="U49" s="270">
        <f t="shared" si="0"/>
        <v>1076209</v>
      </c>
      <c r="V49" s="270">
        <f t="shared" si="0"/>
        <v>1024852</v>
      </c>
      <c r="W49" s="270">
        <f t="shared" si="0"/>
        <v>0</v>
      </c>
      <c r="X49" s="270">
        <f t="shared" si="0"/>
        <v>442</v>
      </c>
      <c r="Y49" s="270">
        <f t="shared" si="0"/>
        <v>501147</v>
      </c>
      <c r="Z49" s="270">
        <f t="shared" si="0"/>
        <v>32575</v>
      </c>
      <c r="AA49" s="270">
        <f t="shared" si="0"/>
        <v>45219</v>
      </c>
      <c r="AB49" s="270">
        <f t="shared" si="0"/>
        <v>868328</v>
      </c>
      <c r="AC49" s="270">
        <f t="shared" si="0"/>
        <v>982202</v>
      </c>
      <c r="AD49" s="270">
        <f t="shared" si="0"/>
        <v>11660</v>
      </c>
      <c r="AE49" s="270">
        <f t="shared" si="0"/>
        <v>11</v>
      </c>
      <c r="AF49" s="270">
        <f t="shared" si="0"/>
        <v>0</v>
      </c>
      <c r="AG49" s="270">
        <f t="shared" si="0"/>
        <v>1945182</v>
      </c>
      <c r="AH49" s="270">
        <f t="shared" si="0"/>
        <v>0</v>
      </c>
      <c r="AI49" s="270">
        <f t="shared" si="0"/>
        <v>0</v>
      </c>
      <c r="AJ49" s="270">
        <f t="shared" si="0"/>
        <v>691945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24595</v>
      </c>
      <c r="AT49" s="270">
        <f t="shared" si="0"/>
        <v>129184</v>
      </c>
      <c r="AU49" s="270">
        <f t="shared" si="0"/>
        <v>0</v>
      </c>
      <c r="AV49" s="270">
        <f t="shared" si="0"/>
        <v>12611</v>
      </c>
      <c r="AW49" s="270">
        <f t="shared" si="0"/>
        <v>165789</v>
      </c>
      <c r="AX49" s="270">
        <f t="shared" si="0"/>
        <v>-1</v>
      </c>
      <c r="AY49" s="270">
        <f t="shared" si="0"/>
        <v>542367</v>
      </c>
      <c r="AZ49" s="270">
        <f t="shared" si="0"/>
        <v>0</v>
      </c>
      <c r="BA49" s="270">
        <f t="shared" si="0"/>
        <v>50700</v>
      </c>
      <c r="BB49" s="270">
        <f t="shared" si="0"/>
        <v>209235</v>
      </c>
      <c r="BC49" s="270">
        <f t="shared" si="0"/>
        <v>197550</v>
      </c>
      <c r="BD49" s="270">
        <f t="shared" si="0"/>
        <v>0</v>
      </c>
      <c r="BE49" s="270">
        <f t="shared" si="0"/>
        <v>768801</v>
      </c>
      <c r="BF49" s="270">
        <f t="shared" si="0"/>
        <v>612410</v>
      </c>
      <c r="BG49" s="270">
        <f t="shared" si="0"/>
        <v>46494</v>
      </c>
      <c r="BH49" s="270">
        <f t="shared" si="0"/>
        <v>45198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0</v>
      </c>
      <c r="BM49" s="270">
        <f t="shared" si="0"/>
        <v>0</v>
      </c>
      <c r="BN49" s="270">
        <f t="shared" si="0"/>
        <v>193670</v>
      </c>
      <c r="BO49" s="270">
        <f t="shared" si="0"/>
        <v>14041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133021</v>
      </c>
      <c r="BT49" s="270">
        <f t="shared" si="1"/>
        <v>96842</v>
      </c>
      <c r="BU49" s="270">
        <f t="shared" si="1"/>
        <v>0</v>
      </c>
      <c r="BV49" s="270">
        <f t="shared" si="1"/>
        <v>0</v>
      </c>
      <c r="BW49" s="270">
        <f t="shared" si="1"/>
        <v>2842691</v>
      </c>
      <c r="BX49" s="270">
        <f t="shared" si="1"/>
        <v>0</v>
      </c>
      <c r="BY49" s="270">
        <f t="shared" si="1"/>
        <v>635851</v>
      </c>
      <c r="BZ49" s="270">
        <f t="shared" si="1"/>
        <v>0</v>
      </c>
      <c r="CA49" s="270">
        <f t="shared" si="1"/>
        <v>216062</v>
      </c>
      <c r="CB49" s="270">
        <f t="shared" si="1"/>
        <v>0</v>
      </c>
      <c r="CC49" s="270">
        <f t="shared" si="1"/>
        <v>187732</v>
      </c>
      <c r="CD49" s="270">
        <f t="shared" si="1"/>
        <v>0</v>
      </c>
      <c r="CE49" s="32">
        <f>SUM(C49:CD49)</f>
        <v>30375428</v>
      </c>
    </row>
    <row r="50" spans="1:83" x14ac:dyDescent="0.35">
      <c r="A50" s="20" t="s">
        <v>218</v>
      </c>
      <c r="B50" s="270">
        <f>B48+B49</f>
        <v>30375428.469999991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19430898.710000008</v>
      </c>
      <c r="C53" s="270">
        <f>IF($B$53,ROUND(($B$53/($CE$91+$CF$91)*C91),0))</f>
        <v>1554475</v>
      </c>
      <c r="D53" s="270">
        <f t="shared" ref="D53:BO53" si="2">IF($B$53,ROUND(($B$53/($CE$91+$CF$91)*D91),0))</f>
        <v>0</v>
      </c>
      <c r="E53" s="270">
        <f t="shared" si="2"/>
        <v>3025953</v>
      </c>
      <c r="F53" s="270">
        <f t="shared" si="2"/>
        <v>0</v>
      </c>
      <c r="G53" s="270">
        <f t="shared" si="2"/>
        <v>0</v>
      </c>
      <c r="H53" s="270">
        <f t="shared" si="2"/>
        <v>385280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736180</v>
      </c>
      <c r="P53" s="270">
        <f t="shared" si="2"/>
        <v>1085350</v>
      </c>
      <c r="Q53" s="270">
        <f t="shared" si="2"/>
        <v>182345</v>
      </c>
      <c r="R53" s="270">
        <f t="shared" si="2"/>
        <v>5602</v>
      </c>
      <c r="S53" s="270">
        <f t="shared" si="2"/>
        <v>767184</v>
      </c>
      <c r="T53" s="270">
        <f t="shared" si="2"/>
        <v>0</v>
      </c>
      <c r="U53" s="270">
        <f t="shared" si="2"/>
        <v>1074624</v>
      </c>
      <c r="V53" s="270">
        <f t="shared" si="2"/>
        <v>427992</v>
      </c>
      <c r="W53" s="270">
        <f t="shared" si="2"/>
        <v>50015</v>
      </c>
      <c r="X53" s="270">
        <f t="shared" si="2"/>
        <v>53552</v>
      </c>
      <c r="Y53" s="270">
        <f t="shared" si="2"/>
        <v>410353</v>
      </c>
      <c r="Z53" s="270">
        <f t="shared" si="2"/>
        <v>295754</v>
      </c>
      <c r="AA53" s="270">
        <f t="shared" si="2"/>
        <v>174374</v>
      </c>
      <c r="AB53" s="270">
        <f t="shared" si="2"/>
        <v>229820</v>
      </c>
      <c r="AC53" s="270">
        <f t="shared" si="2"/>
        <v>42214</v>
      </c>
      <c r="AD53" s="270">
        <f t="shared" si="2"/>
        <v>71298</v>
      </c>
      <c r="AE53" s="270">
        <f t="shared" si="2"/>
        <v>0</v>
      </c>
      <c r="AF53" s="270">
        <f t="shared" si="2"/>
        <v>0</v>
      </c>
      <c r="AG53" s="270">
        <f t="shared" si="2"/>
        <v>902377</v>
      </c>
      <c r="AH53" s="270">
        <f t="shared" si="2"/>
        <v>0</v>
      </c>
      <c r="AI53" s="270">
        <f t="shared" si="2"/>
        <v>0</v>
      </c>
      <c r="AJ53" s="270">
        <f t="shared" si="2"/>
        <v>200226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20280</v>
      </c>
      <c r="AT53" s="270">
        <f t="shared" si="2"/>
        <v>69593</v>
      </c>
      <c r="AU53" s="270">
        <f t="shared" si="2"/>
        <v>0</v>
      </c>
      <c r="AV53" s="270">
        <f t="shared" si="2"/>
        <v>79921</v>
      </c>
      <c r="AW53" s="270">
        <f t="shared" si="2"/>
        <v>72028</v>
      </c>
      <c r="AX53" s="270">
        <f t="shared" si="2"/>
        <v>0</v>
      </c>
      <c r="AY53" s="270">
        <f t="shared" si="2"/>
        <v>575476</v>
      </c>
      <c r="AZ53" s="270">
        <f t="shared" si="2"/>
        <v>0</v>
      </c>
      <c r="BA53" s="270">
        <f t="shared" si="2"/>
        <v>551953</v>
      </c>
      <c r="BB53" s="270">
        <f t="shared" si="2"/>
        <v>0</v>
      </c>
      <c r="BC53" s="270">
        <f t="shared" si="2"/>
        <v>0</v>
      </c>
      <c r="BD53" s="270">
        <f t="shared" si="2"/>
        <v>139285</v>
      </c>
      <c r="BE53" s="270">
        <f t="shared" si="2"/>
        <v>2650237</v>
      </c>
      <c r="BF53" s="270">
        <f t="shared" si="2"/>
        <v>195170</v>
      </c>
      <c r="BG53" s="270">
        <f t="shared" si="2"/>
        <v>51626</v>
      </c>
      <c r="BH53" s="270">
        <f t="shared" si="2"/>
        <v>294833</v>
      </c>
      <c r="BI53" s="270">
        <f t="shared" si="2"/>
        <v>0</v>
      </c>
      <c r="BJ53" s="270">
        <f t="shared" si="2"/>
        <v>171800</v>
      </c>
      <c r="BK53" s="270">
        <f t="shared" si="2"/>
        <v>263153</v>
      </c>
      <c r="BL53" s="270">
        <f t="shared" si="2"/>
        <v>40934</v>
      </c>
      <c r="BM53" s="270">
        <f t="shared" si="2"/>
        <v>0</v>
      </c>
      <c r="BN53" s="270">
        <f t="shared" si="2"/>
        <v>476315</v>
      </c>
      <c r="BO53" s="270">
        <f t="shared" si="2"/>
        <v>21752</v>
      </c>
      <c r="BP53" s="270">
        <f t="shared" ref="BP53:CD53" si="3">IF($B$53,ROUND(($B$53/($CE$91+$CF$91)*BP91),0))</f>
        <v>28283</v>
      </c>
      <c r="BQ53" s="270">
        <f t="shared" si="3"/>
        <v>0</v>
      </c>
      <c r="BR53" s="270">
        <f t="shared" si="3"/>
        <v>0</v>
      </c>
      <c r="BS53" s="270">
        <f t="shared" si="3"/>
        <v>76091</v>
      </c>
      <c r="BT53" s="270">
        <f t="shared" si="3"/>
        <v>35703</v>
      </c>
      <c r="BU53" s="270">
        <f t="shared" si="3"/>
        <v>0</v>
      </c>
      <c r="BV53" s="270">
        <f t="shared" si="3"/>
        <v>251602</v>
      </c>
      <c r="BW53" s="270">
        <f t="shared" si="3"/>
        <v>455735</v>
      </c>
      <c r="BX53" s="270">
        <f t="shared" si="3"/>
        <v>0</v>
      </c>
      <c r="BY53" s="270">
        <f t="shared" si="3"/>
        <v>141752</v>
      </c>
      <c r="BZ53" s="270">
        <f t="shared" si="3"/>
        <v>0</v>
      </c>
      <c r="CA53" s="270">
        <f t="shared" si="3"/>
        <v>562802</v>
      </c>
      <c r="CB53" s="270">
        <f t="shared" si="3"/>
        <v>0</v>
      </c>
      <c r="CC53" s="270">
        <f t="shared" si="3"/>
        <v>529606</v>
      </c>
      <c r="CD53" s="270">
        <f t="shared" si="3"/>
        <v>0</v>
      </c>
      <c r="CE53" s="32">
        <f>SUM(C53:CD53)</f>
        <v>19430898</v>
      </c>
    </row>
    <row r="54" spans="1:83" x14ac:dyDescent="0.35">
      <c r="A54" s="20" t="s">
        <v>218</v>
      </c>
      <c r="B54" s="270">
        <f>B52+B53</f>
        <v>19430898.710000008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79766.101308963523</v>
      </c>
      <c r="D60" s="213">
        <v>0</v>
      </c>
      <c r="E60" s="213">
        <v>89773.184176929572</v>
      </c>
      <c r="F60" s="213">
        <v>0</v>
      </c>
      <c r="G60" s="213">
        <v>0</v>
      </c>
      <c r="H60" s="213">
        <v>6799.7145141069213</v>
      </c>
      <c r="I60" s="213">
        <v>0</v>
      </c>
      <c r="J60" s="213">
        <v>4205</v>
      </c>
      <c r="K60" s="213">
        <v>0</v>
      </c>
      <c r="L60" s="213">
        <v>0</v>
      </c>
      <c r="M60" s="213">
        <v>0</v>
      </c>
      <c r="N60" s="213">
        <v>0</v>
      </c>
      <c r="O60" s="213">
        <v>3166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809059.42</v>
      </c>
      <c r="AZ60" s="214">
        <v>0</v>
      </c>
      <c r="BA60" s="263"/>
      <c r="BB60" s="263"/>
      <c r="BC60" s="263"/>
      <c r="BD60" s="263"/>
      <c r="BE60" s="214">
        <v>849727.63000000024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370.64</v>
      </c>
      <c r="D61" s="243">
        <v>0</v>
      </c>
      <c r="E61" s="243">
        <v>964.60999999999979</v>
      </c>
      <c r="F61" s="243">
        <v>0</v>
      </c>
      <c r="G61" s="243">
        <v>0.09</v>
      </c>
      <c r="H61" s="243">
        <v>49.930000000000007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60.58</v>
      </c>
      <c r="P61" s="244">
        <v>253.48000000000008</v>
      </c>
      <c r="Q61" s="244">
        <v>72.750000000000014</v>
      </c>
      <c r="R61" s="244">
        <v>13.139999999999999</v>
      </c>
      <c r="S61" s="245">
        <v>68.27</v>
      </c>
      <c r="T61" s="245">
        <v>0</v>
      </c>
      <c r="U61" s="246">
        <v>170.76000000000005</v>
      </c>
      <c r="V61" s="244">
        <v>108.85999999999999</v>
      </c>
      <c r="W61" s="244">
        <v>0</v>
      </c>
      <c r="X61" s="244">
        <v>0.04</v>
      </c>
      <c r="Y61" s="244">
        <v>47.370000000000005</v>
      </c>
      <c r="Z61" s="244">
        <v>6.91</v>
      </c>
      <c r="AA61" s="244">
        <v>4.08</v>
      </c>
      <c r="AB61" s="245">
        <v>87.03</v>
      </c>
      <c r="AC61" s="244">
        <v>116.8</v>
      </c>
      <c r="AD61" s="244">
        <v>1.1299999999999999</v>
      </c>
      <c r="AE61" s="244">
        <v>0</v>
      </c>
      <c r="AF61" s="244">
        <v>0</v>
      </c>
      <c r="AG61" s="244">
        <v>245.49000000000004</v>
      </c>
      <c r="AH61" s="244">
        <v>0</v>
      </c>
      <c r="AI61" s="244">
        <v>0</v>
      </c>
      <c r="AJ61" s="244">
        <v>83.070000000000022</v>
      </c>
      <c r="AK61" s="244">
        <v>0</v>
      </c>
      <c r="AL61" s="244">
        <v>0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</v>
      </c>
      <c r="AS61" s="244">
        <v>2.64</v>
      </c>
      <c r="AT61" s="244">
        <v>16.759999999999998</v>
      </c>
      <c r="AU61" s="244">
        <v>0</v>
      </c>
      <c r="AV61" s="245">
        <v>1.8299999999999998</v>
      </c>
      <c r="AW61" s="245">
        <v>18.259999999999998</v>
      </c>
      <c r="AX61" s="245">
        <v>0</v>
      </c>
      <c r="AY61" s="244">
        <v>124.07</v>
      </c>
      <c r="AZ61" s="244">
        <v>0</v>
      </c>
      <c r="BA61" s="245">
        <v>13.100000000000001</v>
      </c>
      <c r="BB61" s="245">
        <v>30.05</v>
      </c>
      <c r="BC61" s="245">
        <v>54.26</v>
      </c>
      <c r="BD61" s="245">
        <v>0</v>
      </c>
      <c r="BE61" s="244">
        <v>131.94</v>
      </c>
      <c r="BF61" s="245">
        <v>160.46</v>
      </c>
      <c r="BG61" s="245">
        <v>11.569999999999999</v>
      </c>
      <c r="BH61" s="245">
        <v>5.75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13.789999999999997</v>
      </c>
      <c r="BO61" s="245">
        <v>3.08</v>
      </c>
      <c r="BP61" s="245">
        <v>0</v>
      </c>
      <c r="BQ61" s="245">
        <v>0</v>
      </c>
      <c r="BR61" s="245">
        <v>0</v>
      </c>
      <c r="BS61" s="245">
        <v>21.610000000000003</v>
      </c>
      <c r="BT61" s="245">
        <v>16.350000000000001</v>
      </c>
      <c r="BU61" s="245">
        <v>0</v>
      </c>
      <c r="BV61" s="245">
        <v>0</v>
      </c>
      <c r="BW61" s="245">
        <v>66.78</v>
      </c>
      <c r="BX61" s="245">
        <v>0</v>
      </c>
      <c r="BY61" s="245">
        <v>59.28</v>
      </c>
      <c r="BZ61" s="245">
        <v>0</v>
      </c>
      <c r="CA61" s="245">
        <v>25.71</v>
      </c>
      <c r="CB61" s="245">
        <v>0</v>
      </c>
      <c r="CC61" s="245">
        <v>26.62</v>
      </c>
      <c r="CD61" s="247" t="s">
        <v>233</v>
      </c>
      <c r="CE61" s="268">
        <f t="shared" ref="CE61:CE69" si="4">SUM(C61:CD61)</f>
        <v>3528.9400000000014</v>
      </c>
    </row>
    <row r="62" spans="1:83" x14ac:dyDescent="0.35">
      <c r="A62" s="39" t="s">
        <v>248</v>
      </c>
      <c r="B62" s="20"/>
      <c r="C62" s="213">
        <v>44201325.819999993</v>
      </c>
      <c r="D62" s="213">
        <v>0</v>
      </c>
      <c r="E62" s="213">
        <v>86990212.780000046</v>
      </c>
      <c r="F62" s="213">
        <v>0</v>
      </c>
      <c r="G62" s="213">
        <v>3692.79</v>
      </c>
      <c r="H62" s="213">
        <v>4856193.17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6377407.1799999997</v>
      </c>
      <c r="P62" s="214">
        <v>24049709.800000001</v>
      </c>
      <c r="Q62" s="214">
        <v>8371791.9800000023</v>
      </c>
      <c r="R62" s="214">
        <v>771020.39</v>
      </c>
      <c r="S62" s="228">
        <v>8186911.040000001</v>
      </c>
      <c r="T62" s="228">
        <v>0</v>
      </c>
      <c r="U62" s="227">
        <v>12309027.780000003</v>
      </c>
      <c r="V62" s="214">
        <v>11721637.6</v>
      </c>
      <c r="W62" s="214">
        <v>0</v>
      </c>
      <c r="X62" s="214">
        <v>5060.04</v>
      </c>
      <c r="Y62" s="214">
        <v>5731818.4899999993</v>
      </c>
      <c r="Z62" s="214">
        <v>372571.01</v>
      </c>
      <c r="AA62" s="214">
        <v>517187.46000000008</v>
      </c>
      <c r="AB62" s="240">
        <v>9931409.790000001</v>
      </c>
      <c r="AC62" s="214">
        <v>11233838.24</v>
      </c>
      <c r="AD62" s="214">
        <v>133363.03</v>
      </c>
      <c r="AE62" s="214">
        <v>123.77</v>
      </c>
      <c r="AF62" s="214">
        <v>0</v>
      </c>
      <c r="AG62" s="214">
        <v>22247822.27999999</v>
      </c>
      <c r="AH62" s="214">
        <v>0</v>
      </c>
      <c r="AI62" s="214">
        <v>0</v>
      </c>
      <c r="AJ62" s="214">
        <v>7914054.5599999987</v>
      </c>
      <c r="AK62" s="214">
        <v>0</v>
      </c>
      <c r="AL62" s="214">
        <v>0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281305.61</v>
      </c>
      <c r="AT62" s="214">
        <v>1477529.59</v>
      </c>
      <c r="AU62" s="214">
        <v>0</v>
      </c>
      <c r="AV62" s="228">
        <v>144233.15000000002</v>
      </c>
      <c r="AW62" s="228">
        <v>1896192.4199999995</v>
      </c>
      <c r="AX62" s="228">
        <v>-13.46</v>
      </c>
      <c r="AY62" s="214">
        <v>6203263.1899999995</v>
      </c>
      <c r="AZ62" s="214">
        <v>0</v>
      </c>
      <c r="BA62" s="228">
        <v>579871.16999999981</v>
      </c>
      <c r="BB62" s="228">
        <v>2393103.08</v>
      </c>
      <c r="BC62" s="228">
        <v>2259457.1</v>
      </c>
      <c r="BD62" s="228">
        <v>0</v>
      </c>
      <c r="BE62" s="214">
        <v>8793081.0599999987</v>
      </c>
      <c r="BF62" s="228">
        <v>7004376.2199999988</v>
      </c>
      <c r="BG62" s="228">
        <v>531772.79999999993</v>
      </c>
      <c r="BH62" s="228">
        <v>516943.73999999993</v>
      </c>
      <c r="BI62" s="228">
        <v>0</v>
      </c>
      <c r="BJ62" s="228">
        <v>0</v>
      </c>
      <c r="BK62" s="228">
        <v>0</v>
      </c>
      <c r="BL62" s="228">
        <v>0</v>
      </c>
      <c r="BM62" s="228">
        <v>0</v>
      </c>
      <c r="BN62" s="228">
        <v>2215080.1800000002</v>
      </c>
      <c r="BO62" s="228">
        <v>160596.74999999997</v>
      </c>
      <c r="BP62" s="228">
        <v>0</v>
      </c>
      <c r="BQ62" s="228">
        <v>0</v>
      </c>
      <c r="BR62" s="228">
        <v>0</v>
      </c>
      <c r="BS62" s="228">
        <v>1521419.15</v>
      </c>
      <c r="BT62" s="228">
        <v>1107625.0899999999</v>
      </c>
      <c r="BU62" s="228">
        <v>0</v>
      </c>
      <c r="BV62" s="228">
        <v>0</v>
      </c>
      <c r="BW62" s="228">
        <v>32512988.980000008</v>
      </c>
      <c r="BX62" s="228">
        <v>0</v>
      </c>
      <c r="BY62" s="228">
        <v>7272485.3900000006</v>
      </c>
      <c r="BZ62" s="228">
        <v>0</v>
      </c>
      <c r="CA62" s="228">
        <v>2471187.8800000004</v>
      </c>
      <c r="CB62" s="228">
        <v>0</v>
      </c>
      <c r="CC62" s="228">
        <v>2147166.2999999998</v>
      </c>
      <c r="CD62" s="29" t="s">
        <v>233</v>
      </c>
      <c r="CE62" s="32">
        <f t="shared" si="4"/>
        <v>347415844.3900001</v>
      </c>
    </row>
    <row r="63" spans="1:83" x14ac:dyDescent="0.35">
      <c r="A63" s="39" t="s">
        <v>9</v>
      </c>
      <c r="B63" s="20"/>
      <c r="C63" s="269">
        <f>ROUND(C48+C49,0)</f>
        <v>3864631</v>
      </c>
      <c r="D63" s="269">
        <f t="shared" ref="D63:BO63" si="5">ROUND(D48+D49,0)</f>
        <v>0</v>
      </c>
      <c r="E63" s="269">
        <f t="shared" si="5"/>
        <v>7605770</v>
      </c>
      <c r="F63" s="269">
        <f t="shared" si="5"/>
        <v>0</v>
      </c>
      <c r="G63" s="269">
        <f t="shared" si="5"/>
        <v>323</v>
      </c>
      <c r="H63" s="269">
        <f t="shared" si="5"/>
        <v>424589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557593</v>
      </c>
      <c r="P63" s="269">
        <f t="shared" si="5"/>
        <v>2102726</v>
      </c>
      <c r="Q63" s="269">
        <f t="shared" si="5"/>
        <v>731967</v>
      </c>
      <c r="R63" s="269">
        <f t="shared" si="5"/>
        <v>67412</v>
      </c>
      <c r="S63" s="269">
        <f t="shared" si="5"/>
        <v>715802</v>
      </c>
      <c r="T63" s="269">
        <f t="shared" si="5"/>
        <v>0</v>
      </c>
      <c r="U63" s="269">
        <f t="shared" si="5"/>
        <v>1076209</v>
      </c>
      <c r="V63" s="269">
        <f t="shared" si="5"/>
        <v>1024852</v>
      </c>
      <c r="W63" s="269">
        <f t="shared" si="5"/>
        <v>0</v>
      </c>
      <c r="X63" s="269">
        <f t="shared" si="5"/>
        <v>442</v>
      </c>
      <c r="Y63" s="269">
        <f t="shared" si="5"/>
        <v>501147</v>
      </c>
      <c r="Z63" s="269">
        <f t="shared" si="5"/>
        <v>32575</v>
      </c>
      <c r="AA63" s="269">
        <f t="shared" si="5"/>
        <v>45219</v>
      </c>
      <c r="AB63" s="269">
        <f t="shared" si="5"/>
        <v>868328</v>
      </c>
      <c r="AC63" s="269">
        <f t="shared" si="5"/>
        <v>982202</v>
      </c>
      <c r="AD63" s="269">
        <f t="shared" si="5"/>
        <v>11660</v>
      </c>
      <c r="AE63" s="269">
        <f t="shared" si="5"/>
        <v>11</v>
      </c>
      <c r="AF63" s="269">
        <f t="shared" si="5"/>
        <v>0</v>
      </c>
      <c r="AG63" s="269">
        <f t="shared" si="5"/>
        <v>1945182</v>
      </c>
      <c r="AH63" s="269">
        <f t="shared" si="5"/>
        <v>0</v>
      </c>
      <c r="AI63" s="269">
        <f t="shared" si="5"/>
        <v>0</v>
      </c>
      <c r="AJ63" s="269">
        <f t="shared" si="5"/>
        <v>691945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24595</v>
      </c>
      <c r="AT63" s="269">
        <f t="shared" si="5"/>
        <v>129184</v>
      </c>
      <c r="AU63" s="269">
        <f t="shared" si="5"/>
        <v>0</v>
      </c>
      <c r="AV63" s="269">
        <f t="shared" si="5"/>
        <v>12611</v>
      </c>
      <c r="AW63" s="269">
        <f t="shared" si="5"/>
        <v>165789</v>
      </c>
      <c r="AX63" s="269">
        <f t="shared" si="5"/>
        <v>-1</v>
      </c>
      <c r="AY63" s="269">
        <f t="shared" si="5"/>
        <v>542367</v>
      </c>
      <c r="AZ63" s="269">
        <f t="shared" si="5"/>
        <v>0</v>
      </c>
      <c r="BA63" s="269">
        <f t="shared" si="5"/>
        <v>50700</v>
      </c>
      <c r="BB63" s="269">
        <f t="shared" si="5"/>
        <v>209235</v>
      </c>
      <c r="BC63" s="269">
        <f t="shared" si="5"/>
        <v>197550</v>
      </c>
      <c r="BD63" s="269">
        <f t="shared" si="5"/>
        <v>0</v>
      </c>
      <c r="BE63" s="269">
        <f t="shared" si="5"/>
        <v>768801</v>
      </c>
      <c r="BF63" s="269">
        <f t="shared" si="5"/>
        <v>612410</v>
      </c>
      <c r="BG63" s="269">
        <f t="shared" si="5"/>
        <v>46494</v>
      </c>
      <c r="BH63" s="269">
        <f t="shared" si="5"/>
        <v>45198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193670</v>
      </c>
      <c r="BO63" s="269">
        <f t="shared" si="5"/>
        <v>14041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133021</v>
      </c>
      <c r="BT63" s="269">
        <f t="shared" si="6"/>
        <v>96842</v>
      </c>
      <c r="BU63" s="269">
        <f t="shared" si="6"/>
        <v>0</v>
      </c>
      <c r="BV63" s="269">
        <f t="shared" si="6"/>
        <v>0</v>
      </c>
      <c r="BW63" s="269">
        <f t="shared" si="6"/>
        <v>2842691</v>
      </c>
      <c r="BX63" s="269">
        <f t="shared" si="6"/>
        <v>0</v>
      </c>
      <c r="BY63" s="269">
        <f t="shared" si="6"/>
        <v>635851</v>
      </c>
      <c r="BZ63" s="269">
        <f t="shared" si="6"/>
        <v>0</v>
      </c>
      <c r="CA63" s="269">
        <f t="shared" si="6"/>
        <v>216062</v>
      </c>
      <c r="CB63" s="269">
        <f t="shared" si="6"/>
        <v>0</v>
      </c>
      <c r="CC63" s="269">
        <f t="shared" si="6"/>
        <v>187732</v>
      </c>
      <c r="CD63" s="29" t="s">
        <v>233</v>
      </c>
      <c r="CE63" s="32">
        <f t="shared" si="4"/>
        <v>30375428</v>
      </c>
    </row>
    <row r="64" spans="1:83" x14ac:dyDescent="0.35">
      <c r="A64" s="39" t="s">
        <v>249</v>
      </c>
      <c r="B64" s="20"/>
      <c r="C64" s="213">
        <v>4056114.54</v>
      </c>
      <c r="D64" s="213">
        <v>0</v>
      </c>
      <c r="E64" s="213">
        <v>5088742.03</v>
      </c>
      <c r="F64" s="213">
        <v>0</v>
      </c>
      <c r="G64" s="213">
        <v>0</v>
      </c>
      <c r="H64" s="213">
        <v>1681561.8599999996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536687.29</v>
      </c>
      <c r="P64" s="214">
        <v>973005.7899999998</v>
      </c>
      <c r="Q64" s="214">
        <v>0</v>
      </c>
      <c r="R64" s="214">
        <v>0</v>
      </c>
      <c r="S64" s="228">
        <v>0</v>
      </c>
      <c r="T64" s="228">
        <v>0</v>
      </c>
      <c r="U64" s="227">
        <v>470727.38</v>
      </c>
      <c r="V64" s="214">
        <v>68774.48000000001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40">
        <v>7132.3799999999992</v>
      </c>
      <c r="AC64" s="214">
        <v>13325</v>
      </c>
      <c r="AD64" s="214">
        <v>0</v>
      </c>
      <c r="AE64" s="214">
        <v>0</v>
      </c>
      <c r="AF64" s="214">
        <v>0</v>
      </c>
      <c r="AG64" s="214">
        <v>9137430.2200000007</v>
      </c>
      <c r="AH64" s="214">
        <v>0</v>
      </c>
      <c r="AI64" s="214">
        <v>0</v>
      </c>
      <c r="AJ64" s="214">
        <v>2800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150</v>
      </c>
      <c r="AT64" s="214">
        <v>1810383.6199999996</v>
      </c>
      <c r="AU64" s="214">
        <v>0</v>
      </c>
      <c r="AV64" s="228">
        <v>0</v>
      </c>
      <c r="AW64" s="228">
        <v>267327.08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94862.59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1192100.0899999999</v>
      </c>
      <c r="BO64" s="228">
        <v>0</v>
      </c>
      <c r="BP64" s="228">
        <v>0</v>
      </c>
      <c r="BQ64" s="228">
        <v>0</v>
      </c>
      <c r="BR64" s="228">
        <v>0</v>
      </c>
      <c r="BS64" s="228">
        <v>137400</v>
      </c>
      <c r="BT64" s="228">
        <v>0</v>
      </c>
      <c r="BU64" s="228">
        <v>0</v>
      </c>
      <c r="BV64" s="228">
        <v>0</v>
      </c>
      <c r="BW64" s="228">
        <v>341443.63</v>
      </c>
      <c r="BX64" s="228">
        <v>0</v>
      </c>
      <c r="BY64" s="228">
        <v>360743.59</v>
      </c>
      <c r="BZ64" s="228">
        <v>0</v>
      </c>
      <c r="CA64" s="228">
        <v>9735239.5799999982</v>
      </c>
      <c r="CB64" s="228">
        <v>0</v>
      </c>
      <c r="CC64" s="228">
        <v>269148.18</v>
      </c>
      <c r="CD64" s="29" t="s">
        <v>233</v>
      </c>
      <c r="CE64" s="32">
        <f t="shared" si="4"/>
        <v>36245099.329999991</v>
      </c>
    </row>
    <row r="65" spans="1:83" x14ac:dyDescent="0.35">
      <c r="A65" s="39" t="s">
        <v>250</v>
      </c>
      <c r="B65" s="20"/>
      <c r="C65" s="213">
        <v>5437805.29</v>
      </c>
      <c r="D65" s="213">
        <v>0</v>
      </c>
      <c r="E65" s="213">
        <v>7861777.299999998</v>
      </c>
      <c r="F65" s="213">
        <v>0</v>
      </c>
      <c r="G65" s="213">
        <v>7300.24</v>
      </c>
      <c r="H65" s="213">
        <v>137755.31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675812.3</v>
      </c>
      <c r="P65" s="214">
        <v>70192583.109999999</v>
      </c>
      <c r="Q65" s="214">
        <v>567943.5199999999</v>
      </c>
      <c r="R65" s="214">
        <v>2418381.77</v>
      </c>
      <c r="S65" s="228">
        <v>-49947.900000000373</v>
      </c>
      <c r="T65" s="228">
        <v>0</v>
      </c>
      <c r="U65" s="227">
        <v>13935923.590000002</v>
      </c>
      <c r="V65" s="214">
        <v>17302649.82</v>
      </c>
      <c r="W65" s="214">
        <v>156931.87</v>
      </c>
      <c r="X65" s="214">
        <v>441866.47000000003</v>
      </c>
      <c r="Y65" s="214">
        <v>11009710.039999999</v>
      </c>
      <c r="Z65" s="214">
        <v>1326.8400000000001</v>
      </c>
      <c r="AA65" s="214">
        <v>745053.27</v>
      </c>
      <c r="AB65" s="240">
        <v>37116121.539999992</v>
      </c>
      <c r="AC65" s="214">
        <v>4039630.2100000004</v>
      </c>
      <c r="AD65" s="214">
        <v>61501.279999999999</v>
      </c>
      <c r="AE65" s="214">
        <v>8727.3700000000008</v>
      </c>
      <c r="AF65" s="214">
        <v>0</v>
      </c>
      <c r="AG65" s="214">
        <v>2332263.5300000003</v>
      </c>
      <c r="AH65" s="214">
        <v>0</v>
      </c>
      <c r="AI65" s="214">
        <v>0</v>
      </c>
      <c r="AJ65" s="214">
        <v>1338983.0899999999</v>
      </c>
      <c r="AK65" s="214">
        <v>17377.59</v>
      </c>
      <c r="AL65" s="214">
        <v>2255.4699999999998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30798.540000000005</v>
      </c>
      <c r="AT65" s="214">
        <v>1708488.1699999997</v>
      </c>
      <c r="AU65" s="214">
        <v>0</v>
      </c>
      <c r="AV65" s="228">
        <v>11537.160000000002</v>
      </c>
      <c r="AW65" s="228">
        <v>9278.2199999999993</v>
      </c>
      <c r="AX65" s="228">
        <v>420</v>
      </c>
      <c r="AY65" s="214">
        <v>1640732.3800000004</v>
      </c>
      <c r="AZ65" s="214">
        <v>0</v>
      </c>
      <c r="BA65" s="228">
        <v>665461.9</v>
      </c>
      <c r="BB65" s="228">
        <v>12640.039999999999</v>
      </c>
      <c r="BC65" s="228">
        <v>39542.44</v>
      </c>
      <c r="BD65" s="228">
        <v>-263111.03000000003</v>
      </c>
      <c r="BE65" s="214">
        <v>2686217.330000001</v>
      </c>
      <c r="BF65" s="228">
        <v>816386.6</v>
      </c>
      <c r="BG65" s="228">
        <v>5701.5700000000006</v>
      </c>
      <c r="BH65" s="228">
        <v>33571.100000000006</v>
      </c>
      <c r="BI65" s="228">
        <v>0</v>
      </c>
      <c r="BJ65" s="228">
        <v>24.6</v>
      </c>
      <c r="BK65" s="228">
        <v>0</v>
      </c>
      <c r="BL65" s="228">
        <v>0</v>
      </c>
      <c r="BM65" s="228">
        <v>0</v>
      </c>
      <c r="BN65" s="228">
        <v>436241.07</v>
      </c>
      <c r="BO65" s="228">
        <v>393.34999999999997</v>
      </c>
      <c r="BP65" s="228">
        <v>51.73</v>
      </c>
      <c r="BQ65" s="228">
        <v>0</v>
      </c>
      <c r="BR65" s="228">
        <v>0</v>
      </c>
      <c r="BS65" s="228">
        <v>420627.00000000006</v>
      </c>
      <c r="BT65" s="228">
        <v>16086.359999999999</v>
      </c>
      <c r="BU65" s="228">
        <v>0</v>
      </c>
      <c r="BV65" s="228">
        <v>606.98</v>
      </c>
      <c r="BW65" s="228">
        <v>181547.14999999997</v>
      </c>
      <c r="BX65" s="228">
        <v>0</v>
      </c>
      <c r="BY65" s="228">
        <v>114354.1</v>
      </c>
      <c r="BZ65" s="228">
        <v>0</v>
      </c>
      <c r="CA65" s="228">
        <v>18651.95</v>
      </c>
      <c r="CB65" s="228">
        <v>0</v>
      </c>
      <c r="CC65" s="228">
        <v>8250288.6300000018</v>
      </c>
      <c r="CD65" s="29" t="s">
        <v>233</v>
      </c>
      <c r="CE65" s="32">
        <f t="shared" si="4"/>
        <v>192596270.25999993</v>
      </c>
    </row>
    <row r="66" spans="1:83" x14ac:dyDescent="0.35">
      <c r="A66" s="39" t="s">
        <v>251</v>
      </c>
      <c r="B66" s="20"/>
      <c r="C66" s="213">
        <v>3456.88</v>
      </c>
      <c r="D66" s="213">
        <v>0</v>
      </c>
      <c r="E66" s="213">
        <v>1475.42</v>
      </c>
      <c r="F66" s="213">
        <v>0</v>
      </c>
      <c r="G66" s="213">
        <v>0</v>
      </c>
      <c r="H66" s="213">
        <v>668.66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697.89</v>
      </c>
      <c r="P66" s="214">
        <v>6215.66</v>
      </c>
      <c r="Q66" s="214">
        <v>0</v>
      </c>
      <c r="R66" s="214">
        <v>0</v>
      </c>
      <c r="S66" s="228">
        <v>24173.250000000004</v>
      </c>
      <c r="T66" s="228">
        <v>0</v>
      </c>
      <c r="U66" s="227">
        <v>4538.46</v>
      </c>
      <c r="V66" s="214">
        <v>2458.3000000000002</v>
      </c>
      <c r="W66" s="214">
        <v>0</v>
      </c>
      <c r="X66" s="214">
        <v>0</v>
      </c>
      <c r="Y66" s="214">
        <v>4</v>
      </c>
      <c r="Z66" s="214">
        <v>1800</v>
      </c>
      <c r="AA66" s="214">
        <v>0</v>
      </c>
      <c r="AB66" s="240">
        <v>3698.9700000000003</v>
      </c>
      <c r="AC66" s="214">
        <v>0</v>
      </c>
      <c r="AD66" s="214">
        <v>0</v>
      </c>
      <c r="AE66" s="214">
        <v>465</v>
      </c>
      <c r="AF66" s="214">
        <v>0</v>
      </c>
      <c r="AG66" s="214">
        <v>419.45000000000005</v>
      </c>
      <c r="AH66" s="214">
        <v>0</v>
      </c>
      <c r="AI66" s="214">
        <v>0</v>
      </c>
      <c r="AJ66" s="214">
        <v>4408.8599999999997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7033.51</v>
      </c>
      <c r="AU66" s="214">
        <v>0</v>
      </c>
      <c r="AV66" s="228">
        <v>0</v>
      </c>
      <c r="AW66" s="228">
        <v>1529.87</v>
      </c>
      <c r="AX66" s="228">
        <v>0</v>
      </c>
      <c r="AY66" s="214">
        <v>5011.68</v>
      </c>
      <c r="AZ66" s="214">
        <v>0</v>
      </c>
      <c r="BA66" s="228">
        <v>121.32</v>
      </c>
      <c r="BB66" s="228">
        <v>2452.4499999999998</v>
      </c>
      <c r="BC66" s="228">
        <v>0</v>
      </c>
      <c r="BD66" s="228">
        <v>0</v>
      </c>
      <c r="BE66" s="214">
        <v>3742555.3200000003</v>
      </c>
      <c r="BF66" s="228">
        <v>542392.71</v>
      </c>
      <c r="BG66" s="228">
        <v>-49503.850000000006</v>
      </c>
      <c r="BH66" s="228">
        <v>1679.2399999999998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4641.7</v>
      </c>
      <c r="BO66" s="228">
        <v>0</v>
      </c>
      <c r="BP66" s="228">
        <v>152.22999999999999</v>
      </c>
      <c r="BQ66" s="228">
        <v>0</v>
      </c>
      <c r="BR66" s="228">
        <v>0</v>
      </c>
      <c r="BS66" s="228">
        <v>10945.81</v>
      </c>
      <c r="BT66" s="228">
        <v>305</v>
      </c>
      <c r="BU66" s="228">
        <v>0</v>
      </c>
      <c r="BV66" s="228">
        <v>0</v>
      </c>
      <c r="BW66" s="228">
        <v>86542.010000000009</v>
      </c>
      <c r="BX66" s="228">
        <v>0</v>
      </c>
      <c r="BY66" s="228">
        <v>9725.4399999999987</v>
      </c>
      <c r="BZ66" s="228">
        <v>0</v>
      </c>
      <c r="CA66" s="228">
        <v>3805.95</v>
      </c>
      <c r="CB66" s="228">
        <v>0</v>
      </c>
      <c r="CC66" s="228">
        <v>1247</v>
      </c>
      <c r="CD66" s="29" t="s">
        <v>233</v>
      </c>
      <c r="CE66" s="32">
        <f t="shared" si="4"/>
        <v>4425118.1900000013</v>
      </c>
    </row>
    <row r="67" spans="1:83" x14ac:dyDescent="0.35">
      <c r="A67" s="39" t="s">
        <v>252</v>
      </c>
      <c r="B67" s="20"/>
      <c r="C67" s="213">
        <v>1392089.94</v>
      </c>
      <c r="D67" s="213">
        <v>0</v>
      </c>
      <c r="E67" s="213">
        <v>1248149.5400000003</v>
      </c>
      <c r="F67" s="213">
        <v>0</v>
      </c>
      <c r="G67" s="213">
        <v>1949.95</v>
      </c>
      <c r="H67" s="213">
        <v>9442.2799999999988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13761.08</v>
      </c>
      <c r="P67" s="214">
        <v>1342731.94</v>
      </c>
      <c r="Q67" s="214">
        <v>10973.16</v>
      </c>
      <c r="R67" s="214">
        <v>10961630.640000001</v>
      </c>
      <c r="S67" s="228">
        <v>1728236.5300000003</v>
      </c>
      <c r="T67" s="228">
        <v>0</v>
      </c>
      <c r="U67" s="227">
        <v>11917912.000000002</v>
      </c>
      <c r="V67" s="214">
        <v>1242402.23</v>
      </c>
      <c r="W67" s="214">
        <v>1342874.5399999998</v>
      </c>
      <c r="X67" s="214">
        <v>2186785.5100000002</v>
      </c>
      <c r="Y67" s="214">
        <v>7323988.4700000016</v>
      </c>
      <c r="Z67" s="214">
        <v>148002.44</v>
      </c>
      <c r="AA67" s="214">
        <v>562182.18000000017</v>
      </c>
      <c r="AB67" s="240">
        <v>503012.9800000001</v>
      </c>
      <c r="AC67" s="214">
        <v>30256.43</v>
      </c>
      <c r="AD67" s="214">
        <v>1240193.71</v>
      </c>
      <c r="AE67" s="214">
        <v>3344426.6299999994</v>
      </c>
      <c r="AF67" s="214">
        <v>0</v>
      </c>
      <c r="AG67" s="214">
        <v>297164.39</v>
      </c>
      <c r="AH67" s="214">
        <v>0</v>
      </c>
      <c r="AI67" s="214">
        <v>0</v>
      </c>
      <c r="AJ67" s="214">
        <v>271101.22999999992</v>
      </c>
      <c r="AK67" s="214">
        <v>2673593.1700000004</v>
      </c>
      <c r="AL67" s="214">
        <v>842231.33999999973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51.95</v>
      </c>
      <c r="AT67" s="214">
        <v>1223432.22</v>
      </c>
      <c r="AU67" s="214">
        <v>0</v>
      </c>
      <c r="AV67" s="228">
        <v>537293.57999999984</v>
      </c>
      <c r="AW67" s="228">
        <v>664155.44000000006</v>
      </c>
      <c r="AX67" s="228">
        <v>-201.02000000000021</v>
      </c>
      <c r="AY67" s="214">
        <v>1853267.5099999995</v>
      </c>
      <c r="AZ67" s="214">
        <v>0</v>
      </c>
      <c r="BA67" s="228">
        <v>1339067.5600000003</v>
      </c>
      <c r="BB67" s="228">
        <v>220491.42</v>
      </c>
      <c r="BC67" s="228">
        <v>3152.81</v>
      </c>
      <c r="BD67" s="228">
        <v>40197.140000000007</v>
      </c>
      <c r="BE67" s="214">
        <v>8778136.6899999976</v>
      </c>
      <c r="BF67" s="228">
        <v>51048.810000000012</v>
      </c>
      <c r="BG67" s="228">
        <v>705.74</v>
      </c>
      <c r="BH67" s="228">
        <v>12417.91</v>
      </c>
      <c r="BI67" s="228">
        <v>0</v>
      </c>
      <c r="BJ67" s="228">
        <v>215.69</v>
      </c>
      <c r="BK67" s="228">
        <v>0</v>
      </c>
      <c r="BL67" s="228">
        <v>0</v>
      </c>
      <c r="BM67" s="228">
        <v>0</v>
      </c>
      <c r="BN67" s="228">
        <v>1487430.0599999998</v>
      </c>
      <c r="BO67" s="228">
        <v>-66.09</v>
      </c>
      <c r="BP67" s="228">
        <v>71402.3</v>
      </c>
      <c r="BQ67" s="228">
        <v>0</v>
      </c>
      <c r="BR67" s="228">
        <v>0</v>
      </c>
      <c r="BS67" s="228">
        <v>165702.57999999999</v>
      </c>
      <c r="BT67" s="228">
        <v>904.73</v>
      </c>
      <c r="BU67" s="228">
        <v>0</v>
      </c>
      <c r="BV67" s="228">
        <v>0</v>
      </c>
      <c r="BW67" s="228">
        <v>11138208.079999998</v>
      </c>
      <c r="BX67" s="228">
        <v>0</v>
      </c>
      <c r="BY67" s="228">
        <v>3038726.3399999994</v>
      </c>
      <c r="BZ67" s="228">
        <v>0</v>
      </c>
      <c r="CA67" s="228">
        <v>13817896.200000001</v>
      </c>
      <c r="CB67" s="228">
        <v>0</v>
      </c>
      <c r="CC67" s="228">
        <v>2641878.85</v>
      </c>
      <c r="CD67" s="29" t="s">
        <v>233</v>
      </c>
      <c r="CE67" s="32">
        <f t="shared" si="4"/>
        <v>97720608.809999987</v>
      </c>
    </row>
    <row r="68" spans="1:83" x14ac:dyDescent="0.35">
      <c r="A68" s="39" t="s">
        <v>11</v>
      </c>
      <c r="B68" s="20"/>
      <c r="C68" s="32">
        <f t="shared" ref="C68:BN68" si="7">ROUND(C52+C53,0)</f>
        <v>1554475</v>
      </c>
      <c r="D68" s="32">
        <f t="shared" si="7"/>
        <v>0</v>
      </c>
      <c r="E68" s="32">
        <f t="shared" si="7"/>
        <v>3025953</v>
      </c>
      <c r="F68" s="32">
        <f t="shared" si="7"/>
        <v>0</v>
      </c>
      <c r="G68" s="32">
        <f t="shared" si="7"/>
        <v>0</v>
      </c>
      <c r="H68" s="32">
        <f t="shared" si="7"/>
        <v>385280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736180</v>
      </c>
      <c r="P68" s="32">
        <f t="shared" si="7"/>
        <v>1085350</v>
      </c>
      <c r="Q68" s="32">
        <f t="shared" si="7"/>
        <v>182345</v>
      </c>
      <c r="R68" s="32">
        <f t="shared" si="7"/>
        <v>5602</v>
      </c>
      <c r="S68" s="32">
        <f t="shared" si="7"/>
        <v>767184</v>
      </c>
      <c r="T68" s="32">
        <f t="shared" si="7"/>
        <v>0</v>
      </c>
      <c r="U68" s="32">
        <f t="shared" si="7"/>
        <v>1074624</v>
      </c>
      <c r="V68" s="32">
        <f t="shared" si="7"/>
        <v>427992</v>
      </c>
      <c r="W68" s="32">
        <f t="shared" si="7"/>
        <v>50015</v>
      </c>
      <c r="X68" s="32">
        <f t="shared" si="7"/>
        <v>53552</v>
      </c>
      <c r="Y68" s="32">
        <f t="shared" si="7"/>
        <v>410353</v>
      </c>
      <c r="Z68" s="32">
        <f t="shared" si="7"/>
        <v>295754</v>
      </c>
      <c r="AA68" s="32">
        <f t="shared" si="7"/>
        <v>174374</v>
      </c>
      <c r="AB68" s="32">
        <f t="shared" si="7"/>
        <v>229820</v>
      </c>
      <c r="AC68" s="32">
        <f t="shared" si="7"/>
        <v>42214</v>
      </c>
      <c r="AD68" s="32">
        <f t="shared" si="7"/>
        <v>71298</v>
      </c>
      <c r="AE68" s="32">
        <f t="shared" si="7"/>
        <v>0</v>
      </c>
      <c r="AF68" s="32">
        <f t="shared" si="7"/>
        <v>0</v>
      </c>
      <c r="AG68" s="32">
        <f t="shared" si="7"/>
        <v>902377</v>
      </c>
      <c r="AH68" s="32">
        <f t="shared" si="7"/>
        <v>0</v>
      </c>
      <c r="AI68" s="32">
        <f t="shared" si="7"/>
        <v>0</v>
      </c>
      <c r="AJ68" s="32">
        <f t="shared" si="7"/>
        <v>200226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20280</v>
      </c>
      <c r="AT68" s="32">
        <f t="shared" si="7"/>
        <v>69593</v>
      </c>
      <c r="AU68" s="32">
        <f t="shared" si="7"/>
        <v>0</v>
      </c>
      <c r="AV68" s="32">
        <f t="shared" si="7"/>
        <v>79921</v>
      </c>
      <c r="AW68" s="32">
        <f t="shared" si="7"/>
        <v>72028</v>
      </c>
      <c r="AX68" s="32">
        <f t="shared" si="7"/>
        <v>0</v>
      </c>
      <c r="AY68" s="32">
        <f t="shared" si="7"/>
        <v>575476</v>
      </c>
      <c r="AZ68" s="32">
        <f t="shared" si="7"/>
        <v>0</v>
      </c>
      <c r="BA68" s="32">
        <f t="shared" si="7"/>
        <v>551953</v>
      </c>
      <c r="BB68" s="32">
        <f t="shared" si="7"/>
        <v>0</v>
      </c>
      <c r="BC68" s="32">
        <f t="shared" si="7"/>
        <v>0</v>
      </c>
      <c r="BD68" s="32">
        <f t="shared" si="7"/>
        <v>139285</v>
      </c>
      <c r="BE68" s="32">
        <f t="shared" si="7"/>
        <v>2650237</v>
      </c>
      <c r="BF68" s="32">
        <f t="shared" si="7"/>
        <v>195170</v>
      </c>
      <c r="BG68" s="32">
        <f t="shared" si="7"/>
        <v>51626</v>
      </c>
      <c r="BH68" s="32">
        <f t="shared" si="7"/>
        <v>294833</v>
      </c>
      <c r="BI68" s="32">
        <f t="shared" si="7"/>
        <v>0</v>
      </c>
      <c r="BJ68" s="32">
        <f t="shared" si="7"/>
        <v>171800</v>
      </c>
      <c r="BK68" s="32">
        <f t="shared" si="7"/>
        <v>263153</v>
      </c>
      <c r="BL68" s="32">
        <f t="shared" si="7"/>
        <v>40934</v>
      </c>
      <c r="BM68" s="32">
        <f t="shared" si="7"/>
        <v>0</v>
      </c>
      <c r="BN68" s="32">
        <f t="shared" si="7"/>
        <v>476315</v>
      </c>
      <c r="BO68" s="32">
        <f t="shared" ref="BO68:CC68" si="8">ROUND(BO52+BO53,0)</f>
        <v>21752</v>
      </c>
      <c r="BP68" s="32">
        <f t="shared" si="8"/>
        <v>28283</v>
      </c>
      <c r="BQ68" s="32">
        <f t="shared" si="8"/>
        <v>0</v>
      </c>
      <c r="BR68" s="32">
        <f t="shared" si="8"/>
        <v>0</v>
      </c>
      <c r="BS68" s="32">
        <f t="shared" si="8"/>
        <v>76091</v>
      </c>
      <c r="BT68" s="32">
        <f t="shared" si="8"/>
        <v>35703</v>
      </c>
      <c r="BU68" s="32">
        <f t="shared" si="8"/>
        <v>0</v>
      </c>
      <c r="BV68" s="32">
        <f t="shared" si="8"/>
        <v>251602</v>
      </c>
      <c r="BW68" s="32">
        <f t="shared" si="8"/>
        <v>455735</v>
      </c>
      <c r="BX68" s="32">
        <f t="shared" si="8"/>
        <v>0</v>
      </c>
      <c r="BY68" s="32">
        <f t="shared" si="8"/>
        <v>141752</v>
      </c>
      <c r="BZ68" s="32">
        <f t="shared" si="8"/>
        <v>0</v>
      </c>
      <c r="CA68" s="32">
        <f t="shared" si="8"/>
        <v>562802</v>
      </c>
      <c r="CB68" s="32">
        <f t="shared" si="8"/>
        <v>0</v>
      </c>
      <c r="CC68" s="32">
        <f t="shared" si="8"/>
        <v>529606</v>
      </c>
      <c r="CD68" s="29" t="s">
        <v>233</v>
      </c>
      <c r="CE68" s="32">
        <f t="shared" si="4"/>
        <v>19430898</v>
      </c>
    </row>
    <row r="69" spans="1:83" x14ac:dyDescent="0.35">
      <c r="A69" s="39" t="s">
        <v>253</v>
      </c>
      <c r="B69" s="32"/>
      <c r="C69" s="213">
        <v>0</v>
      </c>
      <c r="D69" s="213">
        <v>0</v>
      </c>
      <c r="E69" s="213">
        <v>96226.89</v>
      </c>
      <c r="F69" s="213">
        <v>0</v>
      </c>
      <c r="G69" s="213">
        <v>0</v>
      </c>
      <c r="H69" s="213">
        <v>327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1299286.0900000001</v>
      </c>
      <c r="Q69" s="214">
        <v>0</v>
      </c>
      <c r="R69" s="214">
        <v>0</v>
      </c>
      <c r="S69" s="228">
        <v>2437847.4</v>
      </c>
      <c r="T69" s="228">
        <v>0</v>
      </c>
      <c r="U69" s="227">
        <v>201802.05</v>
      </c>
      <c r="V69" s="214">
        <v>493817.39999999997</v>
      </c>
      <c r="W69" s="214">
        <v>0</v>
      </c>
      <c r="X69" s="214">
        <v>0</v>
      </c>
      <c r="Y69" s="214">
        <v>0</v>
      </c>
      <c r="Z69" s="214">
        <v>0</v>
      </c>
      <c r="AA69" s="214">
        <v>55041.120000000017</v>
      </c>
      <c r="AB69" s="240">
        <v>1271791.05</v>
      </c>
      <c r="AC69" s="214">
        <v>113771.02</v>
      </c>
      <c r="AD69" s="214">
        <v>0</v>
      </c>
      <c r="AE69" s="214">
        <v>0</v>
      </c>
      <c r="AF69" s="214">
        <v>0</v>
      </c>
      <c r="AG69" s="214">
        <v>104127.68000000001</v>
      </c>
      <c r="AH69" s="214">
        <v>0</v>
      </c>
      <c r="AI69" s="214">
        <v>0</v>
      </c>
      <c r="AJ69" s="214">
        <v>118982.55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218457.83999999997</v>
      </c>
      <c r="AU69" s="214">
        <v>0</v>
      </c>
      <c r="AV69" s="228">
        <v>0</v>
      </c>
      <c r="AW69" s="228">
        <v>226834.74000000002</v>
      </c>
      <c r="AX69" s="228">
        <v>945.16</v>
      </c>
      <c r="AY69" s="214">
        <v>786.88</v>
      </c>
      <c r="AZ69" s="214">
        <v>0</v>
      </c>
      <c r="BA69" s="228">
        <v>88769.520000000019</v>
      </c>
      <c r="BB69" s="228">
        <v>0</v>
      </c>
      <c r="BC69" s="228">
        <v>0</v>
      </c>
      <c r="BD69" s="228">
        <v>0</v>
      </c>
      <c r="BE69" s="214">
        <v>90950</v>
      </c>
      <c r="BF69" s="228">
        <v>10621.629999999997</v>
      </c>
      <c r="BG69" s="228">
        <v>0</v>
      </c>
      <c r="BH69" s="228">
        <v>238395.22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0</v>
      </c>
      <c r="BO69" s="228">
        <v>0</v>
      </c>
      <c r="BP69" s="228">
        <v>0</v>
      </c>
      <c r="BQ69" s="228">
        <v>0</v>
      </c>
      <c r="BR69" s="228">
        <v>0</v>
      </c>
      <c r="BS69" s="228">
        <v>326992.30000000005</v>
      </c>
      <c r="BT69" s="228">
        <v>0</v>
      </c>
      <c r="BU69" s="228">
        <v>0</v>
      </c>
      <c r="BV69" s="228">
        <v>0</v>
      </c>
      <c r="BW69" s="228">
        <v>1258660.2500000002</v>
      </c>
      <c r="BX69" s="228">
        <v>0</v>
      </c>
      <c r="BY69" s="228">
        <v>0</v>
      </c>
      <c r="BZ69" s="228">
        <v>0</v>
      </c>
      <c r="CA69" s="228">
        <v>10483.000000000002</v>
      </c>
      <c r="CB69" s="228">
        <v>0</v>
      </c>
      <c r="CC69" s="228">
        <v>65115.09</v>
      </c>
      <c r="CD69" s="29" t="s">
        <v>233</v>
      </c>
      <c r="CE69" s="32">
        <f t="shared" si="4"/>
        <v>8730031.879999999</v>
      </c>
    </row>
    <row r="70" spans="1:83" x14ac:dyDescent="0.35">
      <c r="A70" s="39" t="s">
        <v>254</v>
      </c>
      <c r="B70" s="20"/>
      <c r="C70" s="32">
        <f t="shared" ref="C70:BN70" si="9">SUM(C71:C84)</f>
        <v>157742.15999999997</v>
      </c>
      <c r="D70" s="32">
        <f t="shared" si="9"/>
        <v>0</v>
      </c>
      <c r="E70" s="32">
        <f t="shared" si="9"/>
        <v>140491.03</v>
      </c>
      <c r="F70" s="32">
        <f t="shared" si="9"/>
        <v>0</v>
      </c>
      <c r="G70" s="32">
        <f t="shared" si="9"/>
        <v>0</v>
      </c>
      <c r="H70" s="32">
        <f t="shared" si="9"/>
        <v>15302.59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33937.83</v>
      </c>
      <c r="P70" s="32">
        <f t="shared" si="9"/>
        <v>383737.06000000006</v>
      </c>
      <c r="Q70" s="32">
        <f t="shared" si="9"/>
        <v>7510.2900000000009</v>
      </c>
      <c r="R70" s="32">
        <f t="shared" si="9"/>
        <v>192969.91</v>
      </c>
      <c r="S70" s="32">
        <f t="shared" si="9"/>
        <v>137475.68</v>
      </c>
      <c r="T70" s="32">
        <f t="shared" si="9"/>
        <v>0</v>
      </c>
      <c r="U70" s="32">
        <f t="shared" si="9"/>
        <v>110494.63</v>
      </c>
      <c r="V70" s="32">
        <f t="shared" si="9"/>
        <v>42926.580000000009</v>
      </c>
      <c r="W70" s="32">
        <f t="shared" si="9"/>
        <v>0</v>
      </c>
      <c r="X70" s="32">
        <f t="shared" si="9"/>
        <v>0</v>
      </c>
      <c r="Y70" s="32">
        <f t="shared" si="9"/>
        <v>24692.219999999998</v>
      </c>
      <c r="Z70" s="32">
        <f t="shared" si="9"/>
        <v>1347.13</v>
      </c>
      <c r="AA70" s="32">
        <f t="shared" si="9"/>
        <v>1572.3600000000001</v>
      </c>
      <c r="AB70" s="32">
        <f t="shared" si="9"/>
        <v>35103.33</v>
      </c>
      <c r="AC70" s="32">
        <f t="shared" si="9"/>
        <v>3186.9100000000003</v>
      </c>
      <c r="AD70" s="32">
        <f t="shared" si="9"/>
        <v>0</v>
      </c>
      <c r="AE70" s="32">
        <f t="shared" si="9"/>
        <v>321.62</v>
      </c>
      <c r="AF70" s="32">
        <f t="shared" si="9"/>
        <v>0</v>
      </c>
      <c r="AG70" s="32">
        <f t="shared" si="9"/>
        <v>111401.26000000002</v>
      </c>
      <c r="AH70" s="32">
        <f t="shared" si="9"/>
        <v>0</v>
      </c>
      <c r="AI70" s="32">
        <f t="shared" si="9"/>
        <v>0</v>
      </c>
      <c r="AJ70" s="32">
        <f t="shared" si="9"/>
        <v>22449.73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1179.1200000000001</v>
      </c>
      <c r="AT70" s="32">
        <f t="shared" si="9"/>
        <v>13136.2</v>
      </c>
      <c r="AU70" s="32">
        <f t="shared" si="9"/>
        <v>0</v>
      </c>
      <c r="AV70" s="32">
        <f t="shared" si="9"/>
        <v>26.549999999999997</v>
      </c>
      <c r="AW70" s="32">
        <f t="shared" si="9"/>
        <v>46148.639999999999</v>
      </c>
      <c r="AX70" s="32">
        <f t="shared" si="9"/>
        <v>0</v>
      </c>
      <c r="AY70" s="32">
        <f t="shared" si="9"/>
        <v>121180.99000000002</v>
      </c>
      <c r="AZ70" s="32">
        <f t="shared" si="9"/>
        <v>0</v>
      </c>
      <c r="BA70" s="32">
        <f t="shared" si="9"/>
        <v>1139.51</v>
      </c>
      <c r="BB70" s="32">
        <f t="shared" si="9"/>
        <v>5228.2700000000004</v>
      </c>
      <c r="BC70" s="32">
        <f t="shared" si="9"/>
        <v>5209.88</v>
      </c>
      <c r="BD70" s="32">
        <f t="shared" si="9"/>
        <v>0</v>
      </c>
      <c r="BE70" s="32">
        <f t="shared" si="9"/>
        <v>247973.55000000005</v>
      </c>
      <c r="BF70" s="32">
        <f t="shared" si="9"/>
        <v>8951.58</v>
      </c>
      <c r="BG70" s="32">
        <f t="shared" si="9"/>
        <v>776.41</v>
      </c>
      <c r="BH70" s="32">
        <f t="shared" si="9"/>
        <v>7878.92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3225336.51</v>
      </c>
      <c r="BO70" s="32">
        <f t="shared" ref="BO70:CD70" si="10">SUM(BO71:BO84)</f>
        <v>0</v>
      </c>
      <c r="BP70" s="32">
        <f t="shared" si="10"/>
        <v>2950</v>
      </c>
      <c r="BQ70" s="32">
        <f t="shared" si="10"/>
        <v>0</v>
      </c>
      <c r="BR70" s="32">
        <f t="shared" si="10"/>
        <v>0</v>
      </c>
      <c r="BS70" s="32">
        <f t="shared" si="10"/>
        <v>107086.96999999999</v>
      </c>
      <c r="BT70" s="32">
        <f t="shared" si="10"/>
        <v>17085.03</v>
      </c>
      <c r="BU70" s="32">
        <f t="shared" si="10"/>
        <v>0</v>
      </c>
      <c r="BV70" s="32">
        <f t="shared" si="10"/>
        <v>0</v>
      </c>
      <c r="BW70" s="32">
        <f t="shared" si="10"/>
        <v>292892.52999999991</v>
      </c>
      <c r="BX70" s="32">
        <f t="shared" si="10"/>
        <v>0</v>
      </c>
      <c r="BY70" s="32">
        <f t="shared" si="10"/>
        <v>320302.33999999991</v>
      </c>
      <c r="BZ70" s="32">
        <f t="shared" si="10"/>
        <v>0</v>
      </c>
      <c r="CA70" s="32">
        <f t="shared" si="10"/>
        <v>79325.830000000016</v>
      </c>
      <c r="CB70" s="32">
        <f t="shared" si="10"/>
        <v>0</v>
      </c>
      <c r="CC70" s="32">
        <f t="shared" si="10"/>
        <v>302561862.47743309</v>
      </c>
      <c r="CD70" s="32">
        <f t="shared" si="10"/>
        <v>33617834.249999046</v>
      </c>
      <c r="CE70" s="32">
        <f>SUM(CE71:CE85)</f>
        <v>421193896.58743215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157742.15999999997</v>
      </c>
      <c r="D84" s="24">
        <v>0</v>
      </c>
      <c r="E84" s="30">
        <v>140491.03</v>
      </c>
      <c r="F84" s="30">
        <v>0</v>
      </c>
      <c r="G84" s="24">
        <v>0</v>
      </c>
      <c r="H84" s="24">
        <v>15302.59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33937.83</v>
      </c>
      <c r="P84" s="30">
        <v>383737.06000000006</v>
      </c>
      <c r="Q84" s="30">
        <v>7510.2900000000009</v>
      </c>
      <c r="R84" s="31">
        <v>192969.91</v>
      </c>
      <c r="S84" s="30">
        <v>137475.68</v>
      </c>
      <c r="T84" s="24">
        <v>0</v>
      </c>
      <c r="U84" s="30">
        <v>110494.63</v>
      </c>
      <c r="V84" s="30">
        <v>42926.580000000009</v>
      </c>
      <c r="W84" s="24">
        <v>0</v>
      </c>
      <c r="X84" s="30">
        <v>0</v>
      </c>
      <c r="Y84" s="30">
        <v>24692.219999999998</v>
      </c>
      <c r="Z84" s="30">
        <v>1347.13</v>
      </c>
      <c r="AA84" s="30">
        <v>1572.3600000000001</v>
      </c>
      <c r="AB84" s="30">
        <v>35103.33</v>
      </c>
      <c r="AC84" s="30">
        <v>3186.9100000000003</v>
      </c>
      <c r="AD84" s="30">
        <v>0</v>
      </c>
      <c r="AE84" s="30">
        <v>321.62</v>
      </c>
      <c r="AF84" s="30">
        <v>0</v>
      </c>
      <c r="AG84" s="30">
        <v>111401.26000000002</v>
      </c>
      <c r="AH84" s="30">
        <v>0</v>
      </c>
      <c r="AI84" s="30">
        <v>0</v>
      </c>
      <c r="AJ84" s="30">
        <v>22449.73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1179.1200000000001</v>
      </c>
      <c r="AT84" s="24">
        <v>13136.2</v>
      </c>
      <c r="AU84" s="30">
        <v>0</v>
      </c>
      <c r="AV84" s="30">
        <v>26.549999999999997</v>
      </c>
      <c r="AW84" s="30">
        <v>46148.639999999999</v>
      </c>
      <c r="AX84" s="30">
        <v>0</v>
      </c>
      <c r="AY84" s="30">
        <v>121180.99000000002</v>
      </c>
      <c r="AZ84" s="30">
        <v>0</v>
      </c>
      <c r="BA84" s="30">
        <v>1139.51</v>
      </c>
      <c r="BB84" s="30">
        <v>5228.2700000000004</v>
      </c>
      <c r="BC84" s="30">
        <v>5209.88</v>
      </c>
      <c r="BD84" s="30">
        <v>0</v>
      </c>
      <c r="BE84" s="30">
        <v>247973.55000000005</v>
      </c>
      <c r="BF84" s="30">
        <v>8951.58</v>
      </c>
      <c r="BG84" s="30">
        <v>776.41</v>
      </c>
      <c r="BH84" s="31">
        <v>7878.92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3225336.51</v>
      </c>
      <c r="BO84" s="30">
        <v>0</v>
      </c>
      <c r="BP84" s="30">
        <v>2950</v>
      </c>
      <c r="BQ84" s="30">
        <v>0</v>
      </c>
      <c r="BR84" s="30">
        <v>0</v>
      </c>
      <c r="BS84" s="30">
        <v>107086.96999999999</v>
      </c>
      <c r="BT84" s="30">
        <v>17085.03</v>
      </c>
      <c r="BU84" s="30">
        <v>0</v>
      </c>
      <c r="BV84" s="30">
        <v>0</v>
      </c>
      <c r="BW84" s="30">
        <v>292892.52999999991</v>
      </c>
      <c r="BX84" s="30">
        <v>0</v>
      </c>
      <c r="BY84" s="30">
        <v>320302.33999999991</v>
      </c>
      <c r="BZ84" s="30">
        <v>0</v>
      </c>
      <c r="CA84" s="30">
        <v>79325.830000000016</v>
      </c>
      <c r="CB84" s="30">
        <v>0</v>
      </c>
      <c r="CC84" s="30">
        <v>302561862.47743309</v>
      </c>
      <c r="CD84" s="35">
        <v>33617834.249999046</v>
      </c>
      <c r="CE84" s="32">
        <f t="shared" si="11"/>
        <v>342106167.87743211</v>
      </c>
    </row>
    <row r="85" spans="1:84" x14ac:dyDescent="0.35">
      <c r="A85" s="39" t="s">
        <v>269</v>
      </c>
      <c r="B85" s="20"/>
      <c r="C85" s="213">
        <v>8114.6900000000005</v>
      </c>
      <c r="D85" s="213">
        <v>0</v>
      </c>
      <c r="E85" s="213">
        <v>372467.18999999994</v>
      </c>
      <c r="F85" s="213">
        <v>0</v>
      </c>
      <c r="G85" s="213">
        <v>0</v>
      </c>
      <c r="H85" s="213">
        <v>6705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15419.1</v>
      </c>
      <c r="P85" s="213">
        <v>417106.02999999985</v>
      </c>
      <c r="Q85" s="213">
        <v>0</v>
      </c>
      <c r="R85" s="213">
        <v>0</v>
      </c>
      <c r="S85" s="213">
        <v>177704.71000000002</v>
      </c>
      <c r="T85" s="213">
        <v>0</v>
      </c>
      <c r="U85" s="213">
        <v>6560794.3800000008</v>
      </c>
      <c r="V85" s="213">
        <v>3310.07</v>
      </c>
      <c r="W85" s="213">
        <v>0</v>
      </c>
      <c r="X85" s="213">
        <v>0</v>
      </c>
      <c r="Y85" s="213">
        <v>0</v>
      </c>
      <c r="Z85" s="213">
        <v>539270.6399999999</v>
      </c>
      <c r="AA85" s="213">
        <v>0</v>
      </c>
      <c r="AB85" s="213">
        <v>97.8</v>
      </c>
      <c r="AC85" s="213">
        <v>9858.130000000001</v>
      </c>
      <c r="AD85" s="213">
        <v>0</v>
      </c>
      <c r="AE85" s="213">
        <v>0</v>
      </c>
      <c r="AF85" s="213">
        <v>0</v>
      </c>
      <c r="AG85" s="213">
        <v>228757.57</v>
      </c>
      <c r="AH85" s="213">
        <v>0</v>
      </c>
      <c r="AI85" s="213">
        <v>0</v>
      </c>
      <c r="AJ85" s="213">
        <v>26020.16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2111.8599999999997</v>
      </c>
      <c r="AW85" s="213">
        <v>3469399.23</v>
      </c>
      <c r="AX85" s="213">
        <v>0</v>
      </c>
      <c r="AY85" s="213">
        <v>2839680.8900000006</v>
      </c>
      <c r="AZ85" s="213">
        <v>0</v>
      </c>
      <c r="BA85" s="213">
        <v>0</v>
      </c>
      <c r="BB85" s="213">
        <v>186705.15</v>
      </c>
      <c r="BC85" s="213">
        <v>0</v>
      </c>
      <c r="BD85" s="213">
        <v>0</v>
      </c>
      <c r="BE85" s="213">
        <v>3878993</v>
      </c>
      <c r="BF85" s="213">
        <v>375832.91999999993</v>
      </c>
      <c r="BG85" s="213">
        <v>62297.859999999993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231764.47000000003</v>
      </c>
      <c r="BO85" s="213">
        <v>0</v>
      </c>
      <c r="BP85" s="213">
        <v>0</v>
      </c>
      <c r="BQ85" s="213">
        <v>0</v>
      </c>
      <c r="BR85" s="213">
        <v>0</v>
      </c>
      <c r="BS85" s="213">
        <v>976537.20999999985</v>
      </c>
      <c r="BT85" s="213">
        <v>9908.5499999999993</v>
      </c>
      <c r="BU85" s="213">
        <v>0</v>
      </c>
      <c r="BV85" s="213">
        <v>0</v>
      </c>
      <c r="BW85" s="213">
        <v>1222467.18</v>
      </c>
      <c r="BX85" s="213">
        <v>0</v>
      </c>
      <c r="BY85" s="213">
        <v>1435549.3900000001</v>
      </c>
      <c r="BZ85" s="213">
        <v>0</v>
      </c>
      <c r="CA85" s="213">
        <v>2956081.71</v>
      </c>
      <c r="CB85" s="213">
        <v>0</v>
      </c>
      <c r="CC85" s="213">
        <v>53074773.82</v>
      </c>
      <c r="CD85" s="35"/>
      <c r="CE85" s="32">
        <f t="shared" si="11"/>
        <v>79087728.710000008</v>
      </c>
    </row>
    <row r="86" spans="1:84" x14ac:dyDescent="0.35">
      <c r="A86" s="39" t="s">
        <v>270</v>
      </c>
      <c r="B86" s="32"/>
      <c r="C86" s="32">
        <f>SUM(C62:C70)-C85</f>
        <v>60659525.93999999</v>
      </c>
      <c r="D86" s="32">
        <f t="shared" ref="D86:BO86" si="12">SUM(D62:D70)-D85</f>
        <v>0</v>
      </c>
      <c r="E86" s="32">
        <f t="shared" si="12"/>
        <v>111686330.80000006</v>
      </c>
      <c r="F86" s="32">
        <f t="shared" si="12"/>
        <v>0</v>
      </c>
      <c r="G86" s="32">
        <f t="shared" si="12"/>
        <v>13265.98</v>
      </c>
      <c r="H86" s="32">
        <f t="shared" si="12"/>
        <v>7504414.8699999992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8916657.4699999988</v>
      </c>
      <c r="P86" s="32">
        <f t="shared" si="12"/>
        <v>101018239.42</v>
      </c>
      <c r="Q86" s="32">
        <f t="shared" si="12"/>
        <v>9872530.9500000011</v>
      </c>
      <c r="R86" s="32">
        <f t="shared" si="12"/>
        <v>14417016.710000001</v>
      </c>
      <c r="S86" s="32">
        <f t="shared" si="12"/>
        <v>13769977.290000001</v>
      </c>
      <c r="T86" s="32">
        <f t="shared" si="12"/>
        <v>0</v>
      </c>
      <c r="U86" s="32">
        <f t="shared" si="12"/>
        <v>34540464.510000005</v>
      </c>
      <c r="V86" s="32">
        <f t="shared" si="12"/>
        <v>32324200.339999996</v>
      </c>
      <c r="W86" s="32">
        <f t="shared" si="12"/>
        <v>1549821.4099999997</v>
      </c>
      <c r="X86" s="32">
        <f t="shared" si="12"/>
        <v>2687706.0200000005</v>
      </c>
      <c r="Y86" s="32">
        <f t="shared" si="12"/>
        <v>25001713.219999999</v>
      </c>
      <c r="Z86" s="32">
        <f t="shared" si="12"/>
        <v>314105.78000000014</v>
      </c>
      <c r="AA86" s="32">
        <f t="shared" si="12"/>
        <v>2100629.39</v>
      </c>
      <c r="AB86" s="32">
        <f t="shared" si="12"/>
        <v>49966320.239999987</v>
      </c>
      <c r="AC86" s="32">
        <f t="shared" si="12"/>
        <v>16448565.68</v>
      </c>
      <c r="AD86" s="32">
        <f t="shared" si="12"/>
        <v>1518016.02</v>
      </c>
      <c r="AE86" s="32">
        <f t="shared" si="12"/>
        <v>3354075.3899999997</v>
      </c>
      <c r="AF86" s="32">
        <f t="shared" si="12"/>
        <v>0</v>
      </c>
      <c r="AG86" s="32">
        <f t="shared" si="12"/>
        <v>36849430.239999995</v>
      </c>
      <c r="AH86" s="32">
        <f t="shared" si="12"/>
        <v>0</v>
      </c>
      <c r="AI86" s="32">
        <f t="shared" si="12"/>
        <v>0</v>
      </c>
      <c r="AJ86" s="32">
        <f t="shared" si="12"/>
        <v>10538930.859999999</v>
      </c>
      <c r="AK86" s="32">
        <f t="shared" si="12"/>
        <v>2690970.7600000002</v>
      </c>
      <c r="AL86" s="32">
        <f t="shared" si="12"/>
        <v>844486.80999999971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358360.22</v>
      </c>
      <c r="AT86" s="32">
        <f t="shared" si="12"/>
        <v>6657238.1499999994</v>
      </c>
      <c r="AU86" s="32">
        <f t="shared" si="12"/>
        <v>0</v>
      </c>
      <c r="AV86" s="32">
        <f t="shared" si="12"/>
        <v>783510.58</v>
      </c>
      <c r="AW86" s="32">
        <f t="shared" si="12"/>
        <v>-120115.81999999983</v>
      </c>
      <c r="AX86" s="32">
        <f t="shared" si="12"/>
        <v>1149.6799999999998</v>
      </c>
      <c r="AY86" s="32">
        <f t="shared" si="12"/>
        <v>8102404.7400000002</v>
      </c>
      <c r="AZ86" s="32">
        <f t="shared" si="12"/>
        <v>0</v>
      </c>
      <c r="BA86" s="32">
        <f t="shared" si="12"/>
        <v>3277083.98</v>
      </c>
      <c r="BB86" s="32">
        <f t="shared" si="12"/>
        <v>2656445.1100000003</v>
      </c>
      <c r="BC86" s="32">
        <f t="shared" si="12"/>
        <v>2504912.23</v>
      </c>
      <c r="BD86" s="32">
        <f t="shared" si="12"/>
        <v>-83628.890000000014</v>
      </c>
      <c r="BE86" s="32">
        <f t="shared" si="12"/>
        <v>23973821.539999999</v>
      </c>
      <c r="BF86" s="32">
        <f t="shared" si="12"/>
        <v>8865524.629999999</v>
      </c>
      <c r="BG86" s="32">
        <f t="shared" si="12"/>
        <v>525274.80999999994</v>
      </c>
      <c r="BH86" s="32">
        <f t="shared" si="12"/>
        <v>1150917.1299999999</v>
      </c>
      <c r="BI86" s="32">
        <f t="shared" si="12"/>
        <v>0</v>
      </c>
      <c r="BJ86" s="32">
        <f t="shared" si="12"/>
        <v>172040.29</v>
      </c>
      <c r="BK86" s="32">
        <f t="shared" si="12"/>
        <v>263153</v>
      </c>
      <c r="BL86" s="32">
        <f t="shared" si="12"/>
        <v>40934</v>
      </c>
      <c r="BM86" s="32">
        <f t="shared" si="12"/>
        <v>0</v>
      </c>
      <c r="BN86" s="32">
        <f t="shared" si="12"/>
        <v>8999050.1399999987</v>
      </c>
      <c r="BO86" s="32">
        <f t="shared" si="12"/>
        <v>196717.00999999998</v>
      </c>
      <c r="BP86" s="32">
        <f t="shared" ref="BP86:CD86" si="13">SUM(BP62:BP70)-BP85</f>
        <v>102839.26000000001</v>
      </c>
      <c r="BQ86" s="32">
        <f t="shared" si="13"/>
        <v>0</v>
      </c>
      <c r="BR86" s="32">
        <f t="shared" si="13"/>
        <v>0</v>
      </c>
      <c r="BS86" s="32">
        <f t="shared" si="13"/>
        <v>1922748.6</v>
      </c>
      <c r="BT86" s="32">
        <f t="shared" si="13"/>
        <v>1264642.6599999999</v>
      </c>
      <c r="BU86" s="32">
        <f t="shared" si="13"/>
        <v>0</v>
      </c>
      <c r="BV86" s="32">
        <f t="shared" si="13"/>
        <v>252208.98</v>
      </c>
      <c r="BW86" s="32">
        <f t="shared" si="13"/>
        <v>47888241.450000003</v>
      </c>
      <c r="BX86" s="32">
        <f t="shared" si="13"/>
        <v>0</v>
      </c>
      <c r="BY86" s="32">
        <f t="shared" si="13"/>
        <v>10458390.809999999</v>
      </c>
      <c r="BZ86" s="32">
        <f t="shared" si="13"/>
        <v>0</v>
      </c>
      <c r="CA86" s="32">
        <f t="shared" si="13"/>
        <v>23959372.679999996</v>
      </c>
      <c r="CB86" s="32">
        <f t="shared" si="13"/>
        <v>0</v>
      </c>
      <c r="CC86" s="32">
        <f t="shared" si="13"/>
        <v>263579270.7074331</v>
      </c>
      <c r="CD86" s="32">
        <f t="shared" si="13"/>
        <v>33617834.249999046</v>
      </c>
      <c r="CE86" s="32">
        <f t="shared" si="11"/>
        <v>999957738.02743173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255209494.79999998</v>
      </c>
      <c r="D88" s="213">
        <v>0</v>
      </c>
      <c r="E88" s="213">
        <v>261205264.8900004</v>
      </c>
      <c r="F88" s="213">
        <v>0</v>
      </c>
      <c r="G88" s="213">
        <v>0</v>
      </c>
      <c r="H88" s="213">
        <v>21793188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48019656.880000003</v>
      </c>
      <c r="P88" s="213">
        <v>354942724.27999997</v>
      </c>
      <c r="Q88" s="213">
        <v>13451170.1</v>
      </c>
      <c r="R88" s="213">
        <v>36637211.109999999</v>
      </c>
      <c r="S88" s="213">
        <v>0</v>
      </c>
      <c r="T88" s="213">
        <v>0</v>
      </c>
      <c r="U88" s="213">
        <v>177030275.06999999</v>
      </c>
      <c r="V88" s="213">
        <v>102127570.38000003</v>
      </c>
      <c r="W88" s="213">
        <v>16260959.049999999</v>
      </c>
      <c r="X88" s="213">
        <v>77214147.250000015</v>
      </c>
      <c r="Y88" s="213">
        <v>118939011.13999999</v>
      </c>
      <c r="Z88" s="213">
        <v>1791376</v>
      </c>
      <c r="AA88" s="213">
        <v>2168903.1000000006</v>
      </c>
      <c r="AB88" s="213">
        <v>210141640.87000003</v>
      </c>
      <c r="AC88" s="213">
        <v>184068599.31999999</v>
      </c>
      <c r="AD88" s="213">
        <v>13007890.68</v>
      </c>
      <c r="AE88" s="213">
        <v>16848187.350000001</v>
      </c>
      <c r="AF88" s="213">
        <v>0</v>
      </c>
      <c r="AG88" s="213">
        <v>95408157.780000001</v>
      </c>
      <c r="AH88" s="213">
        <v>0</v>
      </c>
      <c r="AI88" s="213">
        <v>0</v>
      </c>
      <c r="AJ88" s="213">
        <v>6231634.6399999997</v>
      </c>
      <c r="AK88" s="213">
        <v>13379334.240000002</v>
      </c>
      <c r="AL88" s="213">
        <v>3735767.17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568487</v>
      </c>
      <c r="AT88" s="213">
        <v>3706966</v>
      </c>
      <c r="AU88" s="213">
        <v>0</v>
      </c>
      <c r="AV88" s="213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2033887617.1000004</v>
      </c>
    </row>
    <row r="89" spans="1:84" x14ac:dyDescent="0.35">
      <c r="A89" s="26" t="s">
        <v>273</v>
      </c>
      <c r="B89" s="20"/>
      <c r="C89" s="213">
        <v>442067.96</v>
      </c>
      <c r="D89" s="213">
        <v>0</v>
      </c>
      <c r="E89" s="213">
        <v>26519150.020000003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526068.07999999996</v>
      </c>
      <c r="P89" s="213">
        <v>291120761.92000031</v>
      </c>
      <c r="Q89" s="213">
        <v>12271540.52</v>
      </c>
      <c r="R89" s="213">
        <v>31681394.890000001</v>
      </c>
      <c r="S89" s="213">
        <v>3624250.96</v>
      </c>
      <c r="T89" s="213">
        <v>0</v>
      </c>
      <c r="U89" s="213">
        <v>76441058.50999999</v>
      </c>
      <c r="V89" s="213">
        <v>144315081.90000001</v>
      </c>
      <c r="W89" s="213">
        <v>8133311.8800000008</v>
      </c>
      <c r="X89" s="213">
        <v>36724681.799999997</v>
      </c>
      <c r="Y89" s="213">
        <v>47138671.590000004</v>
      </c>
      <c r="Z89" s="213">
        <v>17001</v>
      </c>
      <c r="AA89" s="213">
        <v>6140795.9900000002</v>
      </c>
      <c r="AB89" s="213">
        <v>84653342.359999999</v>
      </c>
      <c r="AC89" s="213">
        <v>4414384.1100000003</v>
      </c>
      <c r="AD89" s="213">
        <v>908221.32</v>
      </c>
      <c r="AE89" s="213">
        <v>1927495.99</v>
      </c>
      <c r="AF89" s="213">
        <v>0</v>
      </c>
      <c r="AG89" s="213">
        <v>118133267.14000002</v>
      </c>
      <c r="AH89" s="213">
        <v>0</v>
      </c>
      <c r="AI89" s="213">
        <v>0</v>
      </c>
      <c r="AJ89" s="213">
        <v>14784504.550000001</v>
      </c>
      <c r="AK89" s="213">
        <v>904280.67</v>
      </c>
      <c r="AL89" s="213">
        <v>157271.47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997728</v>
      </c>
      <c r="AT89" s="213">
        <v>-139238</v>
      </c>
      <c r="AU89" s="213">
        <v>0</v>
      </c>
      <c r="AV89" s="213">
        <v>1751716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913588810.63000023</v>
      </c>
    </row>
    <row r="90" spans="1:84" x14ac:dyDescent="0.35">
      <c r="A90" s="26" t="s">
        <v>274</v>
      </c>
      <c r="B90" s="20"/>
      <c r="C90" s="32">
        <f>C88+C89</f>
        <v>255651562.75999999</v>
      </c>
      <c r="D90" s="32">
        <f t="shared" ref="D90:AV90" si="15">D88+D89</f>
        <v>0</v>
      </c>
      <c r="E90" s="32">
        <f t="shared" si="15"/>
        <v>287724414.91000038</v>
      </c>
      <c r="F90" s="32">
        <f t="shared" si="15"/>
        <v>0</v>
      </c>
      <c r="G90" s="32">
        <f t="shared" si="15"/>
        <v>0</v>
      </c>
      <c r="H90" s="32">
        <f t="shared" si="15"/>
        <v>21793188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48545724.960000001</v>
      </c>
      <c r="P90" s="32">
        <f t="shared" si="15"/>
        <v>646063486.20000029</v>
      </c>
      <c r="Q90" s="32">
        <f t="shared" si="15"/>
        <v>25722710.619999997</v>
      </c>
      <c r="R90" s="32">
        <f t="shared" si="15"/>
        <v>68318606</v>
      </c>
      <c r="S90" s="32">
        <f t="shared" si="15"/>
        <v>3624250.96</v>
      </c>
      <c r="T90" s="32">
        <f t="shared" si="15"/>
        <v>0</v>
      </c>
      <c r="U90" s="32">
        <f t="shared" si="15"/>
        <v>253471333.57999998</v>
      </c>
      <c r="V90" s="32">
        <f t="shared" si="15"/>
        <v>246442652.28000003</v>
      </c>
      <c r="W90" s="32">
        <f t="shared" si="15"/>
        <v>24394270.93</v>
      </c>
      <c r="X90" s="32">
        <f t="shared" si="15"/>
        <v>113938829.05000001</v>
      </c>
      <c r="Y90" s="32">
        <f t="shared" si="15"/>
        <v>166077682.72999999</v>
      </c>
      <c r="Z90" s="32">
        <f t="shared" si="15"/>
        <v>1808377</v>
      </c>
      <c r="AA90" s="32">
        <f t="shared" si="15"/>
        <v>8309699.0900000008</v>
      </c>
      <c r="AB90" s="32">
        <f t="shared" si="15"/>
        <v>294794983.23000002</v>
      </c>
      <c r="AC90" s="32">
        <f t="shared" si="15"/>
        <v>188482983.43000001</v>
      </c>
      <c r="AD90" s="32">
        <f t="shared" si="15"/>
        <v>13916112</v>
      </c>
      <c r="AE90" s="32">
        <f t="shared" si="15"/>
        <v>18775683.34</v>
      </c>
      <c r="AF90" s="32">
        <f t="shared" si="15"/>
        <v>0</v>
      </c>
      <c r="AG90" s="32">
        <f t="shared" si="15"/>
        <v>213541424.92000002</v>
      </c>
      <c r="AH90" s="32">
        <f t="shared" si="15"/>
        <v>0</v>
      </c>
      <c r="AI90" s="32">
        <f t="shared" si="15"/>
        <v>0</v>
      </c>
      <c r="AJ90" s="32">
        <f t="shared" si="15"/>
        <v>21016139.190000001</v>
      </c>
      <c r="AK90" s="32">
        <f t="shared" si="15"/>
        <v>14283614.910000002</v>
      </c>
      <c r="AL90" s="32">
        <f t="shared" si="15"/>
        <v>3893038.64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1566215</v>
      </c>
      <c r="AT90" s="32">
        <f t="shared" si="15"/>
        <v>3567728</v>
      </c>
      <c r="AU90" s="32">
        <f t="shared" si="15"/>
        <v>0</v>
      </c>
      <c r="AV90" s="32">
        <f t="shared" si="15"/>
        <v>1751716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2947476427.7300005</v>
      </c>
    </row>
    <row r="91" spans="1:84" x14ac:dyDescent="0.35">
      <c r="A91" s="39" t="s">
        <v>275</v>
      </c>
      <c r="B91" s="32"/>
      <c r="C91" s="213">
        <v>67978.329999999987</v>
      </c>
      <c r="D91" s="213">
        <v>0</v>
      </c>
      <c r="E91" s="213">
        <v>132327.17000000019</v>
      </c>
      <c r="F91" s="213">
        <v>0</v>
      </c>
      <c r="G91" s="213">
        <v>0</v>
      </c>
      <c r="H91" s="213">
        <v>16848.579999999998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32193.679999999997</v>
      </c>
      <c r="P91" s="213">
        <v>47463.18</v>
      </c>
      <c r="Q91" s="213">
        <v>7974.0800000000008</v>
      </c>
      <c r="R91" s="213">
        <v>245</v>
      </c>
      <c r="S91" s="213">
        <v>33549.540000000008</v>
      </c>
      <c r="T91" s="213">
        <v>0</v>
      </c>
      <c r="U91" s="213">
        <v>46994.120000000039</v>
      </c>
      <c r="V91" s="213">
        <v>18716.420000000002</v>
      </c>
      <c r="W91" s="213">
        <v>2187.1999999999998</v>
      </c>
      <c r="X91" s="213">
        <v>2341.88</v>
      </c>
      <c r="Y91" s="213">
        <v>17945.060000000001</v>
      </c>
      <c r="Z91" s="213">
        <v>12933.55</v>
      </c>
      <c r="AA91" s="213">
        <v>7625.5</v>
      </c>
      <c r="AB91" s="213">
        <v>10050.180000000002</v>
      </c>
      <c r="AC91" s="213">
        <v>1846.0700000000002</v>
      </c>
      <c r="AD91" s="213">
        <v>3117.9300000000003</v>
      </c>
      <c r="AE91" s="213">
        <v>0</v>
      </c>
      <c r="AF91" s="213">
        <v>0</v>
      </c>
      <c r="AG91" s="213">
        <v>39461.610000000015</v>
      </c>
      <c r="AH91" s="213">
        <v>0</v>
      </c>
      <c r="AI91" s="213">
        <v>0</v>
      </c>
      <c r="AJ91" s="213">
        <v>8756.0499999999993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886.87</v>
      </c>
      <c r="AT91" s="213">
        <v>3043.3499999999995</v>
      </c>
      <c r="AU91" s="213">
        <v>0</v>
      </c>
      <c r="AV91" s="213">
        <v>3495.0099999999998</v>
      </c>
      <c r="AW91" s="213">
        <v>3149.8399999999997</v>
      </c>
      <c r="AX91" s="213">
        <v>0</v>
      </c>
      <c r="AY91" s="213">
        <v>25165.979999999989</v>
      </c>
      <c r="AZ91" s="213">
        <v>0</v>
      </c>
      <c r="BA91" s="213">
        <v>24137.309999999998</v>
      </c>
      <c r="BB91" s="213">
        <v>0</v>
      </c>
      <c r="BC91" s="213">
        <v>0</v>
      </c>
      <c r="BD91" s="213">
        <v>6091.0400000000009</v>
      </c>
      <c r="BE91" s="213">
        <v>115896.83000000005</v>
      </c>
      <c r="BF91" s="213">
        <v>8534.92</v>
      </c>
      <c r="BG91" s="213">
        <v>2257.65</v>
      </c>
      <c r="BH91" s="213">
        <v>12893.26</v>
      </c>
      <c r="BI91" s="213">
        <v>0</v>
      </c>
      <c r="BJ91" s="213">
        <v>7512.93</v>
      </c>
      <c r="BK91" s="213">
        <v>11507.86</v>
      </c>
      <c r="BL91" s="213">
        <v>1790.0900000000001</v>
      </c>
      <c r="BM91" s="213">
        <v>0</v>
      </c>
      <c r="BN91" s="213">
        <v>20829.590000000007</v>
      </c>
      <c r="BO91" s="213">
        <v>951.24000000000012</v>
      </c>
      <c r="BP91" s="213">
        <v>1236.83</v>
      </c>
      <c r="BQ91" s="213">
        <v>0</v>
      </c>
      <c r="BR91" s="213">
        <v>0</v>
      </c>
      <c r="BS91" s="213">
        <v>3327.5</v>
      </c>
      <c r="BT91" s="213">
        <v>1561.3200000000002</v>
      </c>
      <c r="BU91" s="213">
        <v>0</v>
      </c>
      <c r="BV91" s="213">
        <v>11002.730000000001</v>
      </c>
      <c r="BW91" s="213">
        <v>19929.639999999996</v>
      </c>
      <c r="BX91" s="213">
        <v>0</v>
      </c>
      <c r="BY91" s="213">
        <v>6198.909999999998</v>
      </c>
      <c r="BZ91" s="213">
        <v>0</v>
      </c>
      <c r="CA91" s="213">
        <v>24611.73</v>
      </c>
      <c r="CB91" s="213">
        <v>0</v>
      </c>
      <c r="CC91" s="213">
        <v>23160.07</v>
      </c>
      <c r="CD91" s="233" t="s">
        <v>233</v>
      </c>
      <c r="CE91" s="32">
        <f t="shared" si="14"/>
        <v>849727.63000000024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1973964.5859685079</v>
      </c>
      <c r="F92" s="213">
        <v>0</v>
      </c>
      <c r="G92" s="213">
        <v>0</v>
      </c>
      <c r="H92" s="213">
        <v>149514.53230275959</v>
      </c>
      <c r="I92" s="213">
        <v>0</v>
      </c>
      <c r="J92" s="213"/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>
        <v>0</v>
      </c>
      <c r="AX92" s="265" t="s">
        <v>233</v>
      </c>
      <c r="AY92" s="265" t="s">
        <v>233</v>
      </c>
      <c r="AZ92" s="213"/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2123479.1182712675</v>
      </c>
      <c r="CF92" s="32">
        <f>AY60-CE92</f>
        <v>-1314419.6982712676</v>
      </c>
    </row>
    <row r="93" spans="1:84" x14ac:dyDescent="0.35">
      <c r="A93" s="26" t="s">
        <v>277</v>
      </c>
      <c r="B93" s="20"/>
      <c r="C93" s="213">
        <v>683817.94869849703</v>
      </c>
      <c r="D93" s="213">
        <v>0</v>
      </c>
      <c r="E93" s="213">
        <v>1331125.5799675786</v>
      </c>
      <c r="F93" s="213">
        <v>0</v>
      </c>
      <c r="G93" s="213">
        <v>0</v>
      </c>
      <c r="H93" s="213">
        <v>169485.7966367006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323847.55875373568</v>
      </c>
      <c r="P93" s="213">
        <v>477448.83386084269</v>
      </c>
      <c r="Q93" s="213">
        <v>80214.077462004629</v>
      </c>
      <c r="R93" s="213">
        <v>2464.5412358781364</v>
      </c>
      <c r="S93" s="213">
        <v>337486.63173364493</v>
      </c>
      <c r="T93" s="213">
        <v>0</v>
      </c>
      <c r="U93" s="213">
        <v>472730.39421961451</v>
      </c>
      <c r="V93" s="213">
        <v>188275.05664495623</v>
      </c>
      <c r="W93" s="213">
        <v>22001.814657602696</v>
      </c>
      <c r="X93" s="213">
        <v>23557.795222360368</v>
      </c>
      <c r="Y93" s="213">
        <v>180515.67489921354</v>
      </c>
      <c r="Z93" s="213">
        <v>130103.13184200681</v>
      </c>
      <c r="AA93" s="213">
        <v>76707.588547709107</v>
      </c>
      <c r="AB93" s="213">
        <v>101098.29811427648</v>
      </c>
      <c r="AC93" s="213">
        <v>18570.267915581848</v>
      </c>
      <c r="AD93" s="213">
        <v>31364.355328904159</v>
      </c>
      <c r="AE93" s="213">
        <v>0</v>
      </c>
      <c r="AF93" s="213">
        <v>0</v>
      </c>
      <c r="AG93" s="213">
        <v>396958.22481282067</v>
      </c>
      <c r="AH93" s="213">
        <v>0</v>
      </c>
      <c r="AI93" s="213">
        <v>0</v>
      </c>
      <c r="AJ93" s="213">
        <v>88080.188932288802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8921.3374933193591</v>
      </c>
      <c r="AT93" s="213">
        <v>30614.12885799888</v>
      </c>
      <c r="AU93" s="213">
        <v>0</v>
      </c>
      <c r="AV93" s="213">
        <v>35157.535774720185</v>
      </c>
      <c r="AW93" s="213">
        <v>31685.349250687301</v>
      </c>
      <c r="AX93" s="265" t="s">
        <v>233</v>
      </c>
      <c r="AY93" s="265" t="s">
        <v>233</v>
      </c>
      <c r="AZ93" s="229" t="s">
        <v>233</v>
      </c>
      <c r="BA93" s="213">
        <v>242805.69721703551</v>
      </c>
      <c r="BB93" s="213">
        <v>0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129697.84055060467</v>
      </c>
      <c r="BI93" s="213">
        <v>0</v>
      </c>
      <c r="BJ93" s="229" t="s">
        <v>233</v>
      </c>
      <c r="BK93" s="213">
        <v>115761.61431311254</v>
      </c>
      <c r="BL93" s="213">
        <v>18007.145391563648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33472.493724018364</v>
      </c>
      <c r="BT93" s="213">
        <v>15705.867438372459</v>
      </c>
      <c r="BU93" s="213">
        <v>0</v>
      </c>
      <c r="BV93" s="213">
        <v>110680.33384585084</v>
      </c>
      <c r="BW93" s="213">
        <v>200479.26365798505</v>
      </c>
      <c r="BX93" s="213">
        <v>0</v>
      </c>
      <c r="BY93" s="213">
        <v>62357.01760202994</v>
      </c>
      <c r="BZ93" s="213">
        <v>0</v>
      </c>
      <c r="CA93" s="213">
        <v>247578.05498489391</v>
      </c>
      <c r="CB93" s="213">
        <v>0</v>
      </c>
      <c r="CC93" s="229" t="s">
        <v>233</v>
      </c>
      <c r="CD93" s="229" t="s">
        <v>233</v>
      </c>
      <c r="CE93" s="32">
        <f t="shared" si="14"/>
        <v>6418777.4395884098</v>
      </c>
      <c r="CF93" s="20"/>
    </row>
    <row r="94" spans="1:84" x14ac:dyDescent="0.35">
      <c r="A94" s="26" t="s">
        <v>278</v>
      </c>
      <c r="B94" s="20"/>
      <c r="C94" s="213">
        <v>1397705.3652983326</v>
      </c>
      <c r="D94" s="213">
        <v>0</v>
      </c>
      <c r="E94" s="213">
        <v>1573054.9584966332</v>
      </c>
      <c r="F94" s="213">
        <v>0</v>
      </c>
      <c r="G94" s="213">
        <v>0</v>
      </c>
      <c r="H94" s="213">
        <v>119148.32620503417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>
        <v>0</v>
      </c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3089908.65</v>
      </c>
      <c r="CF94" s="32">
        <f>BA60</f>
        <v>0</v>
      </c>
    </row>
    <row r="95" spans="1:84" x14ac:dyDescent="0.35">
      <c r="A95" s="26" t="s">
        <v>279</v>
      </c>
      <c r="B95" s="20"/>
      <c r="C95" s="243">
        <v>280.87</v>
      </c>
      <c r="D95" s="243">
        <v>0</v>
      </c>
      <c r="E95" s="243">
        <v>564.45000000000016</v>
      </c>
      <c r="F95" s="243">
        <v>0</v>
      </c>
      <c r="G95" s="243">
        <v>0.09</v>
      </c>
      <c r="H95" s="243">
        <v>19.97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32.799999999999997</v>
      </c>
      <c r="P95" s="244">
        <v>95.77</v>
      </c>
      <c r="Q95" s="244">
        <v>48.650000000000006</v>
      </c>
      <c r="R95" s="244">
        <v>0</v>
      </c>
      <c r="S95" s="245">
        <v>0.08</v>
      </c>
      <c r="T95" s="245">
        <v>0</v>
      </c>
      <c r="U95" s="246">
        <v>0</v>
      </c>
      <c r="V95" s="244">
        <v>33.36</v>
      </c>
      <c r="W95" s="244">
        <v>0</v>
      </c>
      <c r="X95" s="244">
        <v>0</v>
      </c>
      <c r="Y95" s="244">
        <v>23.46</v>
      </c>
      <c r="Z95" s="244">
        <v>0</v>
      </c>
      <c r="AA95" s="244">
        <v>0</v>
      </c>
      <c r="AB95" s="245">
        <v>0</v>
      </c>
      <c r="AC95" s="244">
        <v>0</v>
      </c>
      <c r="AD95" s="244">
        <v>1.1299999999999999</v>
      </c>
      <c r="AE95" s="244">
        <v>0</v>
      </c>
      <c r="AF95" s="244">
        <v>0</v>
      </c>
      <c r="AG95" s="244">
        <v>119.79</v>
      </c>
      <c r="AH95" s="244">
        <v>0</v>
      </c>
      <c r="AI95" s="244">
        <v>0</v>
      </c>
      <c r="AJ95" s="244">
        <v>27.18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2.23</v>
      </c>
      <c r="AT95" s="244">
        <v>0.06</v>
      </c>
      <c r="AU95" s="244">
        <v>0</v>
      </c>
      <c r="AV95" s="245">
        <v>0.89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1250.7800000000002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12" t="s">
        <v>1367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99220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1368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1371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0" t="s">
        <v>1372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0" t="s">
        <v>1373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6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>
        <v>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25631</v>
      </c>
      <c r="D128" s="220">
        <v>176339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3166</v>
      </c>
      <c r="D131" s="220">
        <v>4205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135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374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>
        <v>55</v>
      </c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48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72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684</v>
      </c>
    </row>
    <row r="145" spans="1:6" x14ac:dyDescent="0.35">
      <c r="A145" s="20" t="s">
        <v>325</v>
      </c>
      <c r="B145" s="46" t="s">
        <v>284</v>
      </c>
      <c r="C145" s="47">
        <v>691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61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10272</v>
      </c>
      <c r="C155" s="50">
        <v>7033</v>
      </c>
      <c r="D155" s="50">
        <v>8326</v>
      </c>
      <c r="E155" s="32">
        <f>SUM(B155:D155)</f>
        <v>25631</v>
      </c>
    </row>
    <row r="156" spans="1:6" x14ac:dyDescent="0.35">
      <c r="A156" s="20" t="s">
        <v>227</v>
      </c>
      <c r="B156" s="50">
        <v>72374</v>
      </c>
      <c r="C156" s="50">
        <v>55316</v>
      </c>
      <c r="D156" s="50">
        <v>48649.010000000009</v>
      </c>
      <c r="E156" s="32">
        <f>SUM(B156:D156)</f>
        <v>176339.01</v>
      </c>
    </row>
    <row r="157" spans="1:6" x14ac:dyDescent="0.35">
      <c r="A157" s="20" t="s">
        <v>332</v>
      </c>
      <c r="B157" s="50">
        <v>218756.58531444171</v>
      </c>
      <c r="C157" s="50">
        <v>122575.74126517581</v>
      </c>
      <c r="D157" s="50">
        <v>216115.67342038261</v>
      </c>
      <c r="E157" s="32">
        <f>SUM(B157:D157)</f>
        <v>557448.00000000012</v>
      </c>
    </row>
    <row r="158" spans="1:6" x14ac:dyDescent="0.35">
      <c r="A158" s="20" t="s">
        <v>272</v>
      </c>
      <c r="B158" s="50">
        <v>843126174.12000012</v>
      </c>
      <c r="C158" s="50">
        <v>552440639.9000001</v>
      </c>
      <c r="D158" s="50">
        <v>638320803.08000004</v>
      </c>
      <c r="E158" s="32">
        <f>SUM(B158:D158)</f>
        <v>2033887617.1000004</v>
      </c>
      <c r="F158" s="18"/>
    </row>
    <row r="159" spans="1:6" x14ac:dyDescent="0.35">
      <c r="A159" s="20" t="s">
        <v>273</v>
      </c>
      <c r="B159" s="50">
        <v>358515175.02000004</v>
      </c>
      <c r="C159" s="50">
        <v>200886584.83000007</v>
      </c>
      <c r="D159" s="50">
        <v>354187050.78000009</v>
      </c>
      <c r="E159" s="32">
        <f>SUM(B159:D159)</f>
        <v>913588810.63000023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23339753.969999999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41976.12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-445089.8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48200.06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7045494.7899999991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345093.33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30375428.469999995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3796992.1199999996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4933039.76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8730031.879999999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198793.45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27671334.820000004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27870128.270000003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-782247.77999999991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6529953.7599999998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5747705.9799999995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9445545.1799999997</v>
      </c>
      <c r="C212" s="216"/>
      <c r="D212" s="220"/>
      <c r="E212" s="32">
        <f t="shared" ref="E212:E220" si="16">SUM(B212:C212)-D212</f>
        <v>9445545.1799999997</v>
      </c>
    </row>
    <row r="213" spans="1:5" x14ac:dyDescent="0.35">
      <c r="A213" s="20" t="s">
        <v>367</v>
      </c>
      <c r="B213" s="220">
        <v>21279518.620000001</v>
      </c>
      <c r="C213" s="216"/>
      <c r="D213" s="220"/>
      <c r="E213" s="32">
        <f t="shared" si="16"/>
        <v>21279518.620000001</v>
      </c>
    </row>
    <row r="214" spans="1:5" x14ac:dyDescent="0.35">
      <c r="A214" s="20" t="s">
        <v>368</v>
      </c>
      <c r="B214" s="220">
        <v>366800453.96999997</v>
      </c>
      <c r="C214" s="216">
        <v>283890.82999999996</v>
      </c>
      <c r="D214" s="220">
        <v>157138.97</v>
      </c>
      <c r="E214" s="32">
        <f t="shared" si="16"/>
        <v>366927205.82999992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13959217.92</v>
      </c>
      <c r="C216" s="216"/>
      <c r="D216" s="220"/>
      <c r="E216" s="32">
        <f t="shared" si="16"/>
        <v>13959217.92</v>
      </c>
    </row>
    <row r="217" spans="1:5" x14ac:dyDescent="0.35">
      <c r="A217" s="20" t="s">
        <v>371</v>
      </c>
      <c r="B217" s="220">
        <v>214419503.31999999</v>
      </c>
      <c r="C217" s="216">
        <v>15079517.190000007</v>
      </c>
      <c r="D217" s="220">
        <v>-90212.22</v>
      </c>
      <c r="E217" s="32">
        <f t="shared" si="16"/>
        <v>229589232.72999999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258775.28000000119</v>
      </c>
      <c r="C219" s="216"/>
      <c r="D219" s="220"/>
      <c r="E219" s="32">
        <f t="shared" si="16"/>
        <v>258775.28000000119</v>
      </c>
    </row>
    <row r="220" spans="1:5" x14ac:dyDescent="0.35">
      <c r="A220" s="20" t="s">
        <v>374</v>
      </c>
      <c r="B220" s="220">
        <v>12215605.220000001</v>
      </c>
      <c r="C220" s="216">
        <v>-15454302.500000009</v>
      </c>
      <c r="D220" s="220">
        <v>-15206578.959999999</v>
      </c>
      <c r="E220" s="32">
        <f t="shared" si="16"/>
        <v>11967881.67999999</v>
      </c>
    </row>
    <row r="221" spans="1:5" x14ac:dyDescent="0.35">
      <c r="A221" s="20" t="s">
        <v>215</v>
      </c>
      <c r="B221" s="32">
        <f>SUM(B212:B220)</f>
        <v>638378619.50999999</v>
      </c>
      <c r="C221" s="266">
        <f>SUM(C212:C220)</f>
        <v>-90894.48000000231</v>
      </c>
      <c r="D221" s="32">
        <f>SUM(D212:D220)</f>
        <v>-15139652.209999999</v>
      </c>
      <c r="E221" s="32">
        <f>SUM(E212:E220)</f>
        <v>653427377.23999989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248303579.16</v>
      </c>
      <c r="C227" s="216">
        <v>9960420.8100000005</v>
      </c>
      <c r="D227" s="220">
        <v>4962.28</v>
      </c>
      <c r="E227" s="32">
        <f t="shared" si="17"/>
        <v>258259037.69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11143859.109999999</v>
      </c>
      <c r="C229" s="216">
        <v>774160.68</v>
      </c>
      <c r="D229" s="220"/>
      <c r="E229" s="32">
        <f t="shared" si="17"/>
        <v>11918019.789999999</v>
      </c>
    </row>
    <row r="230" spans="1:5" x14ac:dyDescent="0.35">
      <c r="A230" s="20" t="s">
        <v>371</v>
      </c>
      <c r="B230" s="220">
        <v>189991010.25</v>
      </c>
      <c r="C230" s="216">
        <v>8369635.8999999976</v>
      </c>
      <c r="D230" s="220"/>
      <c r="E230" s="32">
        <f t="shared" si="17"/>
        <v>198360646.15000001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20923683.98</v>
      </c>
      <c r="C232" s="216">
        <v>326683.61000000389</v>
      </c>
      <c r="D232" s="220">
        <v>-2915.7999999961203</v>
      </c>
      <c r="E232" s="32">
        <f t="shared" si="17"/>
        <v>21253283.390000001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470362132.5</v>
      </c>
      <c r="C234" s="266">
        <f>SUM(C225:C233)</f>
        <v>19430901</v>
      </c>
      <c r="D234" s="32">
        <f>SUM(D225:D233)</f>
        <v>2046.4800000038795</v>
      </c>
      <c r="E234" s="32">
        <f>SUM(E225:E233)</f>
        <v>489790987.01999998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3" t="s">
        <v>377</v>
      </c>
      <c r="C237" s="343"/>
      <c r="D237" s="38"/>
      <c r="E237" s="38"/>
    </row>
    <row r="238" spans="1:5" x14ac:dyDescent="0.35">
      <c r="A238" s="56" t="s">
        <v>377</v>
      </c>
      <c r="B238" s="38"/>
      <c r="C238" s="216">
        <v>7387709.6299999999</v>
      </c>
      <c r="D238" s="40">
        <f>C238</f>
        <v>7387709.6299999999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879943098.00999987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554879121.24999988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13774443.48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102436313.28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413999999.35000002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6752653.620000001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1971785628.9899998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1516.08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20181012.380000003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8402376.9499999993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28583389.330000002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2007756727.9499998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336667.58999999997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447557152.94000012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321374693.43999994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10726201.079999998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16995943.960000001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127699.62000000001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154368971.75000015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387679051.73000002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387679051.73000002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9445545.1799999997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21279518.620000001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366927205.82999998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13959217.92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229589232.72999999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258775.28000000119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11967881.68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653427377.23999989</v>
      </c>
      <c r="E292" s="20"/>
    </row>
    <row r="293" spans="1:5" x14ac:dyDescent="0.35">
      <c r="A293" s="20" t="s">
        <v>416</v>
      </c>
      <c r="B293" s="46" t="s">
        <v>284</v>
      </c>
      <c r="C293" s="47">
        <v>489790987.01999998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163636390.21999991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46686615.170000002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46686615.170000002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>
        <v>7104215.6399999997</v>
      </c>
      <c r="D303" s="20"/>
      <c r="E303" s="20"/>
    </row>
    <row r="304" spans="1:5" x14ac:dyDescent="0.35">
      <c r="A304" s="20" t="s">
        <v>425</v>
      </c>
      <c r="B304" s="46" t="s">
        <v>284</v>
      </c>
      <c r="C304" s="216">
        <v>0</v>
      </c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>
        <v>0</v>
      </c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7104215.6399999997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759475244.50999999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25382522.670000006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45440634.950000003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84326869.819999993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155150027.44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-996.22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11325761.73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163116082.97999999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3007817.12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177448665.60999998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177448665.60999998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426876551.45999992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759475244.50999987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759475244.50999999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2033887617.1000016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913588810.62999976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2947476427.7300014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7387709.6299999999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1971785628.9899998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28583389.329999998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2007756727.9499998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939719699.78000164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79087728.709999979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79087728.709999979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79087728.709999979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1018807428.4900017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347415844.38999963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30375428.469999991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36245099.329999998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192596270.25999972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4425118.1900000013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97720608.810000092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19430898.710000008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8730031.879999999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27870128.270000003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5747705.9800000004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308488333.62743306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308488333.62743306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1079045467.9174325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-60238039.427430868</v>
      </c>
      <c r="E418" s="32"/>
    </row>
    <row r="419" spans="1:13" x14ac:dyDescent="0.35">
      <c r="A419" s="32" t="s">
        <v>508</v>
      </c>
      <c r="B419" s="20"/>
      <c r="C419" s="236">
        <v>40005527.579999998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40005527.579999998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-20232511.84743087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-20232511.84743087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733830.80000000016</v>
      </c>
      <c r="E613" s="258">
        <f>SUM(C625:D648)+SUM(C669:D714)</f>
        <v>722261897.02465141</v>
      </c>
      <c r="F613" s="258">
        <f>CE65-(AX65+BD65+BE65+BG65+BJ65+BN65+BP65+BQ65+CB65+CC65+CD65)</f>
        <v>181480436.35999992</v>
      </c>
      <c r="G613" s="256">
        <f>CE92-(AX92+AY92+BD92+BE92+BG92+BJ92+BN92+BP92+BQ92+CB92+CC92+CD92)</f>
        <v>2123479.1182712675</v>
      </c>
      <c r="H613" s="261">
        <f>CE61-(AX61+AY61+AZ61+BD61+BE61+BG61+BJ61+BN61+BO61+BP61+BQ61+BR61+CB61+CC61+CD61)</f>
        <v>3217.8700000000013</v>
      </c>
      <c r="I613" s="256">
        <f>CE93-(AX93+AY93+AZ93+BD93+BE93+BF93+BG93+BJ93+BN93+BO93+BP93+BQ93+BR93+CB93+CC93+CD93)</f>
        <v>6418777.4395884098</v>
      </c>
      <c r="J613" s="256">
        <f>CE94-(AX94+AY94+AZ94+BA94+BD94+BE94+BF94+BG94+BJ94+BN94+BO94+BP94+BQ94+BR94+CB94+CC94+CD94)</f>
        <v>3089908.65</v>
      </c>
      <c r="K613" s="256">
        <f>CE90-(AW90+AX90+AY90+AZ90+BA90+BB90+BC90+BD90+BE90+BF90+BG90+BH90+BI90+BJ90+BK90+BL90+BM90+BN90+BO90+BP90+BQ90+BR90+BS90+BT90+BU90+BV90+BW90+BX90+CB90+CC90+CD90)</f>
        <v>2947476427.7300005</v>
      </c>
      <c r="L613" s="262">
        <f>CE95-(AW95+AX95+AY95+AZ95+BA95+BB95+BC95+BD95+BE95+BF95+BG95+BH95+BI95+BJ95+BK95+BL95+BM95+BN95+BO95+BP95+BQ95+BR95+BS95+BT95+BU95+BV95+BW95+BX95+BY95+BZ95+CA95+CB95+CC95+CD95)</f>
        <v>1250.7800000000002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23973821.539999999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33617834.249999046</v>
      </c>
      <c r="D616" s="256">
        <f>SUM(C615:C616)</f>
        <v>57591655.789999045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1149.6799999999998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172040.29</v>
      </c>
      <c r="D618" s="256">
        <f>(D616/D613)*BJ91</f>
        <v>589621.03871131793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525274.80999999994</v>
      </c>
      <c r="D619" s="256">
        <f>(D616/D613)*BG91</f>
        <v>177182.26285172458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8999050.1399999987</v>
      </c>
      <c r="D620" s="256">
        <f>(D616/D613)*BN91</f>
        <v>1634723.6686260735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263579270.7074331</v>
      </c>
      <c r="D621" s="256">
        <f>(D616/D613)*CC91</f>
        <v>1817621.6908751756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102839.26000000001</v>
      </c>
      <c r="D622" s="256">
        <f>(D616/D613)*BP91</f>
        <v>97067.454283391344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277695841.0027808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-83628.890000000014</v>
      </c>
      <c r="D625" s="256">
        <f>(D616/D613)*BD91</f>
        <v>478029.92063445109</v>
      </c>
      <c r="E625" s="258">
        <f>(E624/E613)*SUM(C625:D625)</f>
        <v>151639.62870750646</v>
      </c>
      <c r="F625" s="258">
        <f>SUM(C625:E625)</f>
        <v>546040.65934195754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8102404.7400000002</v>
      </c>
      <c r="D626" s="256">
        <f>(D616/D613)*AY91</f>
        <v>1975047.1876868608</v>
      </c>
      <c r="E626" s="258">
        <f>(E624/E613)*SUM(C626:D626)</f>
        <v>3874586.9050442004</v>
      </c>
      <c r="F626" s="258">
        <f>(F625/F613)*AY65</f>
        <v>4936.6565815485665</v>
      </c>
      <c r="G626" s="256">
        <f>SUM(C626:F626)</f>
        <v>13956975.48931261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196717.00999999998</v>
      </c>
      <c r="D628" s="256">
        <f>(D616/D613)*BO91</f>
        <v>74654.111892930479</v>
      </c>
      <c r="E628" s="258">
        <f>(E624/E613)*SUM(C628:D628)</f>
        <v>104336.98943328504</v>
      </c>
      <c r="F628" s="258">
        <f>(F625/F613)*BO65</f>
        <v>1.1835165137364621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375709.29484272923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8865524.629999999</v>
      </c>
      <c r="D630" s="256">
        <f>(D616/D613)*BF91</f>
        <v>669827.66985956242</v>
      </c>
      <c r="E630" s="258">
        <f>(E624/E613)*SUM(C630:D630)</f>
        <v>3666159.9996835007</v>
      </c>
      <c r="F630" s="258">
        <f>(F625/F613)*BF65</f>
        <v>2456.3544494551002</v>
      </c>
      <c r="G630" s="256">
        <f>(G626/G613)*BF92</f>
        <v>0</v>
      </c>
      <c r="H630" s="258">
        <f>(H629/H613)*BF61</f>
        <v>18734.850522384157</v>
      </c>
      <c r="I630" s="256">
        <f>SUM(C630:H630)</f>
        <v>13222703.504514901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3277083.98</v>
      </c>
      <c r="D631" s="256">
        <f>(D616/D613)*BA91</f>
        <v>1894316.3045439103</v>
      </c>
      <c r="E631" s="258">
        <f>(E624/E613)*SUM(C631:D631)</f>
        <v>1988304.1831423463</v>
      </c>
      <c r="F631" s="258">
        <f>(F625/F613)*BA65</f>
        <v>2002.250280697705</v>
      </c>
      <c r="G631" s="256">
        <f>(G626/G613)*BA92</f>
        <v>0</v>
      </c>
      <c r="H631" s="258">
        <f>(H629/H613)*BA61</f>
        <v>1529.5185207729808</v>
      </c>
      <c r="I631" s="256">
        <f>(I630/I613)*BA93</f>
        <v>500180.56767423131</v>
      </c>
      <c r="J631" s="256">
        <f>SUM(C631:I631)</f>
        <v>7663416.8041619593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-120115.81999999983</v>
      </c>
      <c r="D632" s="256">
        <f>(D616/D613)*AW91</f>
        <v>247202.08128845305</v>
      </c>
      <c r="E632" s="258">
        <f>(E624/E613)*SUM(C632:D632)</f>
        <v>48862.228997235383</v>
      </c>
      <c r="F632" s="258">
        <f>(F625/F613)*AW65</f>
        <v>27.916427070242577</v>
      </c>
      <c r="G632" s="256">
        <f>(G626/G613)*AW92</f>
        <v>0</v>
      </c>
      <c r="H632" s="258">
        <f>(H629/H613)*AW61</f>
        <v>2131.985357962948</v>
      </c>
      <c r="I632" s="256">
        <f>(I630/I613)*AW93</f>
        <v>65271.927952327766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2656445.1100000003</v>
      </c>
      <c r="D633" s="256">
        <f>(D616/D613)*BB91</f>
        <v>0</v>
      </c>
      <c r="E633" s="258">
        <f>(E624/E613)*SUM(C633:D633)</f>
        <v>1021352.1742432397</v>
      </c>
      <c r="F633" s="258">
        <f>(F625/F613)*BB65</f>
        <v>38.031514107765169</v>
      </c>
      <c r="G633" s="256">
        <f>(G626/G613)*BB92</f>
        <v>0</v>
      </c>
      <c r="H633" s="258">
        <f>(H629/H613)*BB61</f>
        <v>3508.5520266586309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2504912.23</v>
      </c>
      <c r="D634" s="256">
        <f>(D616/D613)*BC91</f>
        <v>0</v>
      </c>
      <c r="E634" s="258">
        <f>(E624/E613)*SUM(C634:D634)</f>
        <v>963090.68942101416</v>
      </c>
      <c r="F634" s="258">
        <f>(F625/F613)*BC65</f>
        <v>118.97579950027516</v>
      </c>
      <c r="G634" s="256">
        <f>(G626/G613)*BC92</f>
        <v>0</v>
      </c>
      <c r="H634" s="258">
        <f>(H629/H613)*BC61</f>
        <v>6335.2423616138867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263153</v>
      </c>
      <c r="D636" s="256">
        <f>(D616/D613)*BK91</f>
        <v>903146.49098879239</v>
      </c>
      <c r="E636" s="258">
        <f>(E624/E613)*SUM(C636:D636)</f>
        <v>448419.77590878459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238469.32187205533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1150917.1299999999</v>
      </c>
      <c r="D637" s="256">
        <f>(D616/D613)*BH91</f>
        <v>1011873.8433041553</v>
      </c>
      <c r="E637" s="258">
        <f>(E624/E613)*SUM(C637:D637)</f>
        <v>831551.63067451876</v>
      </c>
      <c r="F637" s="258">
        <f>(F625/F613)*BH65</f>
        <v>101.00915529248292</v>
      </c>
      <c r="G637" s="256">
        <f>(G626/G613)*BH92</f>
        <v>0</v>
      </c>
      <c r="H637" s="258">
        <f>(H629/H613)*BH61</f>
        <v>671.35354919424719</v>
      </c>
      <c r="I637" s="256">
        <f>(I630/I613)*BH93</f>
        <v>267177.99564124836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40934</v>
      </c>
      <c r="D638" s="256">
        <f>(D616/D613)*BL91</f>
        <v>140487.7624557587</v>
      </c>
      <c r="E638" s="258">
        <f>(E624/E613)*SUM(C638:D638)</f>
        <v>69753.186633406352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37094.781166085399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1922748.6</v>
      </c>
      <c r="D640" s="256">
        <f>(D616/D613)*BS91</f>
        <v>261144.98688419969</v>
      </c>
      <c r="E640" s="258">
        <f>(E624/E613)*SUM(C640:D640)</f>
        <v>839665.18068955862</v>
      </c>
      <c r="F640" s="258">
        <f>(F625/F613)*BS65</f>
        <v>1265.5879004027634</v>
      </c>
      <c r="G640" s="256">
        <f>(G626/G613)*BS92</f>
        <v>0</v>
      </c>
      <c r="H640" s="258">
        <f>(H629/H613)*BS61</f>
        <v>2523.1217735804667</v>
      </c>
      <c r="I640" s="256">
        <f>(I630/I613)*BS93</f>
        <v>68953.45168687003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1264642.6599999999</v>
      </c>
      <c r="D641" s="256">
        <f>(D616/D613)*BT91</f>
        <v>122533.70125380578</v>
      </c>
      <c r="E641" s="258">
        <f>(E624/E613)*SUM(C641:D641)</f>
        <v>533342.6944498017</v>
      </c>
      <c r="F641" s="258">
        <f>(F625/F613)*BT65</f>
        <v>48.400845826642112</v>
      </c>
      <c r="G641" s="256">
        <f>(G626/G613)*BT92</f>
        <v>0</v>
      </c>
      <c r="H641" s="258">
        <f>(H629/H613)*BT61</f>
        <v>1908.9792224914681</v>
      </c>
      <c r="I641" s="256">
        <f>(I630/I613)*BT93</f>
        <v>32354.140702552642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252208.98</v>
      </c>
      <c r="D643" s="256">
        <f>(D616/D613)*BV91</f>
        <v>863503.46552678919</v>
      </c>
      <c r="E643" s="258">
        <f>(E624/E613)*SUM(C643:D643)</f>
        <v>428970.02756779268</v>
      </c>
      <c r="F643" s="258">
        <f>(F625/F613)*BV65</f>
        <v>1.8262891915794022</v>
      </c>
      <c r="G643" s="256">
        <f>(G626/G613)*BV92</f>
        <v>0</v>
      </c>
      <c r="H643" s="258">
        <f>(H629/H613)*BV61</f>
        <v>0</v>
      </c>
      <c r="I643" s="256">
        <f>(I630/I613)*BV93</f>
        <v>228001.86671034578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47888241.450000003</v>
      </c>
      <c r="D644" s="256">
        <f>(D616/D613)*BW91</f>
        <v>1564094.8388901039</v>
      </c>
      <c r="E644" s="258">
        <f>(E624/E613)*SUM(C644:D644)</f>
        <v>19013474.436166976</v>
      </c>
      <c r="F644" s="258">
        <f>(F625/F613)*BW65</f>
        <v>546.24138819573034</v>
      </c>
      <c r="G644" s="256">
        <f>(G626/G613)*BW92</f>
        <v>0</v>
      </c>
      <c r="H644" s="258">
        <f>(H629/H613)*BW61</f>
        <v>7797.0417417724921</v>
      </c>
      <c r="I644" s="256">
        <f>(I630/I613)*BW93</f>
        <v>412987.96960983082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88513892.256038561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10458390.809999999</v>
      </c>
      <c r="D646" s="256">
        <f>(D616/D613)*BY91</f>
        <v>486495.64857891324</v>
      </c>
      <c r="E646" s="258">
        <f>(E624/E613)*SUM(C646:D646)</f>
        <v>4208098.8382684719</v>
      </c>
      <c r="F646" s="258">
        <f>(F625/F613)*BY65</f>
        <v>344.07007948003246</v>
      </c>
      <c r="G646" s="256">
        <f>(G626/G613)*BY92</f>
        <v>0</v>
      </c>
      <c r="H646" s="258">
        <f>(H629/H613)*BY61</f>
        <v>6921.3631993452127</v>
      </c>
      <c r="I646" s="256">
        <f>(I630/I613)*BY93</f>
        <v>128455.66978099334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23959372.679999996</v>
      </c>
      <c r="D648" s="256">
        <f>(D616/D613)*CA91</f>
        <v>1931549.1834853387</v>
      </c>
      <c r="E648" s="258">
        <f>(E624/E613)*SUM(C648:D648)</f>
        <v>9954562.6743375752</v>
      </c>
      <c r="F648" s="258">
        <f>(F625/F613)*CA65</f>
        <v>56.120225850735494</v>
      </c>
      <c r="G648" s="256">
        <f>(G626/G613)*CA92</f>
        <v>0</v>
      </c>
      <c r="H648" s="258">
        <f>(H629/H613)*CA61</f>
        <v>3001.8260434407125</v>
      </c>
      <c r="I648" s="256">
        <f>(I630/I613)*CA93</f>
        <v>510011.64101736725</v>
      </c>
      <c r="J648" s="256">
        <f>(J631/J613)*CA94</f>
        <v>0</v>
      </c>
      <c r="K648" s="258">
        <v>0</v>
      </c>
      <c r="L648" s="258">
        <f>SUM(C646:K648)</f>
        <v>51647260.525016777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443571232.97743225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60659525.93999999</v>
      </c>
      <c r="D669" s="256">
        <f>(D616/D613)*C91</f>
        <v>5334996.272354559</v>
      </c>
      <c r="E669" s="258">
        <f>(E624/E613)*SUM(C669:D669)</f>
        <v>25373627.520476826</v>
      </c>
      <c r="F669" s="258">
        <f>(F625/F613)*C65</f>
        <v>16361.338144651054</v>
      </c>
      <c r="G669" s="256">
        <f>(G626/G613)*C92</f>
        <v>0</v>
      </c>
      <c r="H669" s="258">
        <f>(H629/H613)*C61</f>
        <v>43274.865995366221</v>
      </c>
      <c r="I669" s="256">
        <f>(I630/I613)*C93</f>
        <v>1408667.3158254263</v>
      </c>
      <c r="J669" s="256">
        <f>(J631/J613)*C94</f>
        <v>3466509.8541649678</v>
      </c>
      <c r="K669" s="256">
        <f>(K645/K613)*C90</f>
        <v>7677318.3555717282</v>
      </c>
      <c r="L669" s="256">
        <f>(L648/L613)*C95</f>
        <v>11597695.888694623</v>
      </c>
      <c r="M669" s="231">
        <f t="shared" ref="M669:M714" si="18">ROUND(SUM(D669:L669),0)</f>
        <v>54918451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111686330.80000006</v>
      </c>
      <c r="D671" s="256">
        <f>(D616/D613)*E91</f>
        <v>10385147.129698968</v>
      </c>
      <c r="E671" s="258">
        <f>(E624/E613)*SUM(C671:D671)</f>
        <v>46934141.01697126</v>
      </c>
      <c r="F671" s="258">
        <f>(F625/F613)*E65</f>
        <v>23654.61614813386</v>
      </c>
      <c r="G671" s="256">
        <f>(G626/G613)*E92</f>
        <v>12974262.429085061</v>
      </c>
      <c r="H671" s="258">
        <f>(H629/H613)*E61</f>
        <v>112625.10384143698</v>
      </c>
      <c r="I671" s="256">
        <f>(I630/I613)*E93</f>
        <v>2742123.2527288506</v>
      </c>
      <c r="J671" s="256">
        <f>(J631/J613)*E94</f>
        <v>3901402.005141282</v>
      </c>
      <c r="K671" s="256">
        <f>(K645/K613)*E90</f>
        <v>8640478.8927826621</v>
      </c>
      <c r="L671" s="256">
        <f>(L648/L613)*E95</f>
        <v>23307293.211712472</v>
      </c>
      <c r="M671" s="231">
        <f t="shared" si="18"/>
        <v>109021128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13265.98</v>
      </c>
      <c r="D673" s="256">
        <f>(D616/D613)*G91</f>
        <v>0</v>
      </c>
      <c r="E673" s="258">
        <f>(E624/E613)*SUM(C673:D673)</f>
        <v>5100.5147689527566</v>
      </c>
      <c r="F673" s="258">
        <f>(F625/F613)*G65</f>
        <v>21.965055533848915</v>
      </c>
      <c r="G673" s="256">
        <f>(G626/G613)*G92</f>
        <v>0</v>
      </c>
      <c r="H673" s="258">
        <f>(H629/H613)*G61</f>
        <v>10.508142509127348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3716.283796712059</v>
      </c>
      <c r="M673" s="231">
        <f t="shared" si="18"/>
        <v>8849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7504414.8699999992</v>
      </c>
      <c r="D674" s="256">
        <f>(D616/D613)*H91</f>
        <v>1322290.6696070291</v>
      </c>
      <c r="E674" s="258">
        <f>(E624/E613)*SUM(C674:D674)</f>
        <v>3393698.9175291052</v>
      </c>
      <c r="F674" s="258">
        <f>(F625/F613)*H65</f>
        <v>414.47993959548899</v>
      </c>
      <c r="G674" s="256">
        <f>(G626/G613)*H92</f>
        <v>982713.06022754859</v>
      </c>
      <c r="H674" s="258">
        <f>(H629/H613)*H61</f>
        <v>5829.6839497858728</v>
      </c>
      <c r="I674" s="256">
        <f>(I630/I613)*H93</f>
        <v>349141.32141919289</v>
      </c>
      <c r="J674" s="256">
        <f>(J631/J613)*H94</f>
        <v>295504.94485570944</v>
      </c>
      <c r="K674" s="256">
        <f>(K645/K613)*H90</f>
        <v>654458.12438039144</v>
      </c>
      <c r="L674" s="256">
        <f>(L648/L613)*H95</f>
        <v>824602.08244822023</v>
      </c>
      <c r="M674" s="231">
        <f t="shared" si="18"/>
        <v>7828653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8916657.4699999988</v>
      </c>
      <c r="D681" s="256">
        <f>(D616/D613)*O91</f>
        <v>2526586.9696030417</v>
      </c>
      <c r="E681" s="258">
        <f>(E624/E613)*SUM(C681:D681)</f>
        <v>4399707.9197263848</v>
      </c>
      <c r="F681" s="258">
        <f>(F625/F613)*O65</f>
        <v>2033.3926966727347</v>
      </c>
      <c r="G681" s="256">
        <f>(G626/G613)*O92</f>
        <v>0</v>
      </c>
      <c r="H681" s="258">
        <f>(H629/H613)*O61</f>
        <v>7073.1474800326077</v>
      </c>
      <c r="I681" s="256">
        <f>(I630/I613)*O93</f>
        <v>667127.07994066225</v>
      </c>
      <c r="J681" s="256">
        <f>(J631/J613)*O94</f>
        <v>0</v>
      </c>
      <c r="K681" s="256">
        <f>(K645/K613)*O90</f>
        <v>1457847.4752756665</v>
      </c>
      <c r="L681" s="256">
        <f>(L648/L613)*O95</f>
        <v>1354378.9836906171</v>
      </c>
      <c r="M681" s="231">
        <f t="shared" si="18"/>
        <v>10414755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101018239.42</v>
      </c>
      <c r="D682" s="256">
        <f>(D616/D613)*P91</f>
        <v>3724950.118281716</v>
      </c>
      <c r="E682" s="258">
        <f>(E624/E613)*SUM(C682:D682)</f>
        <v>40271746.617077954</v>
      </c>
      <c r="F682" s="258">
        <f>(F625/F613)*P65</f>
        <v>211196.3423223696</v>
      </c>
      <c r="G682" s="256">
        <f>(G626/G613)*P92</f>
        <v>0</v>
      </c>
      <c r="H682" s="258">
        <f>(H629/H613)*P61</f>
        <v>29595.599591262231</v>
      </c>
      <c r="I682" s="256">
        <f>(I630/I613)*P93</f>
        <v>983546.23261764564</v>
      </c>
      <c r="J682" s="256">
        <f>(J631/J613)*P94</f>
        <v>0</v>
      </c>
      <c r="K682" s="256">
        <f>(K645/K613)*P90</f>
        <v>19401544.07006029</v>
      </c>
      <c r="L682" s="256">
        <f>(L648/L613)*P95</f>
        <v>3954538.8801234877</v>
      </c>
      <c r="M682" s="231">
        <f t="shared" si="18"/>
        <v>68577118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9872530.9500000011</v>
      </c>
      <c r="D683" s="256">
        <f>(D616/D613)*Q91</f>
        <v>625812.47693871055</v>
      </c>
      <c r="E683" s="258">
        <f>(E624/E613)*SUM(C683:D683)</f>
        <v>4036411.6106491191</v>
      </c>
      <c r="F683" s="258">
        <f>(F625/F613)*Q65</f>
        <v>1708.8357310019437</v>
      </c>
      <c r="G683" s="256">
        <f>(G626/G613)*Q92</f>
        <v>0</v>
      </c>
      <c r="H683" s="258">
        <f>(H629/H613)*Q61</f>
        <v>8494.0818615446078</v>
      </c>
      <c r="I683" s="256">
        <f>(I630/I613)*Q93</f>
        <v>165241.27423808764</v>
      </c>
      <c r="J683" s="256">
        <f>(J631/J613)*Q94</f>
        <v>0</v>
      </c>
      <c r="K683" s="256">
        <f>(K645/K613)*Q90</f>
        <v>772463.25532293727</v>
      </c>
      <c r="L683" s="256">
        <f>(L648/L613)*Q95</f>
        <v>2008857.8523337967</v>
      </c>
      <c r="M683" s="231">
        <f t="shared" si="18"/>
        <v>7618989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14417016.710000001</v>
      </c>
      <c r="D684" s="256">
        <f>(D616/D613)*R91</f>
        <v>19227.805195080069</v>
      </c>
      <c r="E684" s="258">
        <f>(E624/E613)*SUM(C684:D684)</f>
        <v>5550459.0205899412</v>
      </c>
      <c r="F684" s="258">
        <f>(F625/F613)*R65</f>
        <v>7276.4580178319939</v>
      </c>
      <c r="G684" s="256">
        <f>(G626/G613)*R92</f>
        <v>0</v>
      </c>
      <c r="H684" s="258">
        <f>(H629/H613)*R61</f>
        <v>1534.1888063325925</v>
      </c>
      <c r="I684" s="256">
        <f>(I630/I613)*R93</f>
        <v>5076.9633849085367</v>
      </c>
      <c r="J684" s="256">
        <f>(J631/J613)*R94</f>
        <v>0</v>
      </c>
      <c r="K684" s="256">
        <f>(K645/K613)*R90</f>
        <v>2051634.9761697534</v>
      </c>
      <c r="L684" s="256">
        <f>(L648/L613)*R95</f>
        <v>0</v>
      </c>
      <c r="M684" s="231">
        <f t="shared" si="18"/>
        <v>7635209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13769977.290000001</v>
      </c>
      <c r="D685" s="256">
        <f>(D616/D613)*S91</f>
        <v>2632995.9979777415</v>
      </c>
      <c r="E685" s="258">
        <f>(E624/E613)*SUM(C685:D685)</f>
        <v>6306628.4971082453</v>
      </c>
      <c r="F685" s="258">
        <f>(F625/F613)*S65</f>
        <v>-150.28388070791377</v>
      </c>
      <c r="G685" s="256">
        <f>(G626/G613)*S92</f>
        <v>0</v>
      </c>
      <c r="H685" s="258">
        <f>(H629/H613)*S61</f>
        <v>7971.0098788680443</v>
      </c>
      <c r="I685" s="256">
        <f>(I630/I613)*S93</f>
        <v>695223.61698173231</v>
      </c>
      <c r="J685" s="256">
        <f>(J631/J613)*S94</f>
        <v>0</v>
      </c>
      <c r="K685" s="256">
        <f>(K645/K613)*S90</f>
        <v>108837.70128378799</v>
      </c>
      <c r="L685" s="256">
        <f>(L648/L613)*S95</f>
        <v>3303.3633748551638</v>
      </c>
      <c r="M685" s="231">
        <f t="shared" si="18"/>
        <v>9754810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34540464.510000005</v>
      </c>
      <c r="D687" s="256">
        <f>(D616/D613)*U91</f>
        <v>3688137.8966294569</v>
      </c>
      <c r="E687" s="258">
        <f>(E624/E613)*SUM(C687:D687)</f>
        <v>14698164.113878997</v>
      </c>
      <c r="F687" s="258">
        <f>(F625/F613)*U65</f>
        <v>41930.585236899773</v>
      </c>
      <c r="G687" s="256">
        <f>(G626/G613)*U92</f>
        <v>0</v>
      </c>
      <c r="H687" s="258">
        <f>(H629/H613)*U61</f>
        <v>19937.449053984292</v>
      </c>
      <c r="I687" s="256">
        <f>(I630/I613)*U93</f>
        <v>973826.23079999257</v>
      </c>
      <c r="J687" s="256">
        <f>(J631/J613)*U94</f>
        <v>0</v>
      </c>
      <c r="K687" s="256">
        <f>(K645/K613)*U90</f>
        <v>7611845.2040593289</v>
      </c>
      <c r="L687" s="256">
        <f>(L648/L613)*U95</f>
        <v>0</v>
      </c>
      <c r="M687" s="231">
        <f t="shared" si="18"/>
        <v>27033841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32324200.339999996</v>
      </c>
      <c r="D688" s="256">
        <f>(D616/D613)*V91</f>
        <v>1468880.3171808184</v>
      </c>
      <c r="E688" s="258">
        <f>(E624/E613)*SUM(C688:D688)</f>
        <v>12992791.107808281</v>
      </c>
      <c r="F688" s="258">
        <f>(F625/F613)*V65</f>
        <v>52060.434202031844</v>
      </c>
      <c r="G688" s="256">
        <f>(G626/G613)*V92</f>
        <v>0</v>
      </c>
      <c r="H688" s="258">
        <f>(H629/H613)*V61</f>
        <v>12710.182150484476</v>
      </c>
      <c r="I688" s="256">
        <f>(I630/I613)*V93</f>
        <v>387847.26137375447</v>
      </c>
      <c r="J688" s="256">
        <f>(J631/J613)*V94</f>
        <v>0</v>
      </c>
      <c r="K688" s="256">
        <f>(K645/K613)*V90</f>
        <v>7400771.1023507807</v>
      </c>
      <c r="L688" s="256">
        <f>(L648/L613)*V95</f>
        <v>1377502.5273146033</v>
      </c>
      <c r="M688" s="231">
        <f t="shared" si="18"/>
        <v>23692563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1549821.4099999997</v>
      </c>
      <c r="D689" s="256">
        <f>(D616/D613)*W91</f>
        <v>171653.28784766988</v>
      </c>
      <c r="E689" s="258">
        <f>(E624/E613)*SUM(C689:D689)</f>
        <v>661873.99051939801</v>
      </c>
      <c r="F689" s="258">
        <f>(F625/F613)*W65</f>
        <v>472.17861872770737</v>
      </c>
      <c r="G689" s="256">
        <f>(G626/G613)*W92</f>
        <v>0</v>
      </c>
      <c r="H689" s="258">
        <f>(H629/H613)*W61</f>
        <v>0</v>
      </c>
      <c r="I689" s="256">
        <f>(I630/I613)*W93</f>
        <v>45323.813532538581</v>
      </c>
      <c r="J689" s="256">
        <f>(J631/J613)*W94</f>
        <v>0</v>
      </c>
      <c r="K689" s="256">
        <f>(K645/K613)*W90</f>
        <v>732569.68179574772</v>
      </c>
      <c r="L689" s="256">
        <f>(L648/L613)*W95</f>
        <v>0</v>
      </c>
      <c r="M689" s="231">
        <f t="shared" si="18"/>
        <v>1611893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2687706.0200000005</v>
      </c>
      <c r="D690" s="256">
        <f>(D616/D613)*X91</f>
        <v>183792.70379695555</v>
      </c>
      <c r="E690" s="258">
        <f>(E624/E613)*SUM(C690:D690)</f>
        <v>1104036.1624060469</v>
      </c>
      <c r="F690" s="258">
        <f>(F625/F613)*X65</f>
        <v>1329.4934895422323</v>
      </c>
      <c r="G690" s="256">
        <f>(G626/G613)*X92</f>
        <v>0</v>
      </c>
      <c r="H690" s="258">
        <f>(H629/H613)*X61</f>
        <v>4.6702855596121546</v>
      </c>
      <c r="I690" s="256">
        <f>(I630/I613)*X93</f>
        <v>48529.138823875932</v>
      </c>
      <c r="J690" s="256">
        <f>(J631/J613)*X94</f>
        <v>0</v>
      </c>
      <c r="K690" s="256">
        <f>(K645/K613)*X90</f>
        <v>3421628.4627178484</v>
      </c>
      <c r="L690" s="256">
        <f>(L648/L613)*X95</f>
        <v>0</v>
      </c>
      <c r="M690" s="231">
        <f t="shared" si="18"/>
        <v>4759321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25001713.219999999</v>
      </c>
      <c r="D691" s="256">
        <f>(D616/D613)*Y91</f>
        <v>1408343.3383429532</v>
      </c>
      <c r="E691" s="258">
        <f>(E624/E613)*SUM(C691:D691)</f>
        <v>10154160.003611181</v>
      </c>
      <c r="F691" s="258">
        <f>(F625/F613)*Y65</f>
        <v>33126.156460633341</v>
      </c>
      <c r="G691" s="256">
        <f>(G626/G613)*Y92</f>
        <v>0</v>
      </c>
      <c r="H691" s="258">
        <f>(H629/H613)*Y61</f>
        <v>5530.785673970694</v>
      </c>
      <c r="I691" s="256">
        <f>(I630/I613)*Y93</f>
        <v>371862.90840810939</v>
      </c>
      <c r="J691" s="256">
        <f>(J631/J613)*Y94</f>
        <v>0</v>
      </c>
      <c r="K691" s="256">
        <f>(K645/K613)*Y90</f>
        <v>4987379.0260019563</v>
      </c>
      <c r="L691" s="256">
        <f>(L648/L613)*Y95</f>
        <v>968711.30967627687</v>
      </c>
      <c r="M691" s="231">
        <f t="shared" si="18"/>
        <v>17929114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314105.78000000014</v>
      </c>
      <c r="D692" s="256">
        <f>(D616/D613)*Z91</f>
        <v>1015035.8362482768</v>
      </c>
      <c r="E692" s="258">
        <f>(E624/E613)*SUM(C692:D692)</f>
        <v>511029.44853709074</v>
      </c>
      <c r="F692" s="258">
        <f>(F625/F613)*Z65</f>
        <v>3.9922131716946425</v>
      </c>
      <c r="G692" s="256">
        <f>(G626/G613)*Z92</f>
        <v>0</v>
      </c>
      <c r="H692" s="258">
        <f>(H629/H613)*Z61</f>
        <v>806.79183042299962</v>
      </c>
      <c r="I692" s="256">
        <f>(I630/I613)*Z93</f>
        <v>268012.89708932163</v>
      </c>
      <c r="J692" s="256">
        <f>(J631/J613)*Z94</f>
        <v>0</v>
      </c>
      <c r="K692" s="256">
        <f>(K645/K613)*Z90</f>
        <v>54306.282293010052</v>
      </c>
      <c r="L692" s="256">
        <f>(L648/L613)*Z95</f>
        <v>0</v>
      </c>
      <c r="M692" s="231">
        <f t="shared" si="18"/>
        <v>1849195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2100629.39</v>
      </c>
      <c r="D693" s="256">
        <f>(D616/D613)*AA91</f>
        <v>598455.6265921758</v>
      </c>
      <c r="E693" s="258">
        <f>(E624/E613)*SUM(C693:D693)</f>
        <v>1037746.4001745434</v>
      </c>
      <c r="F693" s="258">
        <f>(F625/F613)*AA65</f>
        <v>2241.7258132918546</v>
      </c>
      <c r="G693" s="256">
        <f>(G626/G613)*AA92</f>
        <v>0</v>
      </c>
      <c r="H693" s="258">
        <f>(H629/H613)*AA61</f>
        <v>476.36912708043974</v>
      </c>
      <c r="I693" s="256">
        <f>(I630/I613)*AA93</f>
        <v>158017.89506783694</v>
      </c>
      <c r="J693" s="256">
        <f>(J631/J613)*AA94</f>
        <v>0</v>
      </c>
      <c r="K693" s="256">
        <f>(K645/K613)*AA90</f>
        <v>249543.57667207046</v>
      </c>
      <c r="L693" s="256">
        <f>(L648/L613)*AA95</f>
        <v>0</v>
      </c>
      <c r="M693" s="231">
        <f t="shared" si="18"/>
        <v>2046482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49966320.239999987</v>
      </c>
      <c r="D694" s="256">
        <f>(D616/D613)*AB91</f>
        <v>788746.54373669322</v>
      </c>
      <c r="E694" s="258">
        <f>(E624/E613)*SUM(C694:D694)</f>
        <v>19514349.315288614</v>
      </c>
      <c r="F694" s="258">
        <f>(F625/F613)*AB65</f>
        <v>111675.46146800458</v>
      </c>
      <c r="G694" s="256">
        <f>(G626/G613)*AB92</f>
        <v>0</v>
      </c>
      <c r="H694" s="258">
        <f>(H629/H613)*AB61</f>
        <v>10161.373806326144</v>
      </c>
      <c r="I694" s="256">
        <f>(I630/I613)*AB93</f>
        <v>208262.84029281669</v>
      </c>
      <c r="J694" s="256">
        <f>(J631/J613)*AB94</f>
        <v>0</v>
      </c>
      <c r="K694" s="256">
        <f>(K645/K613)*AB90</f>
        <v>8852810.8784017619</v>
      </c>
      <c r="L694" s="256">
        <f>(L648/L613)*AB95</f>
        <v>0</v>
      </c>
      <c r="M694" s="231">
        <f t="shared" si="18"/>
        <v>29486006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16448565.68</v>
      </c>
      <c r="D695" s="256">
        <f>(D616/D613)*AC91</f>
        <v>144881.11974074069</v>
      </c>
      <c r="E695" s="258">
        <f>(E624/E613)*SUM(C695:D695)</f>
        <v>6379861.9076698069</v>
      </c>
      <c r="F695" s="258">
        <f>(F625/F613)*AC65</f>
        <v>12154.491071370772</v>
      </c>
      <c r="G695" s="256">
        <f>(G626/G613)*AC92</f>
        <v>0</v>
      </c>
      <c r="H695" s="258">
        <f>(H629/H613)*AC61</f>
        <v>13637.233834067491</v>
      </c>
      <c r="I695" s="256">
        <f>(I630/I613)*AC93</f>
        <v>38254.815493788185</v>
      </c>
      <c r="J695" s="256">
        <f>(J631/J613)*AC94</f>
        <v>0</v>
      </c>
      <c r="K695" s="256">
        <f>(K645/K613)*AC90</f>
        <v>5660219.1388069615</v>
      </c>
      <c r="L695" s="256">
        <f>(L648/L613)*AC95</f>
        <v>0</v>
      </c>
      <c r="M695" s="231">
        <f t="shared" si="18"/>
        <v>12249009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1518016.02</v>
      </c>
      <c r="D696" s="256">
        <f>(D616/D613)*AD91</f>
        <v>244697.75776284083</v>
      </c>
      <c r="E696" s="258">
        <f>(E624/E613)*SUM(C696:D696)</f>
        <v>677729.62547176145</v>
      </c>
      <c r="F696" s="258">
        <f>(F625/F613)*AD65</f>
        <v>185.04583830158893</v>
      </c>
      <c r="G696" s="256">
        <f>(G626/G613)*AD92</f>
        <v>0</v>
      </c>
      <c r="H696" s="258">
        <f>(H629/H613)*AD61</f>
        <v>131.93556705904334</v>
      </c>
      <c r="I696" s="256">
        <f>(I630/I613)*AD93</f>
        <v>64610.679374317857</v>
      </c>
      <c r="J696" s="256">
        <f>(J631/J613)*AD94</f>
        <v>0</v>
      </c>
      <c r="K696" s="256">
        <f>(K645/K613)*AD90</f>
        <v>417906.39158380398</v>
      </c>
      <c r="L696" s="256">
        <f>(L648/L613)*AD95</f>
        <v>46660.007669829189</v>
      </c>
      <c r="M696" s="231">
        <f t="shared" si="18"/>
        <v>1451921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3354075.3899999997</v>
      </c>
      <c r="D697" s="256">
        <f>(D616/D613)*AE91</f>
        <v>0</v>
      </c>
      <c r="E697" s="258">
        <f>(E624/E613)*SUM(C697:D697)</f>
        <v>1289577.6311192974</v>
      </c>
      <c r="F697" s="258">
        <f>(F625/F613)*AE65</f>
        <v>26.259022540963997</v>
      </c>
      <c r="G697" s="256">
        <f>(G626/G613)*AE92</f>
        <v>0</v>
      </c>
      <c r="H697" s="258">
        <f>(H629/H613)*AE61</f>
        <v>0</v>
      </c>
      <c r="I697" s="256">
        <f>(I630/I613)*AE93</f>
        <v>0</v>
      </c>
      <c r="J697" s="256">
        <f>(J631/J613)*AE94</f>
        <v>0</v>
      </c>
      <c r="K697" s="256">
        <f>(K645/K613)*AE90</f>
        <v>563841.256389683</v>
      </c>
      <c r="L697" s="256">
        <f>(L648/L613)*AE95</f>
        <v>0</v>
      </c>
      <c r="M697" s="231">
        <f t="shared" si="18"/>
        <v>1853445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36849430.239999995</v>
      </c>
      <c r="D699" s="256">
        <f>(D616/D613)*AG91</f>
        <v>3096980.2031192812</v>
      </c>
      <c r="E699" s="258">
        <f>(E624/E613)*SUM(C699:D699)</f>
        <v>15358628.343460377</v>
      </c>
      <c r="F699" s="258">
        <f>(F625/F613)*AG65</f>
        <v>7017.3443552568833</v>
      </c>
      <c r="G699" s="256">
        <f>(G626/G613)*AG92</f>
        <v>0</v>
      </c>
      <c r="H699" s="258">
        <f>(H629/H613)*AG61</f>
        <v>28662.7100507297</v>
      </c>
      <c r="I699" s="256">
        <f>(I630/I613)*AG93</f>
        <v>817735.30236547196</v>
      </c>
      <c r="J699" s="256">
        <f>(J631/J613)*AG94</f>
        <v>0</v>
      </c>
      <c r="K699" s="256">
        <f>(K645/K613)*AG90</f>
        <v>6412734.1273181047</v>
      </c>
      <c r="L699" s="256">
        <f>(L648/L613)*AG95</f>
        <v>4946373.7334237508</v>
      </c>
      <c r="M699" s="231">
        <f t="shared" si="18"/>
        <v>30668132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10538930.859999999</v>
      </c>
      <c r="D702" s="256">
        <f>(D616/D613)*AJ91</f>
        <v>687182.13746277883</v>
      </c>
      <c r="E702" s="258">
        <f>(E624/E613)*SUM(C702:D702)</f>
        <v>4316225.0464339163</v>
      </c>
      <c r="F702" s="258">
        <f>(F625/F613)*AJ65</f>
        <v>4028.7494562828915</v>
      </c>
      <c r="G702" s="256">
        <f>(G626/G613)*AJ92</f>
        <v>0</v>
      </c>
      <c r="H702" s="258">
        <f>(H629/H613)*AJ61</f>
        <v>9699.0155359245437</v>
      </c>
      <c r="I702" s="256">
        <f>(I630/I613)*AJ93</f>
        <v>181445.49080174853</v>
      </c>
      <c r="J702" s="256">
        <f>(J631/J613)*AJ94</f>
        <v>0</v>
      </c>
      <c r="K702" s="256">
        <f>(K645/K613)*AJ90</f>
        <v>631123.03881399264</v>
      </c>
      <c r="L702" s="256">
        <f>(L648/L613)*AJ95</f>
        <v>1122317.7066070419</v>
      </c>
      <c r="M702" s="231">
        <f t="shared" si="18"/>
        <v>6952021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2690970.7600000002</v>
      </c>
      <c r="D703" s="256">
        <f>(D616/D613)*AK91</f>
        <v>0</v>
      </c>
      <c r="E703" s="258">
        <f>(E624/E613)*SUM(C703:D703)</f>
        <v>1034626.6242071845</v>
      </c>
      <c r="F703" s="258">
        <f>(F625/F613)*AK65</f>
        <v>52.285915174632279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428942.65049107984</v>
      </c>
      <c r="L703" s="256">
        <f>(L648/L613)*AK95</f>
        <v>0</v>
      </c>
      <c r="M703" s="231">
        <f t="shared" si="18"/>
        <v>1463622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844486.80999999971</v>
      </c>
      <c r="D704" s="256">
        <f>(D616/D613)*AL91</f>
        <v>0</v>
      </c>
      <c r="E704" s="258">
        <f>(E624/E613)*SUM(C704:D704)</f>
        <v>324688.97485076863</v>
      </c>
      <c r="F704" s="258">
        <f>(F625/F613)*AL65</f>
        <v>6.7862869994589508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116909.5024773241</v>
      </c>
      <c r="L704" s="256">
        <f>(L648/L613)*AL95</f>
        <v>0</v>
      </c>
      <c r="M704" s="231">
        <f t="shared" si="18"/>
        <v>441605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358360.22</v>
      </c>
      <c r="D711" s="256">
        <f>(D616/D613)*AS91</f>
        <v>69602.30038106392</v>
      </c>
      <c r="E711" s="258">
        <f>(E624/E613)*SUM(C711:D711)</f>
        <v>164543.37755385292</v>
      </c>
      <c r="F711" s="258">
        <f>(F625/F613)*AS65</f>
        <v>92.66704128377522</v>
      </c>
      <c r="G711" s="256">
        <f>(G626/G613)*AS92</f>
        <v>0</v>
      </c>
      <c r="H711" s="258">
        <f>(H629/H613)*AS61</f>
        <v>308.2388469344022</v>
      </c>
      <c r="I711" s="256">
        <f>(I630/I613)*AS93</f>
        <v>18377.985784382996</v>
      </c>
      <c r="J711" s="256">
        <f>(J631/J613)*AS94</f>
        <v>0</v>
      </c>
      <c r="K711" s="256">
        <f>(K645/K613)*AS90</f>
        <v>47034.060885283732</v>
      </c>
      <c r="L711" s="256">
        <f>(L648/L613)*AS95</f>
        <v>92081.254074087687</v>
      </c>
      <c r="M711" s="231">
        <f t="shared" si="18"/>
        <v>392040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6657238.1499999994</v>
      </c>
      <c r="D712" s="256">
        <f>(D616/D613)*AT91</f>
        <v>238844.65689978332</v>
      </c>
      <c r="E712" s="258">
        <f>(E624/E613)*SUM(C712:D712)</f>
        <v>2651411.5206350023</v>
      </c>
      <c r="F712" s="258">
        <f>(F625/F613)*AT65</f>
        <v>5140.5210695776987</v>
      </c>
      <c r="G712" s="256">
        <f>(G626/G613)*AT92</f>
        <v>0</v>
      </c>
      <c r="H712" s="258">
        <f>(H629/H613)*AT61</f>
        <v>1956.8496494774924</v>
      </c>
      <c r="I712" s="256">
        <f>(I630/I613)*AT93</f>
        <v>63065.21027535262</v>
      </c>
      <c r="J712" s="256">
        <f>(J631/J613)*AT94</f>
        <v>0</v>
      </c>
      <c r="K712" s="256">
        <f>(K645/K613)*AT90</f>
        <v>107140.29425981206</v>
      </c>
      <c r="L712" s="256">
        <f>(L648/L613)*AT95</f>
        <v>2477.5225311413728</v>
      </c>
      <c r="M712" s="231">
        <f t="shared" si="18"/>
        <v>3070037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783510.58</v>
      </c>
      <c r="D714" s="256">
        <f>(D616/D613)*AV91</f>
        <v>274291.31197900727</v>
      </c>
      <c r="E714" s="258">
        <f>(E624/E613)*SUM(C714:D714)</f>
        <v>406704.53088766121</v>
      </c>
      <c r="F714" s="258">
        <f>(F625/F613)*AV65</f>
        <v>34.713154650107448</v>
      </c>
      <c r="G714" s="256">
        <f>(G626/G613)*AV92</f>
        <v>0</v>
      </c>
      <c r="H714" s="258">
        <f>(H629/H613)*AV61</f>
        <v>213.66556435225604</v>
      </c>
      <c r="I714" s="256">
        <f>(I630/I613)*AV93</f>
        <v>72424.644081180348</v>
      </c>
      <c r="J714" s="256">
        <f>(J631/J613)*AV94</f>
        <v>0</v>
      </c>
      <c r="K714" s="256">
        <f>(K645/K613)*AV90</f>
        <v>52604.729872798867</v>
      </c>
      <c r="L714" s="256">
        <f>(L648/L613)*AV95</f>
        <v>36749.917545263699</v>
      </c>
      <c r="M714" s="231">
        <f t="shared" si="18"/>
        <v>843024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999957738.02743208</v>
      </c>
      <c r="D716" s="231">
        <f>SUM(D617:D648)+SUM(D669:D714)</f>
        <v>57591655.789999053</v>
      </c>
      <c r="E716" s="231">
        <f>SUM(E625:E648)+SUM(E669:E714)</f>
        <v>277695841.00278085</v>
      </c>
      <c r="F716" s="231">
        <f>SUM(F626:F649)+SUM(F669:F714)</f>
        <v>546040.65934195777</v>
      </c>
      <c r="G716" s="231">
        <f>SUM(G627:G648)+SUM(G669:G714)</f>
        <v>13956975.48931261</v>
      </c>
      <c r="H716" s="231">
        <f>SUM(H630:H648)+SUM(H669:H714)</f>
        <v>375709.29484272894</v>
      </c>
      <c r="I716" s="231">
        <f>SUM(I631:I648)+SUM(I669:I714)</f>
        <v>13222703.504514903</v>
      </c>
      <c r="J716" s="231">
        <f>SUM(J632:J648)+SUM(J669:J714)</f>
        <v>7663416.8041619593</v>
      </c>
      <c r="K716" s="231">
        <f>SUM(K669:K714)</f>
        <v>88513892.256038532</v>
      </c>
      <c r="L716" s="231">
        <f>SUM(L669:L714)</f>
        <v>51647260.525016792</v>
      </c>
      <c r="M716" s="231">
        <f>SUM(M669:M714)</f>
        <v>443571233</v>
      </c>
      <c r="N716" s="250" t="s">
        <v>669</v>
      </c>
    </row>
    <row r="717" spans="1:14" s="231" customFormat="1" ht="12.65" customHeight="1" x14ac:dyDescent="0.3">
      <c r="C717" s="253">
        <f>CE86</f>
        <v>999957738.02743173</v>
      </c>
      <c r="D717" s="231">
        <f>D616</f>
        <v>57591655.789999045</v>
      </c>
      <c r="E717" s="231">
        <f>E624</f>
        <v>277695841.0027808</v>
      </c>
      <c r="F717" s="231">
        <f>F625</f>
        <v>546040.65934195754</v>
      </c>
      <c r="G717" s="231">
        <f>G626</f>
        <v>13956975.48931261</v>
      </c>
      <c r="H717" s="231">
        <f>H629</f>
        <v>375709.29484272923</v>
      </c>
      <c r="I717" s="231">
        <f>I630</f>
        <v>13222703.504514901</v>
      </c>
      <c r="J717" s="231">
        <f>J631</f>
        <v>7663416.8041619593</v>
      </c>
      <c r="K717" s="231">
        <f>K645</f>
        <v>88513892.256038561</v>
      </c>
      <c r="L717" s="231">
        <f>L648</f>
        <v>51647260.525016777</v>
      </c>
      <c r="M717" s="231">
        <f>C649</f>
        <v>443571232.97743225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162</v>
      </c>
      <c r="C2" s="12" t="str">
        <f>SUBSTITUTE(LEFT(data!C98,49),",","")</f>
        <v>Sacred Heart Medical Center</v>
      </c>
      <c r="D2" s="12" t="str">
        <f>LEFT(data!C99,49)</f>
        <v>101 W. 8th Ave.</v>
      </c>
      <c r="E2" s="12" t="str">
        <f>RIGHT(data!C100,100)</f>
        <v>Spokane</v>
      </c>
      <c r="F2" s="12" t="str">
        <f>RIGHT(data!C101,100)</f>
        <v>WA</v>
      </c>
      <c r="G2" s="12" t="str">
        <f>RIGHT(data!C102,100)</f>
        <v>96665</v>
      </c>
      <c r="H2" s="12" t="str">
        <f>RIGHT(data!C103,100)</f>
        <v>Spokane</v>
      </c>
      <c r="I2" s="12" t="str">
        <f>LEFT(data!C104,49)</f>
        <v>Alex Jackson</v>
      </c>
      <c r="J2" s="12" t="str">
        <f>LEFT(data!C105,49)</f>
        <v>Helen Andrus</v>
      </c>
      <c r="K2" s="12" t="str">
        <f>LEFT(data!C107,49)</f>
        <v>(509) 474-3040</v>
      </c>
      <c r="L2" s="12" t="str">
        <f>LEFT(data!C107,49)</f>
        <v>(509) 474-3040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162</v>
      </c>
      <c r="B2" s="224" t="str">
        <f>RIGHT(data!C96,4)</f>
        <v>2022</v>
      </c>
      <c r="C2" s="16" t="s">
        <v>1123</v>
      </c>
      <c r="D2" s="223">
        <f>ROUND(data!C181,0)</f>
        <v>22641576</v>
      </c>
      <c r="E2" s="223">
        <f>ROUND(data!C182,0)</f>
        <v>0</v>
      </c>
      <c r="F2" s="223">
        <f>ROUND(data!C183,0)</f>
        <v>-265511</v>
      </c>
      <c r="G2" s="223">
        <f>ROUND(data!C184,0)</f>
        <v>73899</v>
      </c>
      <c r="H2" s="223">
        <f>ROUND(data!C185,0)</f>
        <v>0</v>
      </c>
      <c r="I2" s="223">
        <f>ROUND(data!C186,0)</f>
        <v>6927826</v>
      </c>
      <c r="J2" s="223">
        <f>ROUND(data!C187+data!C188,0)</f>
        <v>4345390</v>
      </c>
      <c r="K2" s="223">
        <f>ROUND(data!C191,0)</f>
        <v>3999309</v>
      </c>
      <c r="L2" s="223">
        <f>ROUND(data!C192,0)</f>
        <v>3665185</v>
      </c>
      <c r="M2" s="223">
        <f>ROUND(data!C195,0)</f>
        <v>0</v>
      </c>
      <c r="N2" s="223">
        <f>ROUND(data!C196,0)</f>
        <v>100</v>
      </c>
      <c r="O2" s="223">
        <f>ROUND(data!C199,0)</f>
        <v>0</v>
      </c>
      <c r="P2" s="223">
        <f>ROUND(data!C200,0)</f>
        <v>6210904</v>
      </c>
      <c r="Q2" s="223">
        <f>ROUND(data!C201,0)</f>
        <v>19264182</v>
      </c>
      <c r="R2" s="223">
        <f>ROUND(data!C204,0)</f>
        <v>-782482</v>
      </c>
      <c r="S2" s="223">
        <f>ROUND(data!C205,0)</f>
        <v>6407449</v>
      </c>
      <c r="T2" s="223">
        <f>ROUND(data!B211,0)</f>
        <v>9445545</v>
      </c>
      <c r="U2" s="223">
        <f>ROUND(data!C211,0)</f>
        <v>0</v>
      </c>
      <c r="V2" s="223">
        <f>ROUND(data!D211,0)</f>
        <v>751104</v>
      </c>
      <c r="W2" s="223">
        <f>ROUND(data!B212,0)</f>
        <v>21538294</v>
      </c>
      <c r="X2" s="223">
        <f>ROUND(data!C212,0)</f>
        <v>0</v>
      </c>
      <c r="Y2" s="223">
        <f>ROUND(data!D212,0)</f>
        <v>0</v>
      </c>
      <c r="Z2" s="223">
        <f>ROUND(data!B213,0)</f>
        <v>366927206</v>
      </c>
      <c r="AA2" s="223">
        <f>ROUND(data!C213,0)</f>
        <v>2031491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13959218</v>
      </c>
      <c r="AG2" s="223">
        <f>ROUND(data!C215,0)</f>
        <v>0</v>
      </c>
      <c r="AH2" s="223">
        <f>ROUND(data!D215,0)</f>
        <v>0</v>
      </c>
      <c r="AI2" s="223">
        <f>ROUND(data!B216,0)</f>
        <v>229589233</v>
      </c>
      <c r="AJ2" s="223">
        <f>ROUND(data!C216,0)</f>
        <v>7471896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11967882</v>
      </c>
      <c r="AS2" s="223">
        <f>ROUND(data!C219,0)</f>
        <v>2755044</v>
      </c>
      <c r="AT2" s="223">
        <f>ROUND(data!D219,0)</f>
        <v>-630935</v>
      </c>
      <c r="AU2" s="223">
        <v>0</v>
      </c>
      <c r="AV2" s="223">
        <v>0</v>
      </c>
      <c r="AW2" s="223">
        <v>0</v>
      </c>
      <c r="AX2" s="223">
        <f>ROUND(data!B225,0)</f>
        <v>21252194</v>
      </c>
      <c r="AY2" s="223">
        <f>ROUND(data!C225,0)</f>
        <v>36406</v>
      </c>
      <c r="AZ2" s="223">
        <f>ROUND(data!D225,0)</f>
        <v>0</v>
      </c>
      <c r="BA2" s="223">
        <f>ROUND(data!B226,0)</f>
        <v>258259038</v>
      </c>
      <c r="BB2" s="223">
        <f>ROUND(data!C226,0)</f>
        <v>9762834</v>
      </c>
      <c r="BC2" s="223">
        <f>ROUND(data!D226,0)</f>
        <v>38539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11918020</v>
      </c>
      <c r="BH2" s="223">
        <f>ROUND(data!C228,0)</f>
        <v>423089</v>
      </c>
      <c r="BI2" s="223">
        <f>ROUND(data!D228,0)</f>
        <v>0</v>
      </c>
      <c r="BJ2" s="223">
        <f>ROUND(data!B229,0)</f>
        <v>198361735</v>
      </c>
      <c r="BK2" s="223">
        <f>ROUND(data!C229,0)</f>
        <v>9652411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963780105</v>
      </c>
      <c r="BW2" s="223">
        <f>ROUND(data!C240,0)</f>
        <v>672846031</v>
      </c>
      <c r="BX2" s="223">
        <f>ROUND(data!C241,0)</f>
        <v>14355932</v>
      </c>
      <c r="BY2" s="223">
        <f>ROUND(data!C242,0)</f>
        <v>111835390</v>
      </c>
      <c r="BZ2" s="223">
        <f>ROUND(data!C243,0)</f>
        <v>442181485</v>
      </c>
      <c r="CA2" s="223">
        <f>ROUND(data!C244,0)</f>
        <v>19482964</v>
      </c>
      <c r="CB2" s="223">
        <f>ROUND(data!C247,0)</f>
        <v>1908</v>
      </c>
      <c r="CC2" s="223">
        <f>ROUND(data!C249,0)</f>
        <v>17428151</v>
      </c>
      <c r="CD2" s="223">
        <f>ROUND(data!C250,0)</f>
        <v>15921383</v>
      </c>
      <c r="CE2" s="223">
        <f>ROUND(data!C254+data!C255,0)</f>
        <v>0</v>
      </c>
      <c r="CF2" s="223">
        <f>data!D237</f>
        <v>-7239318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162</v>
      </c>
      <c r="B2" s="16" t="str">
        <f>RIGHT(data!C96,4)</f>
        <v>2022</v>
      </c>
      <c r="C2" s="16" t="s">
        <v>1123</v>
      </c>
      <c r="D2" s="222">
        <f>ROUND(data!C127,0)</f>
        <v>23707</v>
      </c>
      <c r="E2" s="222">
        <f>ROUND(data!C128,0)</f>
        <v>0</v>
      </c>
      <c r="F2" s="222">
        <f>ROUND(data!C129,0)</f>
        <v>0</v>
      </c>
      <c r="G2" s="222">
        <f>ROUND(data!C130,0)</f>
        <v>2117</v>
      </c>
      <c r="H2" s="222">
        <f>ROUND(data!D127,0)</f>
        <v>177700</v>
      </c>
      <c r="I2" s="222">
        <f>ROUND(data!D128,0)</f>
        <v>0</v>
      </c>
      <c r="J2" s="222">
        <f>ROUND(data!D129,0)</f>
        <v>0</v>
      </c>
      <c r="K2" s="222">
        <f>ROUND(data!D130,0)</f>
        <v>5488</v>
      </c>
      <c r="L2" s="222">
        <f>ROUND(data!C132,0)</f>
        <v>135</v>
      </c>
      <c r="M2" s="222">
        <f>ROUND(data!C133,0)</f>
        <v>0</v>
      </c>
      <c r="N2" s="222">
        <f>ROUND(data!C134,0)</f>
        <v>374</v>
      </c>
      <c r="O2" s="222">
        <f>ROUND(data!C135,0)</f>
        <v>55</v>
      </c>
      <c r="P2" s="222">
        <f>ROUND(data!C136,0)</f>
        <v>48</v>
      </c>
      <c r="Q2" s="222">
        <f>ROUND(data!C137,0)</f>
        <v>0</v>
      </c>
      <c r="R2" s="222">
        <f>ROUND(data!C138,0)</f>
        <v>72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691</v>
      </c>
      <c r="X2" s="222">
        <f>ROUND(data!C145,0)</f>
        <v>61</v>
      </c>
      <c r="Y2" s="222">
        <f>ROUND(data!B154,0)</f>
        <v>9475</v>
      </c>
      <c r="Z2" s="222">
        <f>ROUND(data!B155,0)</f>
        <v>71023</v>
      </c>
      <c r="AA2" s="222">
        <f>ROUND(data!B156,0)</f>
        <v>218539</v>
      </c>
      <c r="AB2" s="222">
        <f>ROUND(data!B157,0)</f>
        <v>869465134</v>
      </c>
      <c r="AC2" s="222">
        <f>ROUND(data!B158,0)</f>
        <v>408064589</v>
      </c>
      <c r="AD2" s="222">
        <f>ROUND(data!C154,0)</f>
        <v>6507</v>
      </c>
      <c r="AE2" s="222">
        <f>ROUND(data!C155,0)</f>
        <v>48774</v>
      </c>
      <c r="AF2" s="222">
        <f>ROUND(data!C156,0)</f>
        <v>150080</v>
      </c>
      <c r="AG2" s="222">
        <f>ROUND(data!C157,0)</f>
        <v>620652929</v>
      </c>
      <c r="AH2" s="222">
        <f>ROUND(data!C158,0)</f>
        <v>256684965</v>
      </c>
      <c r="AI2" s="222">
        <f>ROUND(data!D154,0)</f>
        <v>7725</v>
      </c>
      <c r="AJ2" s="222">
        <f>ROUND(data!D155,0)</f>
        <v>57903</v>
      </c>
      <c r="AK2" s="222">
        <f>ROUND(data!D156,0)</f>
        <v>178169</v>
      </c>
      <c r="AL2" s="222">
        <f>ROUND(data!D157,0)</f>
        <v>621073350</v>
      </c>
      <c r="AM2" s="222">
        <f>ROUND(data!D158,0)</f>
        <v>420464640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162</v>
      </c>
      <c r="B2" s="224" t="str">
        <f>RIGHT(data!C96,4)</f>
        <v>2022</v>
      </c>
      <c r="C2" s="16" t="s">
        <v>1123</v>
      </c>
      <c r="D2" s="222">
        <f>ROUND(data!C266,0)</f>
        <v>12300337</v>
      </c>
      <c r="E2" s="222">
        <f>ROUND(data!C267,0)</f>
        <v>0</v>
      </c>
      <c r="F2" s="222">
        <f>ROUND(data!C268,0)</f>
        <v>513520872</v>
      </c>
      <c r="G2" s="222">
        <f>ROUND(data!C269,0)</f>
        <v>369639483</v>
      </c>
      <c r="H2" s="222">
        <f>ROUND(data!C270,0)</f>
        <v>0</v>
      </c>
      <c r="I2" s="222">
        <f>ROUND(data!C271,0)</f>
        <v>17466688</v>
      </c>
      <c r="J2" s="222">
        <f>ROUND(data!C272,0)</f>
        <v>0</v>
      </c>
      <c r="K2" s="222">
        <f>ROUND(data!C273,0)</f>
        <v>17227243</v>
      </c>
      <c r="L2" s="222">
        <f>ROUND(data!C274,0)</f>
        <v>193336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347790111</v>
      </c>
      <c r="Q2" s="222">
        <f>ROUND(data!C283,0)</f>
        <v>8694441</v>
      </c>
      <c r="R2" s="222">
        <f>ROUND(data!C284,0)</f>
        <v>21538294</v>
      </c>
      <c r="S2" s="222">
        <f>ROUND(data!C285,0)</f>
        <v>368958696</v>
      </c>
      <c r="T2" s="222">
        <f>ROUND(data!C286,0)</f>
        <v>0</v>
      </c>
      <c r="U2" s="222">
        <f>ROUND(data!C287,0)</f>
        <v>13959218</v>
      </c>
      <c r="V2" s="222">
        <f>ROUND(data!C288,0)</f>
        <v>237061129</v>
      </c>
      <c r="W2" s="222">
        <f>ROUND(data!C289,0)</f>
        <v>0</v>
      </c>
      <c r="X2" s="222">
        <f>ROUND(data!C290,0)</f>
        <v>15353861</v>
      </c>
      <c r="Y2" s="222">
        <f>ROUND(data!C291,0)</f>
        <v>0</v>
      </c>
      <c r="Z2" s="222">
        <f>ROUND(data!C292,0)</f>
        <v>509627189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39605511</v>
      </c>
      <c r="AE2" s="222">
        <f>ROUND(data!C302,0)</f>
        <v>6314858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40082129</v>
      </c>
      <c r="AK2" s="222">
        <f>ROUND(data!C316,0)</f>
        <v>36144206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3378269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-395064</v>
      </c>
      <c r="AV2" s="222">
        <f>ROUND(data!C331,0)</f>
        <v>2741570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167752023</v>
      </c>
      <c r="BA2" s="222">
        <f>ROUND(data!C336,0)</f>
        <v>0</v>
      </c>
      <c r="BB2" s="222">
        <f>ROUND(data!C337,0)</f>
        <v>0</v>
      </c>
      <c r="BC2" s="222">
        <f>ROUND(data!C338,0)</f>
        <v>1423949</v>
      </c>
      <c r="BD2" s="222">
        <f>ROUND(data!C339,0)</f>
        <v>0</v>
      </c>
      <c r="BE2" s="222">
        <f>ROUND(data!C343,0)</f>
        <v>489590843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3424.54</v>
      </c>
      <c r="BL2" s="222">
        <f>ROUND(data!C358,0)</f>
        <v>2111191413</v>
      </c>
      <c r="BM2" s="222">
        <f>ROUND(data!C359,0)</f>
        <v>1085214194</v>
      </c>
      <c r="BN2" s="222">
        <f>ROUND(data!C363,0)</f>
        <v>2224481907</v>
      </c>
      <c r="BO2" s="222">
        <f>ROUND(data!C364,0)</f>
        <v>33349534</v>
      </c>
      <c r="BP2" s="222">
        <f>ROUND(data!C365,0)</f>
        <v>0</v>
      </c>
      <c r="BQ2" s="222">
        <f>ROUND(data!D381,0)</f>
        <v>53147429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53147429</v>
      </c>
      <c r="CC2" s="222">
        <f>ROUND(data!C382,0)</f>
        <v>0</v>
      </c>
      <c r="CD2" s="222">
        <f>ROUND(data!C389,0)</f>
        <v>379409523</v>
      </c>
      <c r="CE2" s="222">
        <f>ROUND(data!C390,0)</f>
        <v>33723180</v>
      </c>
      <c r="CF2" s="222">
        <f>ROUND(data!C391,0)</f>
        <v>39291574</v>
      </c>
      <c r="CG2" s="222">
        <f>ROUND(data!C392,0)</f>
        <v>203621128</v>
      </c>
      <c r="CH2" s="222">
        <f>ROUND(data!C393,0)</f>
        <v>4974879</v>
      </c>
      <c r="CI2" s="222">
        <f>ROUND(data!C394,0)</f>
        <v>108727809</v>
      </c>
      <c r="CJ2" s="222">
        <f>ROUND(data!C395,0)</f>
        <v>19874741</v>
      </c>
      <c r="CK2" s="222">
        <f>ROUND(data!C396,0)</f>
        <v>7664494</v>
      </c>
      <c r="CL2" s="222">
        <f>ROUND(data!C397,0)</f>
        <v>100</v>
      </c>
      <c r="CM2" s="222">
        <f>ROUND(data!C398,0)</f>
        <v>25475086</v>
      </c>
      <c r="CN2" s="222">
        <f>ROUND(data!C399,0)</f>
        <v>5624967</v>
      </c>
      <c r="CO2" s="222">
        <f>ROUND(data!C362,0)</f>
        <v>-7239318</v>
      </c>
      <c r="CP2" s="222">
        <f>ROUND(data!D415,0)</f>
        <v>347148217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347148217</v>
      </c>
      <c r="DE2" s="65">
        <f>ROUND(data!C419,0)</f>
        <v>0</v>
      </c>
      <c r="DF2" s="222">
        <f>ROUND(data!D420,0)</f>
        <v>-47993596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162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19433</v>
      </c>
      <c r="F2" s="212">
        <f>ROUND(data!C60,2)</f>
        <v>374.23</v>
      </c>
      <c r="G2" s="222">
        <f>ROUND(data!C61,0)</f>
        <v>33116446</v>
      </c>
      <c r="H2" s="222">
        <f>ROUND(data!C62,0)</f>
        <v>2271037</v>
      </c>
      <c r="I2" s="222">
        <f>ROUND(data!C63,0)</f>
        <v>3592813</v>
      </c>
      <c r="J2" s="222">
        <f>ROUND(data!C64,0)</f>
        <v>3837059</v>
      </c>
      <c r="K2" s="222">
        <f>ROUND(data!C65,0)</f>
        <v>2128</v>
      </c>
      <c r="L2" s="222">
        <f>ROUND(data!C66,0)</f>
        <v>790033</v>
      </c>
      <c r="M2" s="66">
        <f>ROUND(data!C67,0)</f>
        <v>830461</v>
      </c>
      <c r="N2" s="222">
        <f>ROUND(data!C68,0)</f>
        <v>1631</v>
      </c>
      <c r="O2" s="222">
        <f>ROUND(data!C69,0)</f>
        <v>66697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66697</v>
      </c>
      <c r="AD2" s="222">
        <f>ROUND(data!C84,0)</f>
        <v>5890</v>
      </c>
      <c r="AE2" s="222">
        <f>ROUND(data!C89,0)</f>
        <v>97622615</v>
      </c>
      <c r="AF2" s="222">
        <f>ROUND(data!C87,0)</f>
        <v>97022246</v>
      </c>
      <c r="AG2" s="222">
        <f>IF(data!C90&gt;0,ROUND(data!C90,0),0)</f>
        <v>50564</v>
      </c>
      <c r="AH2" s="222">
        <f>IF(data!C91&gt;0,ROUND(data!C91,0),0)</f>
        <v>0</v>
      </c>
      <c r="AI2" s="222">
        <f>IF(data!C92&gt;0,ROUND(data!C92,0),0)</f>
        <v>17299</v>
      </c>
      <c r="AJ2" s="222">
        <f>IF(data!C93&gt;0,ROUND(data!C93,0),0)</f>
        <v>0</v>
      </c>
      <c r="AK2" s="212">
        <f>IF(data!C94&gt;0,ROUND(data!C94,2),0)</f>
        <v>257.39999999999998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162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162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145706</v>
      </c>
      <c r="F4" s="212">
        <f>ROUND(data!E60,2)</f>
        <v>758.33</v>
      </c>
      <c r="G4" s="222">
        <f>ROUND(data!E61,0)</f>
        <v>90238798</v>
      </c>
      <c r="H4" s="222">
        <f>ROUND(data!E62,0)</f>
        <v>6199828</v>
      </c>
      <c r="I4" s="222">
        <f>ROUND(data!E63,0)</f>
        <v>4285992</v>
      </c>
      <c r="J4" s="222">
        <f>ROUND(data!E64,0)</f>
        <v>7009210</v>
      </c>
      <c r="K4" s="222">
        <f>ROUND(data!E65,0)</f>
        <v>2004</v>
      </c>
      <c r="L4" s="222">
        <f>ROUND(data!E66,0)</f>
        <v>1436098</v>
      </c>
      <c r="M4" s="66">
        <f>ROUND(data!E67,0)</f>
        <v>442648</v>
      </c>
      <c r="N4" s="222">
        <f>ROUND(data!E68,0)</f>
        <v>87933</v>
      </c>
      <c r="O4" s="222">
        <f>ROUND(data!E69,0)</f>
        <v>29075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29075</v>
      </c>
      <c r="AD4" s="222">
        <f>ROUND(data!E84,0)</f>
        <v>312259</v>
      </c>
      <c r="AE4" s="222">
        <f>ROUND(data!E89,0)</f>
        <v>285593316</v>
      </c>
      <c r="AF4" s="222">
        <f>ROUND(data!E87,0)</f>
        <v>259926084</v>
      </c>
      <c r="AG4" s="222">
        <f>IF(data!E90&gt;0,ROUND(data!E90,0),0)</f>
        <v>173078</v>
      </c>
      <c r="AH4" s="222">
        <f>IF(data!E91&gt;0,ROUND(data!E91,0),0)</f>
        <v>0</v>
      </c>
      <c r="AI4" s="222">
        <f>IF(data!E92&gt;0,ROUND(data!E92,0),0)</f>
        <v>59215</v>
      </c>
      <c r="AJ4" s="222">
        <f>IF(data!E93&gt;0,ROUND(data!E93,0),0)</f>
        <v>0</v>
      </c>
      <c r="AK4" s="212">
        <f>IF(data!E94&gt;0,ROUND(data!E94,2),0)</f>
        <v>469.77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162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162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162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12561</v>
      </c>
      <c r="F7" s="212">
        <f>ROUND(data!H60,2)</f>
        <v>80.58</v>
      </c>
      <c r="G7" s="222">
        <f>ROUND(data!H61,0)</f>
        <v>8446387</v>
      </c>
      <c r="H7" s="222">
        <f>ROUND(data!H62,0)</f>
        <v>795653</v>
      </c>
      <c r="I7" s="222">
        <f>ROUND(data!H63,0)</f>
        <v>3144373</v>
      </c>
      <c r="J7" s="222">
        <f>ROUND(data!H64,0)</f>
        <v>164771</v>
      </c>
      <c r="K7" s="222">
        <f>ROUND(data!H65,0)</f>
        <v>217</v>
      </c>
      <c r="L7" s="222">
        <f>ROUND(data!H66,0)</f>
        <v>4088098</v>
      </c>
      <c r="M7" s="66">
        <f>ROUND(data!H67,0)</f>
        <v>1</v>
      </c>
      <c r="N7" s="222">
        <f>ROUND(data!H68,0)</f>
        <v>0</v>
      </c>
      <c r="O7" s="222">
        <f>ROUND(data!H69,0)</f>
        <v>4610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4610</v>
      </c>
      <c r="AD7" s="222">
        <f>ROUND(data!H84,0)</f>
        <v>45726</v>
      </c>
      <c r="AE7" s="222">
        <f>ROUND(data!H89,0)</f>
        <v>43399653</v>
      </c>
      <c r="AF7" s="222">
        <f>ROUND(data!H87,0)</f>
        <v>43399653</v>
      </c>
      <c r="AG7" s="222">
        <f>IF(data!H90&gt;0,ROUND(data!H90,0),0)</f>
        <v>26724</v>
      </c>
      <c r="AH7" s="222">
        <f>IF(data!H91&gt;0,ROUND(data!H91,0),0)</f>
        <v>0</v>
      </c>
      <c r="AI7" s="222">
        <f>IF(data!H92&gt;0,ROUND(data!H92,0),0)</f>
        <v>9143</v>
      </c>
      <c r="AJ7" s="222">
        <f>IF(data!H93&gt;0,ROUND(data!H93,0),0)</f>
        <v>0</v>
      </c>
      <c r="AK7" s="212">
        <f>IF(data!H94&gt;0,ROUND(data!H94,2),0)</f>
        <v>32.22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162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162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5488</v>
      </c>
      <c r="F9" s="212">
        <f>ROUND(data!J60,2)</f>
        <v>0</v>
      </c>
      <c r="G9" s="222">
        <f>ROUND(data!J61,0)</f>
        <v>18824616</v>
      </c>
      <c r="H9" s="222">
        <f>ROUND(data!J62,0)</f>
        <v>1311336</v>
      </c>
      <c r="I9" s="222">
        <f>ROUND(data!J63,0)</f>
        <v>373658</v>
      </c>
      <c r="J9" s="222">
        <f>ROUND(data!J64,0)</f>
        <v>1966017</v>
      </c>
      <c r="K9" s="222">
        <f>ROUND(data!J65,0)</f>
        <v>2052</v>
      </c>
      <c r="L9" s="222">
        <f>ROUND(data!J66,0)</f>
        <v>55321</v>
      </c>
      <c r="M9" s="66">
        <f>ROUND(data!J67,0)</f>
        <v>148940</v>
      </c>
      <c r="N9" s="222">
        <f>ROUND(data!J68,0)</f>
        <v>0</v>
      </c>
      <c r="O9" s="222">
        <f>ROUND(data!J69,0)</f>
        <v>16916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16916</v>
      </c>
      <c r="AD9" s="222">
        <f>ROUND(data!J84,0)</f>
        <v>48943</v>
      </c>
      <c r="AE9" s="222">
        <f>ROUND(data!J89,0)</f>
        <v>189868010</v>
      </c>
      <c r="AF9" s="222">
        <f>ROUND(data!J87,0)</f>
        <v>189867931</v>
      </c>
      <c r="AG9" s="222">
        <f>IF(data!J90&gt;0,ROUND(data!J90,0),0)</f>
        <v>22803</v>
      </c>
      <c r="AH9" s="222">
        <f>IF(data!J91&gt;0,ROUND(data!J91,0),0)</f>
        <v>0</v>
      </c>
      <c r="AI9" s="222">
        <f>IF(data!J92&gt;0,ROUND(data!J92,0),0)</f>
        <v>7801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162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13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162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162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162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162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2117</v>
      </c>
      <c r="F14" s="212">
        <f>ROUND(data!O60,2)</f>
        <v>64.91</v>
      </c>
      <c r="G14" s="222">
        <f>ROUND(data!O61,0)</f>
        <v>7616654</v>
      </c>
      <c r="H14" s="222">
        <f>ROUND(data!O62,0)</f>
        <v>652394</v>
      </c>
      <c r="I14" s="222">
        <f>ROUND(data!O63,0)</f>
        <v>648792</v>
      </c>
      <c r="J14" s="222">
        <f>ROUND(data!O64,0)</f>
        <v>741492</v>
      </c>
      <c r="K14" s="222">
        <f>ROUND(data!O65,0)</f>
        <v>620</v>
      </c>
      <c r="L14" s="222">
        <f>ROUND(data!O66,0)</f>
        <v>17345</v>
      </c>
      <c r="M14" s="66">
        <f>ROUND(data!O67,0)</f>
        <v>57946</v>
      </c>
      <c r="N14" s="222">
        <f>ROUND(data!O68,0)</f>
        <v>0</v>
      </c>
      <c r="O14" s="222">
        <f>ROUND(data!O69,0)</f>
        <v>28356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28356</v>
      </c>
      <c r="AD14" s="222">
        <f>ROUND(data!O84,0)</f>
        <v>27516</v>
      </c>
      <c r="AE14" s="222">
        <f>ROUND(data!O89,0)</f>
        <v>57997786</v>
      </c>
      <c r="AF14" s="222">
        <f>ROUND(data!O87,0)</f>
        <v>56451433</v>
      </c>
      <c r="AG14" s="222">
        <f>IF(data!O90&gt;0,ROUND(data!O90,0),0)</f>
        <v>24602</v>
      </c>
      <c r="AH14" s="222">
        <f>IF(data!O91&gt;0,ROUND(data!O91,0),0)</f>
        <v>0</v>
      </c>
      <c r="AI14" s="222">
        <f>IF(data!O92&gt;0,ROUND(data!O92,0),0)</f>
        <v>8417</v>
      </c>
      <c r="AJ14" s="222">
        <f>IF(data!O93&gt;0,ROUND(data!O93,0),0)</f>
        <v>0</v>
      </c>
      <c r="AK14" s="212">
        <f>IF(data!O94&gt;0,ROUND(data!O94,2),0)</f>
        <v>35.07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162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369.48</v>
      </c>
      <c r="G15" s="222">
        <f>ROUND(data!P61,0)</f>
        <v>35658401</v>
      </c>
      <c r="H15" s="222">
        <f>ROUND(data!P62,0)</f>
        <v>3051786</v>
      </c>
      <c r="I15" s="222">
        <f>ROUND(data!P63,0)</f>
        <v>351772</v>
      </c>
      <c r="J15" s="222">
        <f>ROUND(data!P64,0)</f>
        <v>73275514</v>
      </c>
      <c r="K15" s="222">
        <f>ROUND(data!P65,0)</f>
        <v>5654</v>
      </c>
      <c r="L15" s="222">
        <f>ROUND(data!P66,0)</f>
        <v>1632934</v>
      </c>
      <c r="M15" s="66">
        <f>ROUND(data!P67,0)</f>
        <v>3855277</v>
      </c>
      <c r="N15" s="222">
        <f>ROUND(data!P68,0)</f>
        <v>1234072</v>
      </c>
      <c r="O15" s="222">
        <f>ROUND(data!P69,0)</f>
        <v>58053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58053</v>
      </c>
      <c r="AD15" s="222">
        <f>ROUND(data!P84,0)</f>
        <v>70535</v>
      </c>
      <c r="AE15" s="222">
        <f>ROUND(data!P89,0)</f>
        <v>688298537</v>
      </c>
      <c r="AF15" s="222">
        <f>ROUND(data!P87,0)</f>
        <v>394623934</v>
      </c>
      <c r="AG15" s="222">
        <f>IF(data!P90&gt;0,ROUND(data!P90,0),0)</f>
        <v>93442</v>
      </c>
      <c r="AH15" s="222">
        <f>IF(data!P91&gt;0,ROUND(data!P91,0),0)</f>
        <v>0</v>
      </c>
      <c r="AI15" s="222">
        <f>IF(data!P92&gt;0,ROUND(data!P92,0),0)</f>
        <v>31969</v>
      </c>
      <c r="AJ15" s="222">
        <f>IF(data!P93&gt;0,ROUND(data!P93,0),0)</f>
        <v>0</v>
      </c>
      <c r="AK15" s="212">
        <f>IF(data!P94&gt;0,ROUND(data!P94,2),0)</f>
        <v>140.28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162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24.53</v>
      </c>
      <c r="G16" s="222">
        <f>ROUND(data!Q61,0)</f>
        <v>2943469</v>
      </c>
      <c r="H16" s="222">
        <f>ROUND(data!Q62,0)</f>
        <v>238792</v>
      </c>
      <c r="I16" s="222">
        <f>ROUND(data!Q63,0)</f>
        <v>0</v>
      </c>
      <c r="J16" s="222">
        <f>ROUND(data!Q64,0)</f>
        <v>129066</v>
      </c>
      <c r="K16" s="222">
        <f>ROUND(data!Q65,0)</f>
        <v>0</v>
      </c>
      <c r="L16" s="222">
        <f>ROUND(data!Q66,0)</f>
        <v>3480</v>
      </c>
      <c r="M16" s="66">
        <f>ROUND(data!Q67,0)</f>
        <v>2011</v>
      </c>
      <c r="N16" s="222">
        <f>ROUND(data!Q68,0)</f>
        <v>0</v>
      </c>
      <c r="O16" s="222">
        <f>ROUND(data!Q69,0)</f>
        <v>5145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5145</v>
      </c>
      <c r="AD16" s="222">
        <f>ROUND(data!Q84,0)</f>
        <v>0</v>
      </c>
      <c r="AE16" s="222">
        <f>ROUND(data!Q89,0)</f>
        <v>23619165</v>
      </c>
      <c r="AF16" s="222">
        <f>ROUND(data!Q87,0)</f>
        <v>13562387</v>
      </c>
      <c r="AG16" s="222">
        <f>IF(data!Q90&gt;0,ROUND(data!Q90,0),0)</f>
        <v>5685</v>
      </c>
      <c r="AH16" s="222">
        <f>IF(data!Q91&gt;0,ROUND(data!Q91,0),0)</f>
        <v>0</v>
      </c>
      <c r="AI16" s="222">
        <f>IF(data!Q92&gt;0,ROUND(data!Q92,0),0)</f>
        <v>1945</v>
      </c>
      <c r="AJ16" s="222">
        <f>IF(data!Q93&gt;0,ROUND(data!Q93,0),0)</f>
        <v>0</v>
      </c>
      <c r="AK16" s="212">
        <f>IF(data!Q94&gt;0,ROUND(data!Q94,2),0)</f>
        <v>17.09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162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14.4</v>
      </c>
      <c r="G17" s="222">
        <f>ROUND(data!R61,0)</f>
        <v>924738</v>
      </c>
      <c r="H17" s="222">
        <f>ROUND(data!R62,0)</f>
        <v>86931</v>
      </c>
      <c r="I17" s="222">
        <f>ROUND(data!R63,0)</f>
        <v>0</v>
      </c>
      <c r="J17" s="222">
        <f>ROUND(data!R64,0)</f>
        <v>2355431</v>
      </c>
      <c r="K17" s="222">
        <f>ROUND(data!R65,0)</f>
        <v>162</v>
      </c>
      <c r="L17" s="222">
        <f>ROUND(data!R66,0)</f>
        <v>14595770</v>
      </c>
      <c r="M17" s="66">
        <f>ROUND(data!R67,0)</f>
        <v>163572</v>
      </c>
      <c r="N17" s="222">
        <f>ROUND(data!R68,0)</f>
        <v>0</v>
      </c>
      <c r="O17" s="222">
        <f>ROUND(data!R69,0)</f>
        <v>135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135</v>
      </c>
      <c r="AD17" s="222">
        <f>ROUND(data!R84,0)</f>
        <v>0</v>
      </c>
      <c r="AE17" s="222">
        <f>ROUND(data!R89,0)</f>
        <v>14954314</v>
      </c>
      <c r="AF17" s="222">
        <f>ROUND(data!R87,0)</f>
        <v>5023019</v>
      </c>
      <c r="AG17" s="222">
        <f>IF(data!R90&gt;0,ROUND(data!R90,0),0)</f>
        <v>826</v>
      </c>
      <c r="AH17" s="222">
        <f>IF(data!R91&gt;0,ROUND(data!R91,0),0)</f>
        <v>0</v>
      </c>
      <c r="AI17" s="222">
        <f>IF(data!R92&gt;0,ROUND(data!R92,0),0)</f>
        <v>283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162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5.0199999999999996</v>
      </c>
      <c r="G18" s="222">
        <f>ROUND(data!S61,0)</f>
        <v>338542</v>
      </c>
      <c r="H18" s="222">
        <f>ROUND(data!S62,0)</f>
        <v>22529</v>
      </c>
      <c r="I18" s="222">
        <f>ROUND(data!S63,0)</f>
        <v>0</v>
      </c>
      <c r="J18" s="222">
        <f>ROUND(data!S64,0)</f>
        <v>-1089929</v>
      </c>
      <c r="K18" s="222">
        <f>ROUND(data!S65,0)</f>
        <v>0</v>
      </c>
      <c r="L18" s="222">
        <f>ROUND(data!S66,0)</f>
        <v>193490</v>
      </c>
      <c r="M18" s="66">
        <f>ROUND(data!S67,0)</f>
        <v>3634</v>
      </c>
      <c r="N18" s="222">
        <f>ROUND(data!S68,0)</f>
        <v>401380</v>
      </c>
      <c r="O18" s="222">
        <f>ROUND(data!S69,0)</f>
        <v>355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355</v>
      </c>
      <c r="AD18" s="222">
        <f>ROUND(data!S84,0)</f>
        <v>-90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18015</v>
      </c>
      <c r="AH18" s="222">
        <f>IF(data!S91&gt;0,ROUND(data!S91,0),0)</f>
        <v>0</v>
      </c>
      <c r="AI18" s="222">
        <f>IF(data!S92&gt;0,ROUND(data!S92,0),0)</f>
        <v>6163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162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16.07</v>
      </c>
      <c r="G19" s="222">
        <f>ROUND(data!T61,0)</f>
        <v>2077530</v>
      </c>
      <c r="H19" s="222">
        <f>ROUND(data!T62,0)</f>
        <v>182868</v>
      </c>
      <c r="I19" s="222">
        <f>ROUND(data!T63,0)</f>
        <v>0</v>
      </c>
      <c r="J19" s="222">
        <f>ROUND(data!T64,0)</f>
        <v>923979</v>
      </c>
      <c r="K19" s="222">
        <f>ROUND(data!T65,0)</f>
        <v>0</v>
      </c>
      <c r="L19" s="222">
        <f>ROUND(data!T66,0)</f>
        <v>658</v>
      </c>
      <c r="M19" s="66">
        <f>ROUND(data!T67,0)</f>
        <v>33053</v>
      </c>
      <c r="N19" s="222">
        <f>ROUND(data!T68,0)</f>
        <v>0</v>
      </c>
      <c r="O19" s="222">
        <f>ROUND(data!T69,0)</f>
        <v>2391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2391</v>
      </c>
      <c r="AD19" s="222">
        <f>ROUND(data!T84,0)</f>
        <v>0</v>
      </c>
      <c r="AE19" s="222">
        <f>ROUND(data!T89,0)</f>
        <v>15214659</v>
      </c>
      <c r="AF19" s="222">
        <f>ROUND(data!T87,0)</f>
        <v>14858019</v>
      </c>
      <c r="AG19" s="222">
        <f>IF(data!T90&gt;0,ROUND(data!T90,0),0)</f>
        <v>377</v>
      </c>
      <c r="AH19" s="222">
        <f>IF(data!T91&gt;0,ROUND(data!T91,0),0)</f>
        <v>0</v>
      </c>
      <c r="AI19" s="222">
        <f>IF(data!T92&gt;0,ROUND(data!T92,0),0)</f>
        <v>129</v>
      </c>
      <c r="AJ19" s="222">
        <f>IF(data!T93&gt;0,ROUND(data!T93,0),0)</f>
        <v>0</v>
      </c>
      <c r="AK19" s="212">
        <f>IF(data!T94&gt;0,ROUND(data!T94,2),0)</f>
        <v>13.23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162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175.43</v>
      </c>
      <c r="G20" s="222">
        <f>ROUND(data!U61,0)</f>
        <v>12853970</v>
      </c>
      <c r="H20" s="222">
        <f>ROUND(data!U62,0)</f>
        <v>1119469</v>
      </c>
      <c r="I20" s="222">
        <f>ROUND(data!U63,0)</f>
        <v>301536</v>
      </c>
      <c r="J20" s="222">
        <f>ROUND(data!U64,0)</f>
        <v>14110885</v>
      </c>
      <c r="K20" s="222">
        <f>ROUND(data!U65,0)</f>
        <v>3814</v>
      </c>
      <c r="L20" s="222">
        <f>ROUND(data!U66,0)</f>
        <v>9169202</v>
      </c>
      <c r="M20" s="66">
        <f>ROUND(data!U67,0)</f>
        <v>206769</v>
      </c>
      <c r="N20" s="222">
        <f>ROUND(data!U68,0)</f>
        <v>84669</v>
      </c>
      <c r="O20" s="222">
        <f>ROUND(data!U69,0)</f>
        <v>45440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45440</v>
      </c>
      <c r="AD20" s="222">
        <f>ROUND(data!U84,0)</f>
        <v>5514957</v>
      </c>
      <c r="AE20" s="222">
        <f>ROUND(data!U89,0)</f>
        <v>269054334</v>
      </c>
      <c r="AF20" s="222">
        <f>ROUND(data!U87,0)</f>
        <v>172228149</v>
      </c>
      <c r="AG20" s="222">
        <f>IF(data!U90&gt;0,ROUND(data!U90,0),0)</f>
        <v>45266</v>
      </c>
      <c r="AH20" s="222">
        <f>IF(data!U91&gt;0,ROUND(data!U91,0),0)</f>
        <v>0</v>
      </c>
      <c r="AI20" s="222">
        <f>IF(data!U92&gt;0,ROUND(data!U92,0),0)</f>
        <v>15487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162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106.55</v>
      </c>
      <c r="G21" s="222">
        <f>ROUND(data!V61,0)</f>
        <v>14067149</v>
      </c>
      <c r="H21" s="222">
        <f>ROUND(data!V62,0)</f>
        <v>1175864</v>
      </c>
      <c r="I21" s="222">
        <f>ROUND(data!V63,0)</f>
        <v>282446</v>
      </c>
      <c r="J21" s="222">
        <f>ROUND(data!V64,0)</f>
        <v>24169546</v>
      </c>
      <c r="K21" s="222">
        <f>ROUND(data!V65,0)</f>
        <v>12687</v>
      </c>
      <c r="L21" s="222">
        <f>ROUND(data!V66,0)</f>
        <v>2934028</v>
      </c>
      <c r="M21" s="66">
        <f>ROUND(data!V67,0)</f>
        <v>871930</v>
      </c>
      <c r="N21" s="222">
        <f>ROUND(data!V68,0)</f>
        <v>1270755</v>
      </c>
      <c r="O21" s="222">
        <f>ROUND(data!V69,0)</f>
        <v>242164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242164</v>
      </c>
      <c r="AD21" s="222">
        <f>ROUND(data!V84,0)</f>
        <v>237575</v>
      </c>
      <c r="AE21" s="222">
        <f>ROUND(data!V89,0)</f>
        <v>294506786</v>
      </c>
      <c r="AF21" s="222">
        <f>ROUND(data!V87,0)</f>
        <v>110115006</v>
      </c>
      <c r="AG21" s="222">
        <f>IF(data!V90&gt;0,ROUND(data!V90,0),0)</f>
        <v>8884</v>
      </c>
      <c r="AH21" s="222">
        <f>IF(data!V91&gt;0,ROUND(data!V91,0),0)</f>
        <v>0</v>
      </c>
      <c r="AI21" s="222">
        <f>IF(data!V92&gt;0,ROUND(data!V92,0),0)</f>
        <v>3039</v>
      </c>
      <c r="AJ21" s="222">
        <f>IF(data!V93&gt;0,ROUND(data!V93,0),0)</f>
        <v>0</v>
      </c>
      <c r="AK21" s="212">
        <f>IF(data!V94&gt;0,ROUND(data!V94,2),0)</f>
        <v>12.79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162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135437</v>
      </c>
      <c r="K22" s="222">
        <f>ROUND(data!W65,0)</f>
        <v>0</v>
      </c>
      <c r="L22" s="222">
        <f>ROUND(data!W66,0)</f>
        <v>1627988</v>
      </c>
      <c r="M22" s="66">
        <f>ROUND(data!W67,0)</f>
        <v>523797</v>
      </c>
      <c r="N22" s="222">
        <f>ROUND(data!W68,0)</f>
        <v>0</v>
      </c>
      <c r="O22" s="222">
        <f>ROUND(data!W69,0)</f>
        <v>36450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36450</v>
      </c>
      <c r="AD22" s="222">
        <f>ROUND(data!W84,0)</f>
        <v>0</v>
      </c>
      <c r="AE22" s="222">
        <f>ROUND(data!W89,0)</f>
        <v>24646185</v>
      </c>
      <c r="AF22" s="222">
        <f>ROUND(data!W87,0)</f>
        <v>15386141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162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0.03</v>
      </c>
      <c r="G23" s="222">
        <f>ROUND(data!X61,0)</f>
        <v>4608</v>
      </c>
      <c r="H23" s="222">
        <f>ROUND(data!X62,0)</f>
        <v>0</v>
      </c>
      <c r="I23" s="222">
        <f>ROUND(data!X63,0)</f>
        <v>0</v>
      </c>
      <c r="J23" s="222">
        <f>ROUND(data!X64,0)</f>
        <v>433727</v>
      </c>
      <c r="K23" s="222">
        <f>ROUND(data!X65,0)</f>
        <v>0</v>
      </c>
      <c r="L23" s="222">
        <f>ROUND(data!X66,0)</f>
        <v>2445931</v>
      </c>
      <c r="M23" s="66">
        <f>ROUND(data!X67,0)</f>
        <v>14497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141898011</v>
      </c>
      <c r="AF23" s="222">
        <f>ROUND(data!X87,0)</f>
        <v>73968463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162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34.06</v>
      </c>
      <c r="G24" s="222">
        <f>ROUND(data!Y61,0)</f>
        <v>4204988</v>
      </c>
      <c r="H24" s="222">
        <f>ROUND(data!Y62,0)</f>
        <v>357405</v>
      </c>
      <c r="I24" s="222">
        <f>ROUND(data!Y63,0)</f>
        <v>0</v>
      </c>
      <c r="J24" s="222">
        <f>ROUND(data!Y64,0)</f>
        <v>10648541</v>
      </c>
      <c r="K24" s="222">
        <f>ROUND(data!Y65,0)</f>
        <v>0</v>
      </c>
      <c r="L24" s="222">
        <f>ROUND(data!Y66,0)</f>
        <v>8489192</v>
      </c>
      <c r="M24" s="66">
        <f>ROUND(data!Y67,0)</f>
        <v>477909</v>
      </c>
      <c r="N24" s="222">
        <f>ROUND(data!Y68,0)</f>
        <v>11719</v>
      </c>
      <c r="O24" s="222">
        <f>ROUND(data!Y69,0)</f>
        <v>4561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4561</v>
      </c>
      <c r="AD24" s="222">
        <f>ROUND(data!Y84,0)</f>
        <v>591</v>
      </c>
      <c r="AE24" s="222">
        <f>ROUND(data!Y89,0)</f>
        <v>168989866</v>
      </c>
      <c r="AF24" s="222">
        <f>ROUND(data!Y87,0)</f>
        <v>103307840</v>
      </c>
      <c r="AG24" s="222">
        <f>IF(data!Y90&gt;0,ROUND(data!Y90,0),0)</f>
        <v>12780</v>
      </c>
      <c r="AH24" s="222">
        <f>IF(data!Y91&gt;0,ROUND(data!Y91,0),0)</f>
        <v>0</v>
      </c>
      <c r="AI24" s="222">
        <f>IF(data!Y92&gt;0,ROUND(data!Y92,0),0)</f>
        <v>4372</v>
      </c>
      <c r="AJ24" s="222">
        <f>IF(data!Y93&gt;0,ROUND(data!Y93,0),0)</f>
        <v>0</v>
      </c>
      <c r="AK24" s="212">
        <f>IF(data!Y94&gt;0,ROUND(data!Y94,2),0)</f>
        <v>10.74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162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6.99</v>
      </c>
      <c r="G25" s="222">
        <f>ROUND(data!Z61,0)</f>
        <v>380262</v>
      </c>
      <c r="H25" s="222">
        <f>ROUND(data!Z62,0)</f>
        <v>33386</v>
      </c>
      <c r="I25" s="222">
        <f>ROUND(data!Z63,0)</f>
        <v>0</v>
      </c>
      <c r="J25" s="222">
        <f>ROUND(data!Z64,0)</f>
        <v>1750</v>
      </c>
      <c r="K25" s="222">
        <f>ROUND(data!Z65,0)</f>
        <v>1650</v>
      </c>
      <c r="L25" s="222">
        <f>ROUND(data!Z66,0)</f>
        <v>110285</v>
      </c>
      <c r="M25" s="66">
        <f>ROUND(data!Z67,0)</f>
        <v>10</v>
      </c>
      <c r="N25" s="222">
        <f>ROUND(data!Z68,0)</f>
        <v>0</v>
      </c>
      <c r="O25" s="222">
        <f>ROUND(data!Z69,0)</f>
        <v>-55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-55</v>
      </c>
      <c r="AD25" s="222">
        <f>ROUND(data!Z84,0)</f>
        <v>539271</v>
      </c>
      <c r="AE25" s="222">
        <f>ROUND(data!Z89,0)</f>
        <v>1581138</v>
      </c>
      <c r="AF25" s="222">
        <f>ROUND(data!Z87,0)</f>
        <v>1569718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162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3.19</v>
      </c>
      <c r="G26" s="222">
        <f>ROUND(data!AA61,0)</f>
        <v>418973</v>
      </c>
      <c r="H26" s="222">
        <f>ROUND(data!AA62,0)</f>
        <v>34182</v>
      </c>
      <c r="I26" s="222">
        <f>ROUND(data!AA63,0)</f>
        <v>0</v>
      </c>
      <c r="J26" s="222">
        <f>ROUND(data!AA64,0)</f>
        <v>803111</v>
      </c>
      <c r="K26" s="222">
        <f>ROUND(data!AA65,0)</f>
        <v>0</v>
      </c>
      <c r="L26" s="222">
        <f>ROUND(data!AA66,0)</f>
        <v>350258</v>
      </c>
      <c r="M26" s="66">
        <f>ROUND(data!AA67,0)</f>
        <v>144698</v>
      </c>
      <c r="N26" s="222">
        <f>ROUND(data!AA68,0)</f>
        <v>56142</v>
      </c>
      <c r="O26" s="222">
        <f>ROUND(data!AA69,0)</f>
        <v>24385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24385</v>
      </c>
      <c r="AD26" s="222">
        <f>ROUND(data!AA84,0)</f>
        <v>0</v>
      </c>
      <c r="AE26" s="222">
        <f>ROUND(data!AA89,0)</f>
        <v>9017119</v>
      </c>
      <c r="AF26" s="222">
        <f>ROUND(data!AA87,0)</f>
        <v>2398530</v>
      </c>
      <c r="AG26" s="222">
        <f>IF(data!AA90&gt;0,ROUND(data!AA90,0),0)</f>
        <v>2155</v>
      </c>
      <c r="AH26" s="222">
        <f>IF(data!AA91&gt;0,ROUND(data!AA91,0),0)</f>
        <v>0</v>
      </c>
      <c r="AI26" s="222">
        <f>IF(data!AA92&gt;0,ROUND(data!AA92,0),0)</f>
        <v>737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162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89.57</v>
      </c>
      <c r="G27" s="222">
        <f>ROUND(data!AB61,0)</f>
        <v>10426121</v>
      </c>
      <c r="H27" s="222">
        <f>ROUND(data!AB62,0)</f>
        <v>891681</v>
      </c>
      <c r="I27" s="222">
        <f>ROUND(data!AB63,0)</f>
        <v>9656</v>
      </c>
      <c r="J27" s="222">
        <f>ROUND(data!AB64,0)</f>
        <v>46504246</v>
      </c>
      <c r="K27" s="222">
        <f>ROUND(data!AB65,0)</f>
        <v>7528</v>
      </c>
      <c r="L27" s="222">
        <f>ROUND(data!AB66,0)</f>
        <v>3668660</v>
      </c>
      <c r="M27" s="66">
        <f>ROUND(data!AB67,0)</f>
        <v>50845</v>
      </c>
      <c r="N27" s="222">
        <f>ROUND(data!AB68,0)</f>
        <v>1153497</v>
      </c>
      <c r="O27" s="222">
        <f>ROUND(data!AB69,0)</f>
        <v>31445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31445</v>
      </c>
      <c r="AD27" s="222">
        <f>ROUND(data!AB84,0)</f>
        <v>22185981</v>
      </c>
      <c r="AE27" s="222">
        <f>ROUND(data!AB89,0)</f>
        <v>319189631</v>
      </c>
      <c r="AF27" s="222">
        <f>ROUND(data!AB87,0)</f>
        <v>210649471</v>
      </c>
      <c r="AG27" s="222">
        <f>IF(data!AB90&gt;0,ROUND(data!AB90,0),0)</f>
        <v>11507</v>
      </c>
      <c r="AH27" s="222">
        <f>IF(data!AB91&gt;0,ROUND(data!AB91,0),0)</f>
        <v>0</v>
      </c>
      <c r="AI27" s="222">
        <f>IF(data!AB92&gt;0,ROUND(data!AB92,0),0)</f>
        <v>3937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162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141.99</v>
      </c>
      <c r="G28" s="222">
        <f>ROUND(data!AC61,0)</f>
        <v>26342713</v>
      </c>
      <c r="H28" s="222">
        <f>ROUND(data!AC62,0)</f>
        <v>1476979</v>
      </c>
      <c r="I28" s="222">
        <f>ROUND(data!AC63,0)</f>
        <v>0</v>
      </c>
      <c r="J28" s="222">
        <f>ROUND(data!AC64,0)</f>
        <v>4215694</v>
      </c>
      <c r="K28" s="222">
        <f>ROUND(data!AC65,0)</f>
        <v>30007</v>
      </c>
      <c r="L28" s="222">
        <f>ROUND(data!AC66,0)</f>
        <v>850346</v>
      </c>
      <c r="M28" s="66">
        <f>ROUND(data!AC67,0)</f>
        <v>153920</v>
      </c>
      <c r="N28" s="222">
        <f>ROUND(data!AC68,0)</f>
        <v>71627</v>
      </c>
      <c r="O28" s="222">
        <f>ROUND(data!AC69,0)</f>
        <v>77075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77075</v>
      </c>
      <c r="AD28" s="222">
        <f>ROUND(data!AC84,0)</f>
        <v>332366</v>
      </c>
      <c r="AE28" s="222">
        <f>ROUND(data!AC89,0)</f>
        <v>208792722</v>
      </c>
      <c r="AF28" s="222">
        <f>ROUND(data!AC87,0)</f>
        <v>192724984</v>
      </c>
      <c r="AG28" s="222">
        <f>IF(data!AC90&gt;0,ROUND(data!AC90,0),0)</f>
        <v>1948</v>
      </c>
      <c r="AH28" s="222">
        <f>IF(data!AC91&gt;0,ROUND(data!AC91,0),0)</f>
        <v>0</v>
      </c>
      <c r="AI28" s="222">
        <f>IF(data!AC92&gt;0,ROUND(data!AC92,0),0)</f>
        <v>666</v>
      </c>
      <c r="AJ28" s="222">
        <f>IF(data!AC93&gt;0,ROUND(data!AC93,0),0)</f>
        <v>0</v>
      </c>
      <c r="AK28" s="212">
        <f>IF(data!AC94&gt;0,ROUND(data!AC94,2),0)</f>
        <v>0.8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162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5.14</v>
      </c>
      <c r="G29" s="222">
        <f>ROUND(data!AD61,0)</f>
        <v>755439</v>
      </c>
      <c r="H29" s="222">
        <f>ROUND(data!AD62,0)</f>
        <v>48571</v>
      </c>
      <c r="I29" s="222">
        <f>ROUND(data!AD63,0)</f>
        <v>0</v>
      </c>
      <c r="J29" s="222">
        <f>ROUND(data!AD64,0)</f>
        <v>437618</v>
      </c>
      <c r="K29" s="222">
        <f>ROUND(data!AD65,0)</f>
        <v>0</v>
      </c>
      <c r="L29" s="222">
        <f>ROUND(data!AD66,0)</f>
        <v>1349303</v>
      </c>
      <c r="M29" s="66">
        <f>ROUND(data!AD67,0)</f>
        <v>380878</v>
      </c>
      <c r="N29" s="222">
        <f>ROUND(data!AD68,0)</f>
        <v>0</v>
      </c>
      <c r="O29" s="222">
        <f>ROUND(data!AD69,0)</f>
        <v>4387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4387</v>
      </c>
      <c r="AD29" s="222">
        <f>ROUND(data!AD84,0)</f>
        <v>0</v>
      </c>
      <c r="AE29" s="222">
        <f>ROUND(data!AD89,0)</f>
        <v>14596318</v>
      </c>
      <c r="AF29" s="222">
        <f>ROUND(data!AD87,0)</f>
        <v>13339291</v>
      </c>
      <c r="AG29" s="222">
        <f>IF(data!AD90&gt;0,ROUND(data!AD90,0),0)</f>
        <v>2910</v>
      </c>
      <c r="AH29" s="222">
        <f>IF(data!AD91&gt;0,ROUND(data!AD91,0),0)</f>
        <v>0</v>
      </c>
      <c r="AI29" s="222">
        <f>IF(data!AD92&gt;0,ROUND(data!AD92,0),0)</f>
        <v>996</v>
      </c>
      <c r="AJ29" s="222">
        <f>IF(data!AD93&gt;0,ROUND(data!AD93,0),0)</f>
        <v>0</v>
      </c>
      <c r="AK29" s="212">
        <f>IF(data!AD94&gt;0,ROUND(data!AD94,2),0)</f>
        <v>2.85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162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18655</v>
      </c>
      <c r="K30" s="222">
        <f>ROUND(data!AE65,0)</f>
        <v>0</v>
      </c>
      <c r="L30" s="222">
        <f>ROUND(data!AE66,0)</f>
        <v>3683201</v>
      </c>
      <c r="M30" s="66">
        <f>ROUND(data!AE67,0)</f>
        <v>0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17893141</v>
      </c>
      <c r="AF30" s="222">
        <f>ROUND(data!AE87,0)</f>
        <v>15976641</v>
      </c>
      <c r="AG30" s="222">
        <f>IF(data!AE90&gt;0,ROUND(data!AE90,0),0)</f>
        <v>1438</v>
      </c>
      <c r="AH30" s="222">
        <f>IF(data!AE91&gt;0,ROUND(data!AE91,0),0)</f>
        <v>0</v>
      </c>
      <c r="AI30" s="222">
        <f>IF(data!AE92&gt;0,ROUND(data!AE92,0),0)</f>
        <v>492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162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162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209.98</v>
      </c>
      <c r="G32" s="222">
        <f>ROUND(data!AG61,0)</f>
        <v>24879226</v>
      </c>
      <c r="H32" s="222">
        <f>ROUND(data!AG62,0)</f>
        <v>1835263</v>
      </c>
      <c r="I32" s="222">
        <f>ROUND(data!AG63,0)</f>
        <v>9772574</v>
      </c>
      <c r="J32" s="222">
        <f>ROUND(data!AG64,0)</f>
        <v>2421255</v>
      </c>
      <c r="K32" s="222">
        <f>ROUND(data!AG65,0)</f>
        <v>1174</v>
      </c>
      <c r="L32" s="222">
        <f>ROUND(data!AG66,0)</f>
        <v>100167</v>
      </c>
      <c r="M32" s="66">
        <f>ROUND(data!AG67,0)</f>
        <v>110572</v>
      </c>
      <c r="N32" s="222">
        <f>ROUND(data!AG68,0)</f>
        <v>190085</v>
      </c>
      <c r="O32" s="222">
        <f>ROUND(data!AG69,0)</f>
        <v>109111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109111</v>
      </c>
      <c r="AD32" s="222">
        <f>ROUND(data!AG84,0)</f>
        <v>221765</v>
      </c>
      <c r="AE32" s="222">
        <f>ROUND(data!AG89,0)</f>
        <v>259451249</v>
      </c>
      <c r="AF32" s="222">
        <f>ROUND(data!AG87,0)</f>
        <v>102613790</v>
      </c>
      <c r="AG32" s="222">
        <f>IF(data!AG90&gt;0,ROUND(data!AG90,0),0)</f>
        <v>45395</v>
      </c>
      <c r="AH32" s="222">
        <f>IF(data!AG91&gt;0,ROUND(data!AG91,0),0)</f>
        <v>0</v>
      </c>
      <c r="AI32" s="222">
        <f>IF(data!AG92&gt;0,ROUND(data!AG92,0),0)</f>
        <v>15531</v>
      </c>
      <c r="AJ32" s="222">
        <f>IF(data!AG93&gt;0,ROUND(data!AG93,0),0)</f>
        <v>0</v>
      </c>
      <c r="AK32" s="212">
        <f>IF(data!AG94&gt;0,ROUND(data!AG94,2),0)</f>
        <v>106.75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162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162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162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54.44</v>
      </c>
      <c r="G35" s="222">
        <f>ROUND(data!AJ61,0)</f>
        <v>5077194</v>
      </c>
      <c r="H35" s="222">
        <f>ROUND(data!AJ62,0)</f>
        <v>425430</v>
      </c>
      <c r="I35" s="222">
        <f>ROUND(data!AJ63,0)</f>
        <v>19156</v>
      </c>
      <c r="J35" s="222">
        <f>ROUND(data!AJ64,0)</f>
        <v>1479207</v>
      </c>
      <c r="K35" s="222">
        <f>ROUND(data!AJ65,0)</f>
        <v>6752</v>
      </c>
      <c r="L35" s="222">
        <f>ROUND(data!AJ66,0)</f>
        <v>6797870</v>
      </c>
      <c r="M35" s="66">
        <f>ROUND(data!AJ67,0)</f>
        <v>168288</v>
      </c>
      <c r="N35" s="222">
        <f>ROUND(data!AJ68,0)</f>
        <v>1258231</v>
      </c>
      <c r="O35" s="222">
        <f>ROUND(data!AJ69,0)</f>
        <v>59769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59769</v>
      </c>
      <c r="AD35" s="222">
        <f>ROUND(data!AJ84,0)</f>
        <v>128874</v>
      </c>
      <c r="AE35" s="222">
        <f>ROUND(data!AJ89,0)</f>
        <v>14949355</v>
      </c>
      <c r="AF35" s="222">
        <f>ROUND(data!AJ87,0)</f>
        <v>140260</v>
      </c>
      <c r="AG35" s="222">
        <f>IF(data!AJ90&gt;0,ROUND(data!AJ90,0),0)</f>
        <v>20276</v>
      </c>
      <c r="AH35" s="222">
        <f>IF(data!AJ91&gt;0,ROUND(data!AJ91,0),0)</f>
        <v>0</v>
      </c>
      <c r="AI35" s="222">
        <f>IF(data!AJ92&gt;0,ROUND(data!AJ92,0),0)</f>
        <v>6937</v>
      </c>
      <c r="AJ35" s="222">
        <f>IF(data!AJ93&gt;0,ROUND(data!AJ93,0),0)</f>
        <v>0</v>
      </c>
      <c r="AK35" s="212">
        <f>IF(data!AJ94&gt;0,ROUND(data!AJ94,2),0)</f>
        <v>14.31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162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15641</v>
      </c>
      <c r="K36" s="222">
        <f>ROUND(data!AK65,0)</f>
        <v>0</v>
      </c>
      <c r="L36" s="222">
        <f>ROUND(data!AK66,0)</f>
        <v>3098909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14265354</v>
      </c>
      <c r="AF36" s="222">
        <f>ROUND(data!AK87,0)</f>
        <v>13281438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162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863746</v>
      </c>
      <c r="M37" s="66">
        <f>ROUND(data!AL67,0)</f>
        <v>2500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4360595</v>
      </c>
      <c r="AF37" s="222">
        <f>ROUND(data!AL87,0)</f>
        <v>4185035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162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139</v>
      </c>
      <c r="K38" s="222">
        <f>ROUND(data!AM65,0)</f>
        <v>0</v>
      </c>
      <c r="L38" s="222">
        <f>ROUND(data!AM66,0)</f>
        <v>61801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162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162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162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162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162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162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162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22.95</v>
      </c>
      <c r="G45" s="222">
        <f>ROUND(data!AT61,0)</f>
        <v>2080848</v>
      </c>
      <c r="H45" s="222">
        <f>ROUND(data!AT62,0)</f>
        <v>251979</v>
      </c>
      <c r="I45" s="222">
        <f>ROUND(data!AT63,0)</f>
        <v>1289896</v>
      </c>
      <c r="J45" s="222">
        <f>ROUND(data!AT64,0)</f>
        <v>2357351</v>
      </c>
      <c r="K45" s="222">
        <f>ROUND(data!AT65,0)</f>
        <v>6798</v>
      </c>
      <c r="L45" s="222">
        <f>ROUND(data!AT66,0)</f>
        <v>1167926</v>
      </c>
      <c r="M45" s="66">
        <f>ROUND(data!AT67,0)</f>
        <v>40</v>
      </c>
      <c r="N45" s="222">
        <f>ROUND(data!AT68,0)</f>
        <v>223919</v>
      </c>
      <c r="O45" s="222">
        <f>ROUND(data!AT69,0)</f>
        <v>17853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17853</v>
      </c>
      <c r="AD45" s="222">
        <f>ROUND(data!AT84,0)</f>
        <v>5150</v>
      </c>
      <c r="AE45" s="222">
        <f>ROUND(data!AT89,0)</f>
        <v>5144407</v>
      </c>
      <c r="AF45" s="222">
        <f>ROUND(data!AT87,0)</f>
        <v>4566979</v>
      </c>
      <c r="AG45" s="222">
        <f>IF(data!AT90&gt;0,ROUND(data!AT90,0),0)</f>
        <v>2119</v>
      </c>
      <c r="AH45" s="222">
        <f>IF(data!AT91&gt;0,ROUND(data!AT91,0),0)</f>
        <v>0</v>
      </c>
      <c r="AI45" s="222">
        <f>IF(data!AT92&gt;0,ROUND(data!AT92,0),0)</f>
        <v>725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162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162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20.22</v>
      </c>
      <c r="G47" s="222">
        <f>ROUND(data!AV61,0)</f>
        <v>1929236</v>
      </c>
      <c r="H47" s="222">
        <f>ROUND(data!AV62,0)</f>
        <v>197927</v>
      </c>
      <c r="I47" s="222">
        <f>ROUND(data!AV63,0)</f>
        <v>40158</v>
      </c>
      <c r="J47" s="222">
        <f>ROUND(data!AV64,0)</f>
        <v>1626340</v>
      </c>
      <c r="K47" s="222">
        <f>ROUND(data!AV65,0)</f>
        <v>1477</v>
      </c>
      <c r="L47" s="222">
        <f>ROUND(data!AV66,0)</f>
        <v>37801</v>
      </c>
      <c r="M47" s="66">
        <f>ROUND(data!AV67,0)</f>
        <v>9</v>
      </c>
      <c r="N47" s="222">
        <f>ROUND(data!AV68,0)</f>
        <v>120440</v>
      </c>
      <c r="O47" s="222">
        <f>ROUND(data!AV69,0)</f>
        <v>8530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8530</v>
      </c>
      <c r="AD47" s="222">
        <f>ROUND(data!AV84,0)</f>
        <v>2794506</v>
      </c>
      <c r="AE47" s="222">
        <f>ROUND(data!AV89,0)</f>
        <v>11501342</v>
      </c>
      <c r="AF47" s="222">
        <f>ROUND(data!AV87,0)</f>
        <v>4974</v>
      </c>
      <c r="AG47" s="222">
        <f>IF(data!AV90&gt;0,ROUND(data!AV90,0),0)</f>
        <v>12870</v>
      </c>
      <c r="AH47" s="222">
        <f>IF(data!AV91&gt;0,ROUND(data!AV91,0),0)</f>
        <v>0</v>
      </c>
      <c r="AI47" s="222">
        <f>IF(data!AV92&gt;0,ROUND(data!AV92,0),0)</f>
        <v>4403</v>
      </c>
      <c r="AJ47" s="222">
        <f>IF(data!AV93&gt;0,ROUND(data!AV93,0),0)</f>
        <v>0</v>
      </c>
      <c r="AK47" s="212">
        <f>IF(data!AV94&gt;0,ROUND(data!AV94,2),0)</f>
        <v>0.06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162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3.4</v>
      </c>
      <c r="G48" s="222">
        <f>ROUND(data!AW61,0)</f>
        <v>1528522</v>
      </c>
      <c r="H48" s="222">
        <f>ROUND(data!AW62,0)</f>
        <v>26851</v>
      </c>
      <c r="I48" s="222">
        <f>ROUND(data!AW63,0)</f>
        <v>41594</v>
      </c>
      <c r="J48" s="222">
        <f>ROUND(data!AW64,0)</f>
        <v>75415</v>
      </c>
      <c r="K48" s="222">
        <f>ROUND(data!AW65,0)</f>
        <v>1795</v>
      </c>
      <c r="L48" s="222">
        <f>ROUND(data!AW66,0)</f>
        <v>667544</v>
      </c>
      <c r="M48" s="66">
        <f>ROUND(data!AW67,0)</f>
        <v>225021</v>
      </c>
      <c r="N48" s="222">
        <f>ROUND(data!AW68,0)</f>
        <v>0</v>
      </c>
      <c r="O48" s="222">
        <f>ROUND(data!AW69,0)</f>
        <v>40934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40934</v>
      </c>
      <c r="AD48" s="222">
        <f>ROUND(data!AW84,0)</f>
        <v>4554991</v>
      </c>
      <c r="AE48" s="222"/>
      <c r="AF48" s="222"/>
      <c r="AG48" s="222">
        <f>IF(data!AW90&gt;0,ROUND(data!AW90,0),0)</f>
        <v>13094</v>
      </c>
      <c r="AH48" s="222">
        <f>IF(data!AW91&gt;0,ROUND(data!AW91,0),0)</f>
        <v>0</v>
      </c>
      <c r="AI48" s="222">
        <f>IF(data!AW$92&gt;0,ROUND(data!AW$92,0),0)</f>
        <v>4480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162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162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125.82</v>
      </c>
      <c r="G50" s="222">
        <f>ROUND(data!AY61,0)</f>
        <v>6892787</v>
      </c>
      <c r="H50" s="222">
        <f>ROUND(data!AY62,0)</f>
        <v>548130</v>
      </c>
      <c r="I50" s="222">
        <f>ROUND(data!AY63,0)</f>
        <v>0</v>
      </c>
      <c r="J50" s="222">
        <f>ROUND(data!AY64,0)</f>
        <v>1238662</v>
      </c>
      <c r="K50" s="222">
        <f>ROUND(data!AY65,0)</f>
        <v>2067</v>
      </c>
      <c r="L50" s="222">
        <f>ROUND(data!AY66,0)</f>
        <v>3960100</v>
      </c>
      <c r="M50" s="66">
        <f>ROUND(data!AY67,0)</f>
        <v>120280</v>
      </c>
      <c r="N50" s="222">
        <f>ROUND(data!AY68,0)</f>
        <v>0</v>
      </c>
      <c r="O50" s="222">
        <f>ROUND(data!AY69,0)</f>
        <v>23403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23403</v>
      </c>
      <c r="AD50" s="222">
        <f>ROUND(data!AY84,0)</f>
        <v>2701794</v>
      </c>
      <c r="AE50" s="222"/>
      <c r="AF50" s="222"/>
      <c r="AG50" s="222">
        <f>IF(data!AY90&gt;0,ROUND(data!AY90,0),0)</f>
        <v>26625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162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162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12.69</v>
      </c>
      <c r="G52" s="222">
        <f>ROUND(data!BA61,0)</f>
        <v>641040</v>
      </c>
      <c r="H52" s="222">
        <f>ROUND(data!BA62,0)</f>
        <v>47005</v>
      </c>
      <c r="I52" s="222">
        <f>ROUND(data!BA63,0)</f>
        <v>0</v>
      </c>
      <c r="J52" s="222">
        <f>ROUND(data!BA64,0)</f>
        <v>524593</v>
      </c>
      <c r="K52" s="222">
        <f>ROUND(data!BA65,0)</f>
        <v>121</v>
      </c>
      <c r="L52" s="222">
        <f>ROUND(data!BA66,0)</f>
        <v>1905250</v>
      </c>
      <c r="M52" s="66">
        <f>ROUND(data!BA67,0)</f>
        <v>1</v>
      </c>
      <c r="N52" s="222">
        <f>ROUND(data!BA68,0)</f>
        <v>214518</v>
      </c>
      <c r="O52" s="222">
        <f>ROUND(data!BA69,0)</f>
        <v>342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342</v>
      </c>
      <c r="AD52" s="222">
        <f>ROUND(data!BA84,0)</f>
        <v>0</v>
      </c>
      <c r="AE52" s="222"/>
      <c r="AF52" s="222"/>
      <c r="AG52" s="222">
        <f>IF(data!BA90&gt;0,ROUND(data!BA90,0),0)</f>
        <v>9998</v>
      </c>
      <c r="AH52" s="222">
        <f>IFERROR(IF(data!BA$91&gt;0,ROUND(data!BA$91,0),0),0)</f>
        <v>0</v>
      </c>
      <c r="AI52" s="222">
        <f>IFERROR(IF(data!BA$92&gt;0,ROUND(data!BA$92,0),0),0)</f>
        <v>3420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162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78.349999999999994</v>
      </c>
      <c r="G53" s="222">
        <f>ROUND(data!BB61,0)</f>
        <v>7392576</v>
      </c>
      <c r="H53" s="222">
        <f>ROUND(data!BB62,0)</f>
        <v>644663</v>
      </c>
      <c r="I53" s="222">
        <f>ROUND(data!BB63,0)</f>
        <v>266766</v>
      </c>
      <c r="J53" s="222">
        <f>ROUND(data!BB64,0)</f>
        <v>89718</v>
      </c>
      <c r="K53" s="222">
        <f>ROUND(data!BB65,0)</f>
        <v>8019</v>
      </c>
      <c r="L53" s="222">
        <f>ROUND(data!BB66,0)</f>
        <v>328141</v>
      </c>
      <c r="M53" s="66">
        <f>ROUND(data!BB67,0)</f>
        <v>18936</v>
      </c>
      <c r="N53" s="222">
        <f>ROUND(data!BB68,0)</f>
        <v>0</v>
      </c>
      <c r="O53" s="222">
        <f>ROUND(data!BB69,0)</f>
        <v>40516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40516</v>
      </c>
      <c r="AD53" s="222">
        <f>ROUND(data!BB84,0)</f>
        <v>643691</v>
      </c>
      <c r="AE53" s="222"/>
      <c r="AF53" s="222"/>
      <c r="AG53" s="222">
        <f>IF(data!BB90&gt;0,ROUND(data!BB90,0),0)</f>
        <v>7550</v>
      </c>
      <c r="AH53" s="222">
        <f>IFERROR(IF(data!BB$91&gt;0,ROUND(data!BB$91,0),0),0)</f>
        <v>0</v>
      </c>
      <c r="AI53" s="222">
        <f>IFERROR(IF(data!BB$92&gt;0,ROUND(data!BB$92,0),0),0)</f>
        <v>2583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162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52.39</v>
      </c>
      <c r="G54" s="222">
        <f>ROUND(data!BC61,0)</f>
        <v>2217906</v>
      </c>
      <c r="H54" s="222">
        <f>ROUND(data!BC62,0)</f>
        <v>214920</v>
      </c>
      <c r="I54" s="222">
        <f>ROUND(data!BC63,0)</f>
        <v>0</v>
      </c>
      <c r="J54" s="222">
        <f>ROUND(data!BC64,0)</f>
        <v>37671</v>
      </c>
      <c r="K54" s="222">
        <f>ROUND(data!BC65,0)</f>
        <v>134</v>
      </c>
      <c r="L54" s="222">
        <f>ROUND(data!BC66,0)</f>
        <v>6791</v>
      </c>
      <c r="M54" s="66">
        <f>ROUND(data!BC67,0)</f>
        <v>37591</v>
      </c>
      <c r="N54" s="222">
        <f>ROUND(data!BC68,0)</f>
        <v>0</v>
      </c>
      <c r="O54" s="222">
        <f>ROUND(data!BC69,0)</f>
        <v>1157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1157</v>
      </c>
      <c r="AD54" s="222">
        <f>ROUND(data!BC84,0)</f>
        <v>0</v>
      </c>
      <c r="AE54" s="222"/>
      <c r="AF54" s="222"/>
      <c r="AG54" s="222">
        <f>IF(data!BC90&gt;0,ROUND(data!BC90,0),0)</f>
        <v>616</v>
      </c>
      <c r="AH54" s="222">
        <f>IFERROR(IF(data!BC$91&gt;0,ROUND(data!BC$91,0),0),0)</f>
        <v>0</v>
      </c>
      <c r="AI54" s="222">
        <f>IFERROR(IF(data!BC$92&gt;0,ROUND(data!BC$92,0),0),0)</f>
        <v>211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162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-334038</v>
      </c>
      <c r="K55" s="222">
        <f>ROUND(data!BD65,0)</f>
        <v>0</v>
      </c>
      <c r="L55" s="222">
        <f>ROUND(data!BD66,0)</f>
        <v>11991</v>
      </c>
      <c r="M55" s="66">
        <f>ROUND(data!BD67,0)</f>
        <v>493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4821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162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888204</v>
      </c>
      <c r="F56" s="212">
        <f>ROUND(data!BE60,2)</f>
        <v>252.83</v>
      </c>
      <c r="G56" s="222">
        <f>ROUND(data!BE61,0)</f>
        <v>13634563</v>
      </c>
      <c r="H56" s="222">
        <f>ROUND(data!BE62,0)</f>
        <v>1196745</v>
      </c>
      <c r="I56" s="222">
        <f>ROUND(data!BE63,0)</f>
        <v>0</v>
      </c>
      <c r="J56" s="222">
        <f>ROUND(data!BE64,0)</f>
        <v>1780364</v>
      </c>
      <c r="K56" s="222">
        <f>ROUND(data!BE65,0)</f>
        <v>4821363</v>
      </c>
      <c r="L56" s="222">
        <f>ROUND(data!BE66,0)</f>
        <v>2566202</v>
      </c>
      <c r="M56" s="66">
        <f>ROUND(data!BE67,0)</f>
        <v>1391708</v>
      </c>
      <c r="N56" s="222">
        <f>ROUND(data!BE68,0)</f>
        <v>367570</v>
      </c>
      <c r="O56" s="222">
        <f>ROUND(data!BE69,0)</f>
        <v>85660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85660</v>
      </c>
      <c r="AD56" s="222">
        <f>ROUND(data!BE84,0)</f>
        <v>3304140</v>
      </c>
      <c r="AE56" s="222"/>
      <c r="AF56" s="222"/>
      <c r="AG56" s="222">
        <f>IF(data!BE90&gt;0,ROUND(data!BE90,0),0)</f>
        <v>142317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162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162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13.22</v>
      </c>
      <c r="G58" s="222">
        <f>ROUND(data!BG61,0)</f>
        <v>605303</v>
      </c>
      <c r="H58" s="222">
        <f>ROUND(data!BG62,0)</f>
        <v>52287</v>
      </c>
      <c r="I58" s="222">
        <f>ROUND(data!BG63,0)</f>
        <v>0</v>
      </c>
      <c r="J58" s="222">
        <f>ROUND(data!BG64,0)</f>
        <v>11565</v>
      </c>
      <c r="K58" s="222">
        <f>ROUND(data!BG65,0)</f>
        <v>-8022</v>
      </c>
      <c r="L58" s="222">
        <f>ROUND(data!BG66,0)</f>
        <v>40244</v>
      </c>
      <c r="M58" s="66">
        <f>ROUND(data!BG67,0)</f>
        <v>62642</v>
      </c>
      <c r="N58" s="222">
        <f>ROUND(data!BG68,0)</f>
        <v>0</v>
      </c>
      <c r="O58" s="222">
        <f>ROUND(data!BG69,0)</f>
        <v>208043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208043</v>
      </c>
      <c r="AD58" s="222">
        <f>ROUND(data!BG84,0)</f>
        <v>22500</v>
      </c>
      <c r="AE58" s="222"/>
      <c r="AF58" s="222"/>
      <c r="AG58" s="222">
        <f>IF(data!BG90&gt;0,ROUND(data!BG90,0),0)</f>
        <v>2028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162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5.93</v>
      </c>
      <c r="G59" s="222">
        <f>ROUND(data!BH61,0)</f>
        <v>543195</v>
      </c>
      <c r="H59" s="222">
        <f>ROUND(data!BH62,0)</f>
        <v>40894</v>
      </c>
      <c r="I59" s="222">
        <f>ROUND(data!BH63,0)</f>
        <v>0</v>
      </c>
      <c r="J59" s="222">
        <f>ROUND(data!BH64,0)</f>
        <v>29068</v>
      </c>
      <c r="K59" s="222">
        <f>ROUND(data!BH65,0)</f>
        <v>4695</v>
      </c>
      <c r="L59" s="222">
        <f>ROUND(data!BH66,0)</f>
        <v>132891</v>
      </c>
      <c r="M59" s="66">
        <f>ROUND(data!BH67,0)</f>
        <v>21935</v>
      </c>
      <c r="N59" s="222">
        <f>ROUND(data!BH68,0)</f>
        <v>12015</v>
      </c>
      <c r="O59" s="222">
        <f>ROUND(data!BH69,0)</f>
        <v>149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149</v>
      </c>
      <c r="AD59" s="222">
        <f>ROUND(data!BH84,0)</f>
        <v>0</v>
      </c>
      <c r="AE59" s="222"/>
      <c r="AF59" s="222"/>
      <c r="AG59" s="222">
        <f>IF(data!BH90&gt;0,ROUND(data!BH90,0),0)</f>
        <v>10205</v>
      </c>
      <c r="AH59" s="222">
        <f>IFERROR(IF(data!BH$91&gt;0,ROUND(data!BH$91,0),0),0)</f>
        <v>0</v>
      </c>
      <c r="AI59" s="222">
        <f>IFERROR(IF(data!BH$92&gt;0,ROUND(data!BH$92,0),0),0)</f>
        <v>3491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162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162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95</v>
      </c>
      <c r="K61" s="222">
        <f>ROUND(data!BJ65,0)</f>
        <v>0</v>
      </c>
      <c r="L61" s="222">
        <f>ROUND(data!BJ66,0)</f>
        <v>148436</v>
      </c>
      <c r="M61" s="66">
        <f>ROUND(data!BJ67,0)</f>
        <v>0</v>
      </c>
      <c r="N61" s="222">
        <f>ROUND(data!BJ68,0)</f>
        <v>0</v>
      </c>
      <c r="O61" s="222">
        <f>ROUND(data!BJ69,0)</f>
        <v>28519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28519</v>
      </c>
      <c r="AD61" s="222">
        <f>ROUND(data!BJ84,0)</f>
        <v>110579</v>
      </c>
      <c r="AE61" s="222"/>
      <c r="AF61" s="222"/>
      <c r="AG61" s="222">
        <f>IF(data!BJ90&gt;0,ROUND(data!BJ90,0),0)</f>
        <v>293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162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162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13.79</v>
      </c>
      <c r="G63" s="222">
        <f>ROUND(data!BL61,0)</f>
        <v>1568117</v>
      </c>
      <c r="H63" s="222">
        <f>ROUND(data!BL62,0)</f>
        <v>139956</v>
      </c>
      <c r="I63" s="222">
        <f>ROUND(data!BL63,0)</f>
        <v>0</v>
      </c>
      <c r="J63" s="222">
        <f>ROUND(data!BL64,0)</f>
        <v>3024</v>
      </c>
      <c r="K63" s="222">
        <f>ROUND(data!BL65,0)</f>
        <v>106</v>
      </c>
      <c r="L63" s="222">
        <f>ROUND(data!BL66,0)</f>
        <v>-1997</v>
      </c>
      <c r="M63" s="66">
        <f>ROUND(data!BL67,0)</f>
        <v>1</v>
      </c>
      <c r="N63" s="222">
        <f>ROUND(data!BL68,0)</f>
        <v>57754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416605</v>
      </c>
      <c r="AE63" s="222"/>
      <c r="AF63" s="222"/>
      <c r="AG63" s="222">
        <f>IF(data!BL90&gt;0,ROUND(data!BL90,0),0)</f>
        <v>1037</v>
      </c>
      <c r="AH63" s="222">
        <f>IFERROR(IF(data!BL$91&gt;0,ROUND(data!BL$91,0),0),0)</f>
        <v>0</v>
      </c>
      <c r="AI63" s="222">
        <f>IFERROR(IF(data!BL$92&gt;0,ROUND(data!BL$92,0),0),0)</f>
        <v>355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162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162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22.51</v>
      </c>
      <c r="G65" s="222">
        <f>ROUND(data!BN61,0)</f>
        <v>3874900</v>
      </c>
      <c r="H65" s="222">
        <f>ROUND(data!BN62,0)</f>
        <v>510124</v>
      </c>
      <c r="I65" s="222">
        <f>ROUND(data!BN63,0)</f>
        <v>1297062</v>
      </c>
      <c r="J65" s="222">
        <f>ROUND(data!BN64,0)</f>
        <v>645688</v>
      </c>
      <c r="K65" s="222">
        <f>ROUND(data!BN65,0)</f>
        <v>8404</v>
      </c>
      <c r="L65" s="222">
        <f>ROUND(data!BN66,0)</f>
        <v>1839681</v>
      </c>
      <c r="M65" s="66">
        <f>ROUND(data!BN67,0)</f>
        <v>8708096</v>
      </c>
      <c r="N65" s="222">
        <f>ROUND(data!BN68,0)</f>
        <v>5582</v>
      </c>
      <c r="O65" s="222">
        <f>ROUND(data!BN69,0)</f>
        <v>15522093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15522093</v>
      </c>
      <c r="AD65" s="222">
        <f>ROUND(data!BN84,0)</f>
        <v>3449159</v>
      </c>
      <c r="AE65" s="222"/>
      <c r="AF65" s="222"/>
      <c r="AG65" s="222">
        <f>IF(data!BN90&gt;0,ROUND(data!BN90,0),0)</f>
        <v>16913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162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6.51</v>
      </c>
      <c r="G66" s="222">
        <f>ROUND(data!BO61,0)</f>
        <v>454607</v>
      </c>
      <c r="H66" s="222">
        <f>ROUND(data!BO62,0)</f>
        <v>3790746</v>
      </c>
      <c r="I66" s="222">
        <f>ROUND(data!BO63,0)</f>
        <v>0</v>
      </c>
      <c r="J66" s="222">
        <f>ROUND(data!BO64,0)</f>
        <v>6667</v>
      </c>
      <c r="K66" s="222">
        <f>ROUND(data!BO65,0)</f>
        <v>0</v>
      </c>
      <c r="L66" s="222">
        <f>ROUND(data!BO66,0)</f>
        <v>363</v>
      </c>
      <c r="M66" s="66">
        <f>ROUND(data!BO67,0)</f>
        <v>0</v>
      </c>
      <c r="N66" s="222">
        <f>ROUND(data!BO68,0)</f>
        <v>0</v>
      </c>
      <c r="O66" s="222">
        <f>ROUND(data!BO69,0)</f>
        <v>157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157</v>
      </c>
      <c r="AD66" s="222">
        <f>ROUND(data!BO84,0)</f>
        <v>0</v>
      </c>
      <c r="AE66" s="222"/>
      <c r="AF66" s="222"/>
      <c r="AG66" s="222">
        <f>IF(data!BO90&gt;0,ROUND(data!BO90,0),0)</f>
        <v>583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162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3793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162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0.02</v>
      </c>
      <c r="G68" s="222">
        <f>ROUND(data!BQ61,0)</f>
        <v>617</v>
      </c>
      <c r="H68" s="222">
        <f>ROUND(data!BQ62,0)</f>
        <v>0</v>
      </c>
      <c r="I68" s="222">
        <f>ROUND(data!BQ63,0)</f>
        <v>0</v>
      </c>
      <c r="J68" s="222">
        <f>ROUND(data!BQ64,0)</f>
        <v>12</v>
      </c>
      <c r="K68" s="222">
        <f>ROUND(data!BQ65,0)</f>
        <v>217</v>
      </c>
      <c r="L68" s="222">
        <f>ROUND(data!BQ66,0)</f>
        <v>0</v>
      </c>
      <c r="M68" s="66">
        <f>ROUND(data!BQ67,0)</f>
        <v>1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162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4185</v>
      </c>
      <c r="H69" s="222">
        <f>ROUND(data!BR62,0)</f>
        <v>320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162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20.78</v>
      </c>
      <c r="G70" s="222">
        <f>ROUND(data!BS61,0)</f>
        <v>1589426</v>
      </c>
      <c r="H70" s="222">
        <f>ROUND(data!BS62,0)</f>
        <v>144557</v>
      </c>
      <c r="I70" s="222">
        <f>ROUND(data!BS63,0)</f>
        <v>139564</v>
      </c>
      <c r="J70" s="222">
        <f>ROUND(data!BS64,0)</f>
        <v>506519</v>
      </c>
      <c r="K70" s="222">
        <f>ROUND(data!BS65,0)</f>
        <v>4301</v>
      </c>
      <c r="L70" s="222">
        <f>ROUND(data!BS66,0)</f>
        <v>213593</v>
      </c>
      <c r="M70" s="66">
        <f>ROUND(data!BS67,0)</f>
        <v>204</v>
      </c>
      <c r="N70" s="222">
        <f>ROUND(data!BS68,0)</f>
        <v>74247</v>
      </c>
      <c r="O70" s="222">
        <f>ROUND(data!BS69,0)</f>
        <v>291726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291726</v>
      </c>
      <c r="AD70" s="222">
        <f>ROUND(data!BS84,0)</f>
        <v>1119298</v>
      </c>
      <c r="AE70" s="222"/>
      <c r="AF70" s="222"/>
      <c r="AG70" s="222">
        <f>IF(data!BS90&gt;0,ROUND(data!BS90,0),0)</f>
        <v>4730</v>
      </c>
      <c r="AH70" s="222">
        <f>IFERROR(IF(data!BS$91&gt;0,ROUND(data!BS$91,0),0),0)</f>
        <v>0</v>
      </c>
      <c r="AI70" s="222">
        <f>IFERROR(IF(data!BS$92&gt;0,ROUND(data!BS$92,0),0),0)</f>
        <v>1618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162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17.22</v>
      </c>
      <c r="G71" s="222">
        <f>ROUND(data!BT61,0)</f>
        <v>1307286</v>
      </c>
      <c r="H71" s="222">
        <f>ROUND(data!BT62,0)</f>
        <v>106231</v>
      </c>
      <c r="I71" s="222">
        <f>ROUND(data!BT63,0)</f>
        <v>0</v>
      </c>
      <c r="J71" s="222">
        <f>ROUND(data!BT64,0)</f>
        <v>24828</v>
      </c>
      <c r="K71" s="222">
        <f>ROUND(data!BT65,0)</f>
        <v>981</v>
      </c>
      <c r="L71" s="222">
        <f>ROUND(data!BT66,0)</f>
        <v>3110</v>
      </c>
      <c r="M71" s="66">
        <f>ROUND(data!BT67,0)</f>
        <v>919</v>
      </c>
      <c r="N71" s="222">
        <f>ROUND(data!BT68,0)</f>
        <v>0</v>
      </c>
      <c r="O71" s="222">
        <f>ROUND(data!BT69,0)</f>
        <v>4451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4451</v>
      </c>
      <c r="AD71" s="222">
        <f>ROUND(data!BT84,0)</f>
        <v>6012</v>
      </c>
      <c r="AE71" s="222"/>
      <c r="AF71" s="222"/>
      <c r="AG71" s="222">
        <f>IF(data!BT90&gt;0,ROUND(data!BT90,0),0)</f>
        <v>1898</v>
      </c>
      <c r="AH71" s="222">
        <f>IFERROR(IF(data!BT$91&gt;0,ROUND(data!BT$91,0),0),0)</f>
        <v>0</v>
      </c>
      <c r="AI71" s="222">
        <f>IFERROR(IF(data!BT$92&gt;0,ROUND(data!BT$92,0),0),0)</f>
        <v>649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162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16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3538</v>
      </c>
      <c r="AH72" s="222">
        <f>IF(data!BU91&gt;0,ROUND(data!BU91,0),0)</f>
        <v>0</v>
      </c>
      <c r="AI72" s="222">
        <f>IF(data!BU92&gt;0,ROUND(data!BU92,0),0)</f>
        <v>1210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162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586</v>
      </c>
      <c r="AH73" s="222">
        <f>IF(data!BV91&gt;0,ROUND(data!BV91,0),0)</f>
        <v>0</v>
      </c>
      <c r="AI73" s="222">
        <f>IF(data!BV92&gt;0,ROUND(data!BV92,0),0)</f>
        <v>201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162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12504272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1749</v>
      </c>
      <c r="AH74" s="222">
        <f>IF(data!BW91&gt;0,ROUND(data!BW91,0),0)</f>
        <v>0</v>
      </c>
      <c r="AI74" s="222">
        <f>IF(data!BW92&gt;0,ROUND(data!BW92,0),0)</f>
        <v>598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162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5250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5250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162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83.88</v>
      </c>
      <c r="G76" s="222">
        <f>ROUND(data!BY61,0)</f>
        <v>22502224</v>
      </c>
      <c r="H76" s="222">
        <f>ROUND(data!BY62,0)</f>
        <v>964343</v>
      </c>
      <c r="I76" s="222">
        <f>ROUND(data!BY63,0)</f>
        <v>352116</v>
      </c>
      <c r="J76" s="222">
        <f>ROUND(data!BY64,0)</f>
        <v>159307</v>
      </c>
      <c r="K76" s="222">
        <f>ROUND(data!BY65,0)</f>
        <v>40369</v>
      </c>
      <c r="L76" s="222">
        <f>ROUND(data!BY66,0)</f>
        <v>14203852</v>
      </c>
      <c r="M76" s="66">
        <f>ROUND(data!BY67,0)</f>
        <v>631628</v>
      </c>
      <c r="N76" s="222">
        <f>ROUND(data!BY68,0)</f>
        <v>545118</v>
      </c>
      <c r="O76" s="222">
        <f>ROUND(data!BY69,0)</f>
        <v>662840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662840</v>
      </c>
      <c r="AD76" s="222">
        <f>ROUND(data!BY84,0)</f>
        <v>1139360</v>
      </c>
      <c r="AE76" s="222"/>
      <c r="AF76" s="222"/>
      <c r="AG76" s="222">
        <f>IF(data!BY90&gt;0,ROUND(data!BY90,0),0)</f>
        <v>23172</v>
      </c>
      <c r="AH76" s="222">
        <f>IF(data!BY91&gt;0,ROUND(data!BY91,0),0)</f>
        <v>0</v>
      </c>
      <c r="AI76" s="222">
        <f>IF(data!BY92&gt;0,ROUND(data!BY92,0),0)</f>
        <v>7928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162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77.239999999999995</v>
      </c>
      <c r="G77" s="222">
        <f>ROUND(data!BZ61,0)</f>
        <v>6394965</v>
      </c>
      <c r="H77" s="222">
        <f>ROUND(data!BZ62,0)</f>
        <v>675779</v>
      </c>
      <c r="I77" s="222">
        <f>ROUND(data!BZ63,0)</f>
        <v>0</v>
      </c>
      <c r="J77" s="222">
        <f>ROUND(data!BZ64,0)</f>
        <v>5256</v>
      </c>
      <c r="K77" s="222">
        <f>ROUND(data!BZ65,0)</f>
        <v>163</v>
      </c>
      <c r="L77" s="222">
        <f>ROUND(data!BZ66,0)</f>
        <v>595</v>
      </c>
      <c r="M77" s="66">
        <f>ROUND(data!BZ67,0)</f>
        <v>2492</v>
      </c>
      <c r="N77" s="222">
        <f>ROUND(data!BZ68,0)</f>
        <v>0</v>
      </c>
      <c r="O77" s="222">
        <f>ROUND(data!BZ69,0)</f>
        <v>15245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15245</v>
      </c>
      <c r="AD77" s="222">
        <f>ROUND(data!BZ84,0)</f>
        <v>0</v>
      </c>
      <c r="AE77" s="222"/>
      <c r="AF77" s="222"/>
      <c r="AG77" s="222">
        <f>IF(data!BZ90&gt;0,ROUND(data!BZ90,0),0)</f>
        <v>1738</v>
      </c>
      <c r="AH77" s="222">
        <f>IF(data!BZ91&gt;0,ROUND(data!BZ91,0),0)</f>
        <v>0</v>
      </c>
      <c r="AI77" s="222">
        <f>IF(data!BZ92&gt;0,ROUND(data!BZ92,0),0)</f>
        <v>595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162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29.01</v>
      </c>
      <c r="G78" s="222">
        <f>ROUND(data!CA61,0)</f>
        <v>2978073</v>
      </c>
      <c r="H78" s="222">
        <f>ROUND(data!CA62,0)</f>
        <v>202962</v>
      </c>
      <c r="I78" s="222">
        <f>ROUND(data!CA63,0)</f>
        <v>347620</v>
      </c>
      <c r="J78" s="222">
        <f>ROUND(data!CA64,0)</f>
        <v>52343</v>
      </c>
      <c r="K78" s="222">
        <f>ROUND(data!CA65,0)</f>
        <v>3373</v>
      </c>
      <c r="L78" s="222">
        <f>ROUND(data!CA66,0)</f>
        <v>12813350</v>
      </c>
      <c r="M78" s="66">
        <f>ROUND(data!CA67,0)</f>
        <v>6501</v>
      </c>
      <c r="N78" s="222">
        <f>ROUND(data!CA68,0)</f>
        <v>4211</v>
      </c>
      <c r="O78" s="222">
        <f>ROUND(data!CA69,0)</f>
        <v>98469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98469</v>
      </c>
      <c r="AD78" s="222">
        <f>ROUND(data!CA84,0)</f>
        <v>2744529</v>
      </c>
      <c r="AE78" s="222"/>
      <c r="AF78" s="222"/>
      <c r="AG78" s="222">
        <f>IF(data!CA90&gt;0,ROUND(data!CA90,0),0)</f>
        <v>25014</v>
      </c>
      <c r="AH78" s="222">
        <f>IF(data!CA91&gt;0,ROUND(data!CA91,0),0)</f>
        <v>0</v>
      </c>
      <c r="AI78" s="222">
        <f>IF(data!CA92&gt;0,ROUND(data!CA92,0),0)</f>
        <v>8558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162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0.01</v>
      </c>
      <c r="G79" s="222">
        <f>ROUND(data!CB61,0)</f>
        <v>844</v>
      </c>
      <c r="H79" s="222">
        <f>ROUND(data!CB62,0)</f>
        <v>0</v>
      </c>
      <c r="I79" s="222">
        <f>ROUND(data!CB63,0)</f>
        <v>48777</v>
      </c>
      <c r="J79" s="222">
        <f>ROUND(data!CB64,0)</f>
        <v>120</v>
      </c>
      <c r="K79" s="222">
        <f>ROUND(data!CB65,0)</f>
        <v>0</v>
      </c>
      <c r="L79" s="222">
        <f>ROUND(data!CB66,0)</f>
        <v>689</v>
      </c>
      <c r="M79" s="66">
        <f>ROUND(data!CB67,0)</f>
        <v>0</v>
      </c>
      <c r="N79" s="222">
        <f>ROUND(data!CB68,0)</f>
        <v>23926</v>
      </c>
      <c r="O79" s="222">
        <f>ROUND(data!CB69,0)</f>
        <v>3879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3879</v>
      </c>
      <c r="AD79" s="222">
        <f>ROUND(data!CB84,0)</f>
        <v>93349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162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30.83</v>
      </c>
      <c r="G80" s="222">
        <f>ROUND(data!CC61,0)</f>
        <v>1672083</v>
      </c>
      <c r="H80" s="222">
        <f>ROUND(data!CC62,0)</f>
        <v>1755363</v>
      </c>
      <c r="I80" s="222">
        <f>ROUND(data!CC63,0)</f>
        <v>180981</v>
      </c>
      <c r="J80" s="222">
        <f>ROUND(data!CC64,0)</f>
        <v>72479</v>
      </c>
      <c r="K80" s="222">
        <f>ROUND(data!CC65,0)</f>
        <v>2067</v>
      </c>
      <c r="L80" s="222">
        <f>ROUND(data!CC66,0)</f>
        <v>263349</v>
      </c>
      <c r="M80" s="66">
        <f>ROUND(data!CC67,0)</f>
        <v>2087</v>
      </c>
      <c r="N80" s="222">
        <f>ROUND(data!CC68,0)</f>
        <v>193455</v>
      </c>
      <c r="O80" s="222">
        <f>ROUND(data!CC69,0)</f>
        <v>329242538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329242538</v>
      </c>
      <c r="AD80" s="222">
        <f>ROUND(data!CC84,0)</f>
        <v>369606</v>
      </c>
      <c r="AE80" s="222"/>
      <c r="AF80" s="222"/>
      <c r="AG80" s="222">
        <f>IF(data!CC90&gt;0,ROUND(data!CC90,0),0)</f>
        <v>6040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Sacred Heart Medical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H-162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101 W. 8th Ave.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Spokane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I27" sqref="I2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162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60659525.93999999</v>
      </c>
      <c r="C15" s="275">
        <f>data!C85</f>
        <v>44502414.990000002</v>
      </c>
      <c r="D15" s="275">
        <f>'Prior Year'!C60</f>
        <v>79766.101308963523</v>
      </c>
      <c r="E15" s="1">
        <f>data!C59</f>
        <v>19433</v>
      </c>
      <c r="F15" s="238">
        <f t="shared" ref="F15:F59" si="0">IF(B15=0,"",IF(D15=0,"",B15/D15))</f>
        <v>760.46747859774769</v>
      </c>
      <c r="G15" s="238">
        <f t="shared" ref="G15:G29" si="1">IF(C15=0,"",IF(E15=0,"",C15/E15))</f>
        <v>2290.0434822209645</v>
      </c>
      <c r="H15" s="6">
        <f t="shared" ref="H15:H59" si="2">IF(B15=0,"",IF(C15=0,"",IF(D15=0,"",IF(E15=0,"",IF(G15/F15-1&lt;-0.25,G15/F15-1,IF(G15/F15-1&gt;0.25,G15/F15-1,""))))))</f>
        <v>2.0113628086287858</v>
      </c>
      <c r="I15" s="275" t="s">
        <v>1376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111686330.80000006</v>
      </c>
      <c r="C17" s="275">
        <f>data!E85</f>
        <v>109419327.96999998</v>
      </c>
      <c r="D17" s="275">
        <f>'Prior Year'!E60</f>
        <v>89773.184176929572</v>
      </c>
      <c r="E17" s="1">
        <f>data!E59</f>
        <v>145706</v>
      </c>
      <c r="F17" s="238">
        <f t="shared" si="0"/>
        <v>1244.0945681494702</v>
      </c>
      <c r="G17" s="238">
        <f t="shared" si="1"/>
        <v>750.95965828449062</v>
      </c>
      <c r="H17" s="6">
        <f t="shared" si="2"/>
        <v>-0.39638056663047216</v>
      </c>
      <c r="I17" s="275" t="s">
        <v>1376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13265.98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/>
      <c r="M19" s="7"/>
    </row>
    <row r="20" spans="1:13" x14ac:dyDescent="0.35">
      <c r="A20" s="1" t="s">
        <v>713</v>
      </c>
      <c r="B20" s="275">
        <f>'Prior Year'!H86</f>
        <v>7504414.8699999992</v>
      </c>
      <c r="C20" s="275">
        <f>data!H85</f>
        <v>16598384.540000001</v>
      </c>
      <c r="D20" s="275">
        <f>'Prior Year'!H60</f>
        <v>6799.7145141069213</v>
      </c>
      <c r="E20" s="1">
        <f>data!H59</f>
        <v>12561</v>
      </c>
      <c r="F20" s="238">
        <f t="shared" si="0"/>
        <v>1103.6367562830883</v>
      </c>
      <c r="G20" s="238">
        <f t="shared" si="1"/>
        <v>1321.4222227529656</v>
      </c>
      <c r="H20" s="6" t="str">
        <f t="shared" si="2"/>
        <v/>
      </c>
      <c r="I20" s="275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22649912.369999997</v>
      </c>
      <c r="D22" s="275">
        <f>'Prior Year'!J60</f>
        <v>4205</v>
      </c>
      <c r="E22" s="1">
        <f>data!J59</f>
        <v>5488</v>
      </c>
      <c r="F22" s="238" t="str">
        <f t="shared" si="0"/>
        <v/>
      </c>
      <c r="G22" s="238">
        <f t="shared" si="1"/>
        <v>4127.1706213556845</v>
      </c>
      <c r="H22" s="6" t="str">
        <f t="shared" si="2"/>
        <v/>
      </c>
      <c r="I22" s="275"/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13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8916657.4699999988</v>
      </c>
      <c r="C27" s="275">
        <f>data!O85</f>
        <v>9736083.8099999987</v>
      </c>
      <c r="D27" s="275">
        <f>'Prior Year'!O60</f>
        <v>3166</v>
      </c>
      <c r="E27" s="1">
        <f>data!O59</f>
        <v>2117</v>
      </c>
      <c r="F27" s="238">
        <f t="shared" si="0"/>
        <v>2816.3794914718883</v>
      </c>
      <c r="G27" s="238">
        <f t="shared" si="1"/>
        <v>4599.0003826169104</v>
      </c>
      <c r="H27" s="6">
        <f t="shared" si="2"/>
        <v>0.63294768923821199</v>
      </c>
      <c r="I27" s="275" t="s">
        <v>1376</v>
      </c>
      <c r="M27" s="7"/>
    </row>
    <row r="28" spans="1:13" x14ac:dyDescent="0.35">
      <c r="A28" s="1" t="s">
        <v>721</v>
      </c>
      <c r="B28" s="275">
        <f>'Prior Year'!P86</f>
        <v>101018239.42</v>
      </c>
      <c r="C28" s="275">
        <f>data!P85</f>
        <v>119052927.57999995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9872530.9500000011</v>
      </c>
      <c r="C29" s="275">
        <f>data!Q85</f>
        <v>3321962.82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14417016.710000001</v>
      </c>
      <c r="C30" s="275">
        <f>data!R85</f>
        <v>18126738.469999999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13769977.290000001</v>
      </c>
      <c r="C31" s="275">
        <f>data!S85</f>
        <v>-129909.05999999988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3220480.22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3"/>
        <v/>
      </c>
      <c r="H32" s="6" t="str">
        <f t="shared" si="2"/>
        <v/>
      </c>
      <c r="I32" s="275"/>
      <c r="M32" s="7"/>
    </row>
    <row r="33" spans="1:13" x14ac:dyDescent="0.35">
      <c r="A33" s="1" t="s">
        <v>727</v>
      </c>
      <c r="B33" s="275">
        <f>'Prior Year'!U86</f>
        <v>34540464.510000005</v>
      </c>
      <c r="C33" s="275">
        <f>data!U85</f>
        <v>32380797.010000013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32324200.339999996</v>
      </c>
      <c r="C34" s="275">
        <f>data!V85</f>
        <v>44788992.600000009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1549821.4099999997</v>
      </c>
      <c r="C35" s="275">
        <f>data!W85</f>
        <v>2323671.9700000002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2687706.0200000005</v>
      </c>
      <c r="C36" s="275">
        <f>data!X85</f>
        <v>2898762.43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25001713.219999999</v>
      </c>
      <c r="C37" s="275">
        <f>data!Y85</f>
        <v>24193723.389999993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314105.78000000014</v>
      </c>
      <c r="C38" s="275">
        <f>data!Z85</f>
        <v>-11983.070000000065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2100629.39</v>
      </c>
      <c r="C39" s="275">
        <f>data!AA85</f>
        <v>1831748.7699999996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49966320.239999987</v>
      </c>
      <c r="C40" s="275">
        <f>data!AB85</f>
        <v>40557696.870000005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16448565.68</v>
      </c>
      <c r="C41" s="275">
        <f>data!AC85</f>
        <v>32885993.949999999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1518016.02</v>
      </c>
      <c r="C42" s="275">
        <f>data!AD85</f>
        <v>2976195.14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3354075.3899999997</v>
      </c>
      <c r="C43" s="275">
        <f>data!AE85</f>
        <v>3701855.5399999996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36849430.239999995</v>
      </c>
      <c r="C45" s="275">
        <f>data!AG85</f>
        <v>39197662.280000001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10538930.859999999</v>
      </c>
      <c r="C48" s="275">
        <f>data!AJ85</f>
        <v>15163024.600000001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2690970.7600000002</v>
      </c>
      <c r="C49" s="275">
        <f>data!AK85</f>
        <v>3114550.1100000003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844486.80999999971</v>
      </c>
      <c r="C50" s="275">
        <f>data!AL85</f>
        <v>866245.57000000007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61939.159999999996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358360.22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6657238.1499999994</v>
      </c>
      <c r="C58" s="275">
        <f>data!AT85</f>
        <v>7391460.7599999998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783510.58</v>
      </c>
      <c r="C60" s="275">
        <f>data!AV85</f>
        <v>1167412.27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-120115.81999999983</v>
      </c>
      <c r="C61" s="275">
        <f>data!AW85</f>
        <v>-1947314.6700000004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1149.6799999999998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8102404.7400000002</v>
      </c>
      <c r="C63" s="275">
        <f>data!AY85</f>
        <v>10083635.73</v>
      </c>
      <c r="D63" s="275">
        <f>'Prior Year'!AY60</f>
        <v>809059.42</v>
      </c>
      <c r="E63" s="1">
        <f>data!AY59</f>
        <v>0</v>
      </c>
      <c r="F63" s="238">
        <f>IF(B63=0,"",IF(D63=0,"",B63/D63))</f>
        <v>10.014597864764989</v>
      </c>
      <c r="G63" s="238" t="str">
        <f t="shared" si="4"/>
        <v/>
      </c>
      <c r="H63" s="6" t="str">
        <f>IF(B63=0,"",IF(C63=0,"",IF(D63=0,"",IF(E63=0,"",IF(G63/F63-1&lt;-0.25,G63/F63-1,IF(G63/F63-1&gt;0.25,G63/F63-1,""))))))</f>
        <v/>
      </c>
      <c r="I63" s="275"/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4"/>
        <v/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3277083.98</v>
      </c>
      <c r="C65" s="275">
        <f>data!BA85</f>
        <v>3332870.1700000004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2656445.1100000003</v>
      </c>
      <c r="C66" s="275">
        <f>data!BB85</f>
        <v>8145645.0699999975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2504912.23</v>
      </c>
      <c r="C67" s="275">
        <f>data!BC85</f>
        <v>2516170.4700000002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-83628.890000000014</v>
      </c>
      <c r="C68" s="275">
        <f>data!BD85</f>
        <v>-321553.94999999995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23973821.539999999</v>
      </c>
      <c r="C69" s="275">
        <f>data!BE85</f>
        <v>22540035.23</v>
      </c>
      <c r="D69" s="275">
        <f>'Prior Year'!BE60</f>
        <v>849727.63000000024</v>
      </c>
      <c r="E69" s="1">
        <f>data!BE59</f>
        <v>888204.38000000035</v>
      </c>
      <c r="F69" s="238">
        <f>IF(B69=0,"",IF(D69=0,"",B69/D69))</f>
        <v>28.213536542291784</v>
      </c>
      <c r="G69" s="238">
        <f t="shared" si="4"/>
        <v>25.3770818265949</v>
      </c>
      <c r="H69" s="6" t="str">
        <f>IF(B69=0,"",IF(C69=0,"",IF(D69=0,"",IF(E69=0,"",IF(G69/F69-1&lt;-0.25,G69/F69-1,IF(G69/F69-1&gt;0.25,G69/F69-1,""))))))</f>
        <v/>
      </c>
      <c r="I69" s="275"/>
      <c r="M69" s="7"/>
    </row>
    <row r="70" spans="1:13" x14ac:dyDescent="0.35">
      <c r="A70" s="1" t="s">
        <v>764</v>
      </c>
      <c r="B70" s="275">
        <f>'Prior Year'!BF86</f>
        <v>8865524.629999999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525274.80999999994</v>
      </c>
      <c r="C71" s="275">
        <f>data!BG85</f>
        <v>949561.92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1150917.1299999999</v>
      </c>
      <c r="C72" s="275">
        <f>data!BH85</f>
        <v>784842.1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172040.29</v>
      </c>
      <c r="C74" s="275">
        <f>data!BJ85</f>
        <v>66471.060000000012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263153</v>
      </c>
      <c r="C75" s="275">
        <f>data!BK85</f>
        <v>0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40934</v>
      </c>
      <c r="C76" s="275">
        <f>data!BL85</f>
        <v>1350356.0700000003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8999050.1399999987</v>
      </c>
      <c r="C78" s="275">
        <f>data!BN85</f>
        <v>28962470.970000003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196717.00999999998</v>
      </c>
      <c r="C79" s="275">
        <f>data!BO85</f>
        <v>4252539.4800000004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102839.26000000001</v>
      </c>
      <c r="C80" s="275">
        <f>data!BP85</f>
        <v>3793.01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847.27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4504.63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1922748.6</v>
      </c>
      <c r="C83" s="275">
        <f>data!BS85</f>
        <v>1844838.4700000004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1264642.6599999999</v>
      </c>
      <c r="C84" s="275">
        <f>data!BT85</f>
        <v>1441793.3599999999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15.54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252208.98</v>
      </c>
      <c r="C86" s="275">
        <f>data!BV85</f>
        <v>0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47888241.450000003</v>
      </c>
      <c r="C87" s="275">
        <f>data!BW85</f>
        <v>12504272.42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5250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10458390.809999999</v>
      </c>
      <c r="C89" s="275">
        <f>data!BY85</f>
        <v>38922437.640000008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7094494.7200000007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23959372.679999996</v>
      </c>
      <c r="C91" s="275">
        <f>data!CA85</f>
        <v>13762371.210000001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-15114.319999999992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263579270.7074331</v>
      </c>
      <c r="C93" s="275">
        <f>data!CC85</f>
        <v>333014794.68000001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33617834.249999046</v>
      </c>
      <c r="C94" s="275">
        <f>data!CD85</f>
        <v>31100152.050000001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0" t="s">
        <v>1348</v>
      </c>
    </row>
    <row r="3" spans="1:4" x14ac:dyDescent="0.35">
      <c r="A3" s="11" t="s">
        <v>789</v>
      </c>
    </row>
    <row r="4" spans="1:4" x14ac:dyDescent="0.35">
      <c r="A4" s="328" t="s">
        <v>1346</v>
      </c>
    </row>
    <row r="5" spans="1:4" x14ac:dyDescent="0.35">
      <c r="A5" s="329" t="s">
        <v>1344</v>
      </c>
    </row>
    <row r="6" spans="1:4" x14ac:dyDescent="0.35">
      <c r="A6" s="327"/>
    </row>
    <row r="7" spans="1:4" x14ac:dyDescent="0.35">
      <c r="A7" s="328" t="s">
        <v>1347</v>
      </c>
    </row>
    <row r="8" spans="1:4" x14ac:dyDescent="0.35">
      <c r="A8" s="329" t="s">
        <v>1345</v>
      </c>
    </row>
    <row r="11" spans="1:4" x14ac:dyDescent="0.35">
      <c r="A11" s="13" t="s">
        <v>790</v>
      </c>
      <c r="D11" s="276">
        <f>data!C380</f>
        <v>53147429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347148217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H-162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Sacred Heart Medical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96665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Spokane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Alex Jackson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Helen Andrus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(509) 474-3040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(509) 474-4925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 xml:space="preserve"> X</v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23707</v>
      </c>
      <c r="G23" s="81">
        <f>data!D127</f>
        <v>177700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2117</v>
      </c>
      <c r="G26" s="81">
        <f>data!D130</f>
        <v>5488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135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374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55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48</v>
      </c>
      <c r="E34" s="78" t="s">
        <v>324</v>
      </c>
      <c r="F34" s="81"/>
      <c r="G34" s="81">
        <f>data!E143</f>
        <v>684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72</v>
      </c>
      <c r="E36" s="78" t="s">
        <v>325</v>
      </c>
      <c r="F36" s="81"/>
      <c r="G36" s="81">
        <f>data!C144</f>
        <v>691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61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Sacred Heart Medical Center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9475</v>
      </c>
      <c r="C7" s="141">
        <f>data!B155</f>
        <v>71023</v>
      </c>
      <c r="D7" s="141">
        <f>data!B156</f>
        <v>218539</v>
      </c>
      <c r="E7" s="141">
        <f>data!B157</f>
        <v>869465134</v>
      </c>
      <c r="F7" s="141">
        <f>data!B158</f>
        <v>408064589</v>
      </c>
      <c r="G7" s="141">
        <f>data!B157+data!B158</f>
        <v>1277529723</v>
      </c>
    </row>
    <row r="8" spans="1:7" ht="20.149999999999999" customHeight="1" x14ac:dyDescent="0.35">
      <c r="A8" s="77" t="s">
        <v>331</v>
      </c>
      <c r="B8" s="141">
        <f>data!C154</f>
        <v>6507</v>
      </c>
      <c r="C8" s="141">
        <f>data!C155</f>
        <v>48774</v>
      </c>
      <c r="D8" s="141">
        <f>data!C156</f>
        <v>150080</v>
      </c>
      <c r="E8" s="141">
        <f>data!C157</f>
        <v>620652929</v>
      </c>
      <c r="F8" s="141">
        <f>data!C158</f>
        <v>256684965</v>
      </c>
      <c r="G8" s="141">
        <f>data!C157+data!C158</f>
        <v>877337894</v>
      </c>
    </row>
    <row r="9" spans="1:7" ht="20.149999999999999" customHeight="1" x14ac:dyDescent="0.35">
      <c r="A9" s="77" t="s">
        <v>829</v>
      </c>
      <c r="B9" s="141">
        <f>data!D154</f>
        <v>7725</v>
      </c>
      <c r="C9" s="141">
        <f>data!D155</f>
        <v>57903</v>
      </c>
      <c r="D9" s="141">
        <f>data!D156</f>
        <v>178169</v>
      </c>
      <c r="E9" s="141">
        <f>data!D157</f>
        <v>621073350</v>
      </c>
      <c r="F9" s="141">
        <f>data!D158</f>
        <v>420464640</v>
      </c>
      <c r="G9" s="141">
        <f>data!D157+data!D158</f>
        <v>1041537990</v>
      </c>
    </row>
    <row r="10" spans="1:7" ht="20.149999999999999" customHeight="1" x14ac:dyDescent="0.35">
      <c r="A10" s="92" t="s">
        <v>215</v>
      </c>
      <c r="B10" s="141">
        <f>data!E154</f>
        <v>23707</v>
      </c>
      <c r="C10" s="141">
        <f>data!E155</f>
        <v>177700</v>
      </c>
      <c r="D10" s="141">
        <f>data!E156</f>
        <v>546788</v>
      </c>
      <c r="E10" s="141">
        <f>data!E157</f>
        <v>2111191413</v>
      </c>
      <c r="F10" s="141">
        <f>data!E158</f>
        <v>1085214194</v>
      </c>
      <c r="G10" s="141">
        <f>E10+F10</f>
        <v>3196405607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Sacred Heart Medical Center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22641576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-265511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73899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6927826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4345390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33723180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3999309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3665185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7664494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100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100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6210904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19264182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25475086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-782482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6407449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5624967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4" workbookViewId="0">
      <selection activeCell="E18" sqref="E18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Sacred Heart Medical Center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9445545.1799999997</v>
      </c>
      <c r="D7" s="81">
        <f>data!C211</f>
        <v>0</v>
      </c>
      <c r="E7" s="81">
        <f>data!D211</f>
        <v>751103.84</v>
      </c>
      <c r="F7" s="81">
        <f>data!E211</f>
        <v>8694441.3399999999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21538293.900000002</v>
      </c>
      <c r="D8" s="81">
        <f>data!C212</f>
        <v>-3.7252902984619141E-9</v>
      </c>
      <c r="E8" s="81">
        <f>data!D212</f>
        <v>0</v>
      </c>
      <c r="F8" s="81">
        <f>data!E212</f>
        <v>21538293.899999999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366927205.82999998</v>
      </c>
      <c r="D9" s="81">
        <f>data!C213</f>
        <v>2031490.9099999666</v>
      </c>
      <c r="E9" s="81">
        <f>data!D213</f>
        <v>0</v>
      </c>
      <c r="F9" s="81">
        <f>data!E213</f>
        <v>368958696.73999995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13959217.92</v>
      </c>
      <c r="D11" s="81">
        <f>data!C215</f>
        <v>1.862645149230957E-9</v>
      </c>
      <c r="E11" s="81">
        <f>data!D215</f>
        <v>0</v>
      </c>
      <c r="F11" s="81">
        <f>data!E215</f>
        <v>13959217.920000002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229589232.72999999</v>
      </c>
      <c r="D12" s="81">
        <f>data!C216</f>
        <v>7471896.4499997497</v>
      </c>
      <c r="E12" s="81">
        <f>data!D216</f>
        <v>0</v>
      </c>
      <c r="F12" s="81">
        <f>data!E216</f>
        <v>237061129.17999974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11967881.68</v>
      </c>
      <c r="D15" s="81">
        <f>data!C219</f>
        <v>2755043.7899996112</v>
      </c>
      <c r="E15" s="81">
        <f>data!D219</f>
        <v>-630935.1</v>
      </c>
      <c r="F15" s="81">
        <f>data!E219</f>
        <v>15353860.569999611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653427377.23999989</v>
      </c>
      <c r="D16" s="81">
        <f>data!C220</f>
        <v>12258431.149999326</v>
      </c>
      <c r="E16" s="81">
        <f>data!D220</f>
        <v>120168.73999999999</v>
      </c>
      <c r="F16" s="81">
        <f>data!E220</f>
        <v>665565639.64999926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21252194.43</v>
      </c>
      <c r="D24" s="81">
        <f>data!C225</f>
        <v>36406.489999998361</v>
      </c>
      <c r="E24" s="81">
        <f>data!D225</f>
        <v>0</v>
      </c>
      <c r="F24" s="81">
        <f>data!E225</f>
        <v>21288600.919999998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258259037.69</v>
      </c>
      <c r="D25" s="81">
        <f>data!C226</f>
        <v>9762834.4800000247</v>
      </c>
      <c r="E25" s="81">
        <f>data!D226</f>
        <v>38539.350000023798</v>
      </c>
      <c r="F25" s="81">
        <f>data!E226</f>
        <v>267983332.81999999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11918019.789999999</v>
      </c>
      <c r="D27" s="81">
        <f>data!C228</f>
        <v>423089.45000000112</v>
      </c>
      <c r="E27" s="81">
        <f>data!D228</f>
        <v>0</v>
      </c>
      <c r="F27" s="81">
        <f>data!E228</f>
        <v>12341109.24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198361735.11000001</v>
      </c>
      <c r="D28" s="81">
        <f>data!C229</f>
        <v>9652410.5799999833</v>
      </c>
      <c r="E28" s="81">
        <f>data!D229</f>
        <v>0</v>
      </c>
      <c r="F28" s="81">
        <f>data!E229</f>
        <v>208014145.69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489790987.02000004</v>
      </c>
      <c r="D32" s="81">
        <f>data!C233</f>
        <v>19874741.000000007</v>
      </c>
      <c r="E32" s="81">
        <f>data!D233</f>
        <v>38539.350000023798</v>
      </c>
      <c r="F32" s="81">
        <f>data!E233</f>
        <v>509627188.67000002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Sacred Heart Medical Center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-7239318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963780105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672846031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14355932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111835390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442181485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19482964.030000001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2224481907.0300002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1908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17428151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15921383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33349534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