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888A16BC-4AB9-4479-8451-45D458B3C2BA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CE85" i="25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AE3" i="31"/>
  <c r="E26" i="32"/>
  <c r="AE5" i="31"/>
  <c r="H26" i="32"/>
  <c r="AE9" i="31"/>
  <c r="D58" i="32"/>
  <c r="AE11" i="31"/>
  <c r="F58" i="32"/>
  <c r="G58" i="32"/>
  <c r="I58" i="32"/>
  <c r="C90" i="32"/>
  <c r="AE17" i="31"/>
  <c r="AE18" i="31"/>
  <c r="AE19" i="31"/>
  <c r="G90" i="32"/>
  <c r="AE21" i="31"/>
  <c r="C122" i="32"/>
  <c r="D122" i="32"/>
  <c r="AE25" i="31"/>
  <c r="AE26" i="31"/>
  <c r="AE27" i="31"/>
  <c r="AE28" i="31"/>
  <c r="AE29" i="31"/>
  <c r="D154" i="32"/>
  <c r="E154" i="32"/>
  <c r="F154" i="32"/>
  <c r="AE34" i="31"/>
  <c r="AE35" i="31"/>
  <c r="AE36" i="31"/>
  <c r="C186" i="32"/>
  <c r="E186" i="32"/>
  <c r="F186" i="32"/>
  <c r="AE41" i="31"/>
  <c r="AE42" i="31"/>
  <c r="AE43" i="31"/>
  <c r="AE44" i="31"/>
  <c r="AE45" i="31"/>
  <c r="AE47" i="31"/>
  <c r="AE2" i="3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E65" i="15"/>
  <c r="D65" i="15"/>
  <c r="E64" i="15"/>
  <c r="D64" i="15"/>
  <c r="E63" i="15"/>
  <c r="D63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I384" i="32"/>
  <c r="CF93" i="24"/>
  <c r="I383" i="32"/>
  <c r="I382" i="32"/>
  <c r="I381" i="32"/>
  <c r="I377" i="32"/>
  <c r="I376" i="32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I370" i="32"/>
  <c r="I368" i="32"/>
  <c r="I367" i="32"/>
  <c r="I365" i="32"/>
  <c r="I363" i="32"/>
  <c r="H46" i="31" l="1"/>
  <c r="G12" i="32"/>
  <c r="I44" i="32"/>
  <c r="C108" i="32"/>
  <c r="H31" i="31"/>
  <c r="E172" i="32"/>
  <c r="F204" i="32"/>
  <c r="I300" i="32"/>
  <c r="H79" i="31"/>
  <c r="H38" i="31"/>
  <c r="H70" i="31"/>
  <c r="H16" i="31"/>
  <c r="F172" i="32"/>
  <c r="E108" i="32"/>
  <c r="H33" i="31"/>
  <c r="H41" i="31"/>
  <c r="H204" i="32"/>
  <c r="H57" i="31"/>
  <c r="H14" i="31"/>
  <c r="H54" i="31"/>
  <c r="I332" i="32"/>
  <c r="H32" i="31"/>
  <c r="H80" i="31"/>
  <c r="H26" i="31"/>
  <c r="H34" i="31"/>
  <c r="H42" i="31"/>
  <c r="I204" i="32"/>
  <c r="H58" i="31"/>
  <c r="C332" i="32"/>
  <c r="H3" i="31"/>
  <c r="H19" i="31"/>
  <c r="H27" i="31"/>
  <c r="H59" i="31"/>
  <c r="H67" i="31"/>
  <c r="H75" i="31"/>
  <c r="H30" i="31"/>
  <c r="H64" i="31"/>
  <c r="H20" i="31"/>
  <c r="H108" i="32"/>
  <c r="H36" i="31"/>
  <c r="C204" i="32"/>
  <c r="H52" i="31"/>
  <c r="H60" i="31"/>
  <c r="H68" i="31"/>
  <c r="H24" i="31"/>
  <c r="H56" i="31"/>
  <c r="H5" i="31"/>
  <c r="G44" i="32"/>
  <c r="H21" i="31"/>
  <c r="I108" i="32"/>
  <c r="C172" i="32"/>
  <c r="H61" i="31"/>
  <c r="H69" i="31"/>
  <c r="H77" i="3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I378" i="32"/>
  <c r="H186" i="32"/>
  <c r="C58" i="32"/>
  <c r="D90" i="32"/>
  <c r="AE33" i="31"/>
  <c r="E90" i="32"/>
  <c r="E122" i="32"/>
  <c r="F122" i="32"/>
  <c r="H63" i="31"/>
  <c r="H268" i="32"/>
  <c r="H7" i="31"/>
  <c r="H12" i="32"/>
  <c r="H39" i="31"/>
  <c r="H71" i="31"/>
  <c r="H65" i="31"/>
  <c r="C300" i="32"/>
  <c r="H18" i="31"/>
  <c r="E76" i="32"/>
  <c r="E32" i="6"/>
  <c r="H73" i="31"/>
  <c r="D332" i="32"/>
  <c r="H74" i="31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D612" i="24"/>
  <c r="H2" i="31"/>
  <c r="C12" i="32"/>
  <c r="H10" i="31"/>
  <c r="D44" i="32"/>
  <c r="H66" i="31"/>
  <c r="D300" i="32"/>
  <c r="H35" i="31"/>
  <c r="H140" i="32"/>
  <c r="O14" i="31"/>
  <c r="H51" i="32"/>
  <c r="O38" i="31"/>
  <c r="D179" i="32"/>
  <c r="O78" i="31"/>
  <c r="I339" i="32"/>
  <c r="H4" i="31"/>
  <c r="E12" i="32"/>
  <c r="H12" i="31"/>
  <c r="F44" i="32"/>
  <c r="G76" i="32"/>
  <c r="F300" i="32"/>
  <c r="H76" i="31"/>
  <c r="G332" i="32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H45" i="31"/>
  <c r="D204" i="32"/>
  <c r="D22" i="7"/>
  <c r="D258" i="24"/>
  <c r="H17" i="31"/>
  <c r="D76" i="32"/>
  <c r="H37" i="31"/>
  <c r="H43" i="31"/>
  <c r="I172" i="32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9" i="31"/>
  <c r="C44" i="32"/>
  <c r="H53" i="31"/>
  <c r="E236" i="32"/>
  <c r="H23" i="31"/>
  <c r="H62" i="31"/>
  <c r="G268" i="32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H8" i="31"/>
  <c r="I12" i="32"/>
  <c r="H51" i="31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F91" i="24"/>
  <c r="D32" i="6"/>
  <c r="D367" i="24"/>
  <c r="AC49" i="25"/>
  <c r="AC63" i="25" s="1"/>
  <c r="E234" i="25"/>
  <c r="CE70" i="25"/>
  <c r="D342" i="25"/>
  <c r="D351" i="25" s="1"/>
  <c r="BZ53" i="25" l="1"/>
  <c r="BZ68" i="25" s="1"/>
  <c r="BZ86" i="25" s="1"/>
  <c r="BR53" i="25"/>
  <c r="BR68" i="25" s="1"/>
  <c r="BR86" i="25" s="1"/>
  <c r="BJ53" i="25"/>
  <c r="BJ68" i="25" s="1"/>
  <c r="BJ86" i="25" s="1"/>
  <c r="B74" i="15" s="1"/>
  <c r="BB53" i="25"/>
  <c r="BB68" i="25" s="1"/>
  <c r="BB86" i="25" s="1"/>
  <c r="AT53" i="25"/>
  <c r="AT68" i="25" s="1"/>
  <c r="AT86" i="25" s="1"/>
  <c r="AL53" i="25"/>
  <c r="AL68" i="25" s="1"/>
  <c r="AL86" i="25" s="1"/>
  <c r="AD53" i="25"/>
  <c r="AD68" i="25" s="1"/>
  <c r="AD86" i="25" s="1"/>
  <c r="V53" i="25"/>
  <c r="V68" i="25" s="1"/>
  <c r="V86" i="25" s="1"/>
  <c r="N53" i="25"/>
  <c r="N68" i="25" s="1"/>
  <c r="N86" i="25" s="1"/>
  <c r="F53" i="25"/>
  <c r="F68" i="25" s="1"/>
  <c r="F86" i="25" s="1"/>
  <c r="AW53" i="25"/>
  <c r="AW68" i="25" s="1"/>
  <c r="AW86" i="25" s="1"/>
  <c r="BY53" i="25"/>
  <c r="BY68" i="25" s="1"/>
  <c r="BY86" i="25" s="1"/>
  <c r="BQ53" i="25"/>
  <c r="BQ68" i="25" s="1"/>
  <c r="BQ86" i="25" s="1"/>
  <c r="BI53" i="25"/>
  <c r="BI68" i="25" s="1"/>
  <c r="BI86" i="25" s="1"/>
  <c r="BA53" i="25"/>
  <c r="BA68" i="25" s="1"/>
  <c r="BA86" i="25" s="1"/>
  <c r="C631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U86" i="25" s="1"/>
  <c r="M53" i="25"/>
  <c r="M68" i="25" s="1"/>
  <c r="M86" i="25" s="1"/>
  <c r="E53" i="25"/>
  <c r="E68" i="25" s="1"/>
  <c r="E86" i="25" s="1"/>
  <c r="C671" i="25" s="1"/>
  <c r="BM53" i="25"/>
  <c r="BM68" i="25" s="1"/>
  <c r="BM86" i="25" s="1"/>
  <c r="Q53" i="25"/>
  <c r="Q68" i="25" s="1"/>
  <c r="Q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AR53" i="25"/>
  <c r="AR68" i="25" s="1"/>
  <c r="AR86" i="25" s="1"/>
  <c r="C710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BE53" i="25"/>
  <c r="BE68" i="25" s="1"/>
  <c r="BE86" i="25" s="1"/>
  <c r="C615" i="25" s="1"/>
  <c r="AG53" i="25"/>
  <c r="AG68" i="25" s="1"/>
  <c r="AG86" i="25" s="1"/>
  <c r="I53" i="25"/>
  <c r="I68" i="25" s="1"/>
  <c r="I86" i="25" s="1"/>
  <c r="B21" i="15" s="1"/>
  <c r="BW53" i="25"/>
  <c r="BW68" i="25" s="1"/>
  <c r="BW86" i="25" s="1"/>
  <c r="BO53" i="25"/>
  <c r="BO68" i="25" s="1"/>
  <c r="BO86" i="25" s="1"/>
  <c r="C628" i="25" s="1"/>
  <c r="BG53" i="25"/>
  <c r="BG68" i="25" s="1"/>
  <c r="BG86" i="25" s="1"/>
  <c r="B71" i="15" s="1"/>
  <c r="AY53" i="25"/>
  <c r="AY68" i="25" s="1"/>
  <c r="AY86" i="25" s="1"/>
  <c r="AQ53" i="25"/>
  <c r="AQ68" i="25" s="1"/>
  <c r="AQ86" i="25" s="1"/>
  <c r="AI53" i="25"/>
  <c r="AI68" i="25" s="1"/>
  <c r="AI86" i="25" s="1"/>
  <c r="AA53" i="25"/>
  <c r="AA68" i="25" s="1"/>
  <c r="AA86" i="25" s="1"/>
  <c r="S53" i="25"/>
  <c r="S68" i="25" s="1"/>
  <c r="S86" i="25" s="1"/>
  <c r="C685" i="25" s="1"/>
  <c r="K53" i="25"/>
  <c r="K68" i="25" s="1"/>
  <c r="K86" i="25" s="1"/>
  <c r="C53" i="25"/>
  <c r="BU53" i="25"/>
  <c r="BU68" i="25" s="1"/>
  <c r="BU86" i="25" s="1"/>
  <c r="C642" i="25" s="1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J53" i="25"/>
  <c r="J68" i="25" s="1"/>
  <c r="J86" i="25" s="1"/>
  <c r="CC53" i="25"/>
  <c r="CC68" i="25" s="1"/>
  <c r="CC86" i="25" s="1"/>
  <c r="AO53" i="25"/>
  <c r="AO68" i="25" s="1"/>
  <c r="AO86" i="25" s="1"/>
  <c r="Y53" i="25"/>
  <c r="Y68" i="25" s="1"/>
  <c r="Y86" i="25" s="1"/>
  <c r="CB53" i="25"/>
  <c r="CB68" i="25" s="1"/>
  <c r="CB86" i="25" s="1"/>
  <c r="B92" i="15" s="1"/>
  <c r="BT53" i="25"/>
  <c r="BT68" i="25" s="1"/>
  <c r="BT86" i="25" s="1"/>
  <c r="BL53" i="25"/>
  <c r="BL68" i="25" s="1"/>
  <c r="BL86" i="25" s="1"/>
  <c r="C638" i="25" s="1"/>
  <c r="BD53" i="25"/>
  <c r="BD68" i="25" s="1"/>
  <c r="BD86" i="25" s="1"/>
  <c r="AV53" i="25"/>
  <c r="AV68" i="25" s="1"/>
  <c r="AV86" i="25" s="1"/>
  <c r="AN53" i="25"/>
  <c r="AN68" i="25" s="1"/>
  <c r="AN86" i="25" s="1"/>
  <c r="AF53" i="25"/>
  <c r="AF68" i="25" s="1"/>
  <c r="AF86" i="25" s="1"/>
  <c r="X53" i="25"/>
  <c r="X68" i="25" s="1"/>
  <c r="X86" i="25" s="1"/>
  <c r="P53" i="25"/>
  <c r="P68" i="25" s="1"/>
  <c r="P86" i="25" s="1"/>
  <c r="H53" i="25"/>
  <c r="H68" i="25" s="1"/>
  <c r="H86" i="25" s="1"/>
  <c r="CA53" i="25"/>
  <c r="CA68" i="25" s="1"/>
  <c r="CA86" i="25" s="1"/>
  <c r="BS53" i="25"/>
  <c r="BS68" i="25" s="1"/>
  <c r="BS86" i="25" s="1"/>
  <c r="BK53" i="25"/>
  <c r="BK68" i="25" s="1"/>
  <c r="BK86" i="25" s="1"/>
  <c r="BC53" i="25"/>
  <c r="BC68" i="25" s="1"/>
  <c r="BC86" i="25" s="1"/>
  <c r="AU53" i="25"/>
  <c r="AU68" i="25" s="1"/>
  <c r="AU86" i="25" s="1"/>
  <c r="AM53" i="25"/>
  <c r="AM68" i="25" s="1"/>
  <c r="AM86" i="25" s="1"/>
  <c r="AE53" i="25"/>
  <c r="AE68" i="25" s="1"/>
  <c r="AE86" i="25" s="1"/>
  <c r="C697" i="25" s="1"/>
  <c r="W53" i="25"/>
  <c r="W68" i="25" s="1"/>
  <c r="W86" i="25" s="1"/>
  <c r="B35" i="15" s="1"/>
  <c r="O53" i="25"/>
  <c r="O68" i="25" s="1"/>
  <c r="O86" i="25" s="1"/>
  <c r="G53" i="25"/>
  <c r="G68" i="25" s="1"/>
  <c r="G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C689" i="24"/>
  <c r="F140" i="32"/>
  <c r="F12" i="32"/>
  <c r="D172" i="32"/>
  <c r="H44" i="31"/>
  <c r="C84" i="15"/>
  <c r="G84" i="15" s="1"/>
  <c r="D12" i="32"/>
  <c r="E300" i="32"/>
  <c r="I140" i="32"/>
  <c r="G140" i="32"/>
  <c r="H13" i="31"/>
  <c r="G300" i="32"/>
  <c r="M4" i="31"/>
  <c r="G113" i="32"/>
  <c r="M78" i="31"/>
  <c r="I364" i="32"/>
  <c r="M56" i="31"/>
  <c r="H273" i="32"/>
  <c r="M18" i="31"/>
  <c r="M29" i="31"/>
  <c r="F273" i="32"/>
  <c r="C87" i="15"/>
  <c r="G87" i="15" s="1"/>
  <c r="F332" i="32"/>
  <c r="I268" i="32"/>
  <c r="D364" i="32"/>
  <c r="M37" i="31"/>
  <c r="I277" i="32"/>
  <c r="E44" i="32"/>
  <c r="C268" i="32"/>
  <c r="D140" i="32"/>
  <c r="C60" i="15"/>
  <c r="H11" i="31"/>
  <c r="H172" i="32"/>
  <c r="G172" i="32"/>
  <c r="G108" i="32"/>
  <c r="H300" i="32"/>
  <c r="H332" i="32"/>
  <c r="E268" i="32"/>
  <c r="C680" i="24"/>
  <c r="C699" i="24"/>
  <c r="I236" i="32"/>
  <c r="I81" i="32"/>
  <c r="G181" i="32"/>
  <c r="C712" i="24"/>
  <c r="D26" i="17"/>
  <c r="K612" i="24"/>
  <c r="D350" i="24"/>
  <c r="M79" i="31"/>
  <c r="C369" i="32"/>
  <c r="M47" i="31"/>
  <c r="F209" i="32"/>
  <c r="C50" i="8"/>
  <c r="D352" i="24"/>
  <c r="C103" i="8" s="1"/>
  <c r="M75" i="31"/>
  <c r="F337" i="32"/>
  <c r="C121" i="8"/>
  <c r="D384" i="24"/>
  <c r="M61" i="31"/>
  <c r="E373" i="32"/>
  <c r="C94" i="15"/>
  <c r="C137" i="8"/>
  <c r="E380" i="24"/>
  <c r="M23" i="31"/>
  <c r="C113" i="32"/>
  <c r="CE49" i="25"/>
  <c r="C63" i="25"/>
  <c r="E17" i="32"/>
  <c r="M11" i="31"/>
  <c r="E49" i="32"/>
  <c r="B54" i="15" l="1"/>
  <c r="F54" i="15" s="1"/>
  <c r="B58" i="15"/>
  <c r="C712" i="25"/>
  <c r="C632" i="25"/>
  <c r="B61" i="15"/>
  <c r="B52" i="15"/>
  <c r="H52" i="15" s="1"/>
  <c r="C706" i="25"/>
  <c r="B62" i="15"/>
  <c r="C617" i="25"/>
  <c r="B47" i="15"/>
  <c r="C701" i="25"/>
  <c r="C691" i="25"/>
  <c r="B37" i="15"/>
  <c r="F37" i="15" s="1"/>
  <c r="B93" i="15"/>
  <c r="C621" i="25"/>
  <c r="C623" i="25"/>
  <c r="C619" i="25"/>
  <c r="B76" i="15"/>
  <c r="C675" i="25"/>
  <c r="C689" i="25"/>
  <c r="B31" i="15"/>
  <c r="F31" i="15" s="1"/>
  <c r="B53" i="15"/>
  <c r="F53" i="15" s="1"/>
  <c r="C707" i="25"/>
  <c r="B41" i="15"/>
  <c r="F41" i="15" s="1"/>
  <c r="C695" i="25"/>
  <c r="C709" i="25"/>
  <c r="B55" i="15"/>
  <c r="C670" i="25"/>
  <c r="B16" i="15"/>
  <c r="H16" i="15" s="1"/>
  <c r="C622" i="25"/>
  <c r="B80" i="15"/>
  <c r="B49" i="15"/>
  <c r="F49" i="15" s="1"/>
  <c r="C703" i="25"/>
  <c r="C680" i="25"/>
  <c r="B26" i="15"/>
  <c r="F26" i="15" s="1"/>
  <c r="C647" i="25"/>
  <c r="B90" i="15"/>
  <c r="F90" i="15" s="1"/>
  <c r="C629" i="25"/>
  <c r="B64" i="15"/>
  <c r="F64" i="15" s="1"/>
  <c r="C625" i="25"/>
  <c r="B68" i="15"/>
  <c r="B30" i="15"/>
  <c r="C684" i="25"/>
  <c r="C626" i="25"/>
  <c r="B63" i="15"/>
  <c r="F63" i="15" s="1"/>
  <c r="C678" i="25"/>
  <c r="B24" i="15"/>
  <c r="F24" i="15" s="1"/>
  <c r="C645" i="25"/>
  <c r="B88" i="15"/>
  <c r="F88" i="15" s="1"/>
  <c r="C711" i="25"/>
  <c r="B57" i="15"/>
  <c r="H57" i="15" s="1"/>
  <c r="C688" i="25"/>
  <c r="B34" i="15"/>
  <c r="F34" i="15" s="1"/>
  <c r="B59" i="15"/>
  <c r="F59" i="15" s="1"/>
  <c r="C713" i="25"/>
  <c r="C699" i="25"/>
  <c r="B45" i="15"/>
  <c r="F45" i="15" s="1"/>
  <c r="C672" i="25"/>
  <c r="B18" i="15"/>
  <c r="F18" i="15" s="1"/>
  <c r="B22" i="15"/>
  <c r="C676" i="25"/>
  <c r="B91" i="15"/>
  <c r="F91" i="15" s="1"/>
  <c r="C648" i="25"/>
  <c r="C692" i="25"/>
  <c r="B38" i="15"/>
  <c r="F38" i="15" s="1"/>
  <c r="B32" i="15"/>
  <c r="C686" i="25"/>
  <c r="C683" i="25"/>
  <c r="B29" i="15"/>
  <c r="F29" i="15" s="1"/>
  <c r="C696" i="25"/>
  <c r="B42" i="15"/>
  <c r="F42" i="15" s="1"/>
  <c r="B44" i="15"/>
  <c r="F44" i="15" s="1"/>
  <c r="C698" i="25"/>
  <c r="C687" i="25"/>
  <c r="B33" i="15"/>
  <c r="F33" i="15" s="1"/>
  <c r="B78" i="15"/>
  <c r="C620" i="25"/>
  <c r="B82" i="15"/>
  <c r="F82" i="15" s="1"/>
  <c r="C627" i="25"/>
  <c r="B60" i="15"/>
  <c r="C714" i="25"/>
  <c r="C640" i="25"/>
  <c r="B83" i="15"/>
  <c r="F83" i="15" s="1"/>
  <c r="B27" i="15"/>
  <c r="C681" i="25"/>
  <c r="C674" i="25"/>
  <c r="B20" i="15"/>
  <c r="H20" i="15" s="1"/>
  <c r="C641" i="25"/>
  <c r="B84" i="15"/>
  <c r="H84" i="15" s="1"/>
  <c r="C700" i="25"/>
  <c r="B46" i="15"/>
  <c r="F46" i="15" s="1"/>
  <c r="B40" i="15"/>
  <c r="C694" i="25"/>
  <c r="C639" i="25"/>
  <c r="B77" i="15"/>
  <c r="F77" i="15" s="1"/>
  <c r="C635" i="25"/>
  <c r="B73" i="15"/>
  <c r="F73" i="15" s="1"/>
  <c r="C704" i="25"/>
  <c r="B50" i="15"/>
  <c r="F50" i="15" s="1"/>
  <c r="C630" i="25"/>
  <c r="B70" i="15"/>
  <c r="F70" i="15" s="1"/>
  <c r="C637" i="25"/>
  <c r="B72" i="15"/>
  <c r="C636" i="25"/>
  <c r="B75" i="15"/>
  <c r="F75" i="15" s="1"/>
  <c r="B19" i="15"/>
  <c r="C673" i="25"/>
  <c r="C682" i="25"/>
  <c r="B28" i="15"/>
  <c r="F28" i="15" s="1"/>
  <c r="B23" i="15"/>
  <c r="H23" i="15" s="1"/>
  <c r="C677" i="25"/>
  <c r="B87" i="15"/>
  <c r="F87" i="15" s="1"/>
  <c r="C644" i="25"/>
  <c r="C702" i="25"/>
  <c r="B48" i="15"/>
  <c r="F48" i="15" s="1"/>
  <c r="C624" i="25"/>
  <c r="B81" i="15"/>
  <c r="F81" i="15" s="1"/>
  <c r="C693" i="25"/>
  <c r="B39" i="15"/>
  <c r="F39" i="15" s="1"/>
  <c r="C634" i="25"/>
  <c r="B67" i="15"/>
  <c r="B86" i="15"/>
  <c r="C643" i="25"/>
  <c r="C705" i="25"/>
  <c r="B51" i="15"/>
  <c r="H51" i="15" s="1"/>
  <c r="B36" i="15"/>
  <c r="F36" i="15" s="1"/>
  <c r="H36" i="15" s="1"/>
  <c r="C690" i="25"/>
  <c r="B25" i="15"/>
  <c r="F25" i="15" s="1"/>
  <c r="C679" i="25"/>
  <c r="B89" i="15"/>
  <c r="C646" i="25"/>
  <c r="C633" i="25"/>
  <c r="B66" i="15"/>
  <c r="B65" i="15"/>
  <c r="F65" i="15" s="1"/>
  <c r="C618" i="25"/>
  <c r="B69" i="15"/>
  <c r="F69" i="15" s="1"/>
  <c r="B56" i="15"/>
  <c r="F56" i="15" s="1"/>
  <c r="B85" i="15"/>
  <c r="B17" i="15"/>
  <c r="F17" i="15" s="1"/>
  <c r="B43" i="15"/>
  <c r="B79" i="15"/>
  <c r="F79" i="15" s="1"/>
  <c r="C68" i="25"/>
  <c r="CE68" i="25" s="1"/>
  <c r="CE53" i="25"/>
  <c r="M63" i="31"/>
  <c r="C637" i="24"/>
  <c r="M22" i="31"/>
  <c r="C617" i="24"/>
  <c r="M71" i="31"/>
  <c r="M27" i="31"/>
  <c r="C693" i="24"/>
  <c r="E81" i="32"/>
  <c r="E337" i="32"/>
  <c r="C181" i="32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I341" i="32"/>
  <c r="M14" i="31"/>
  <c r="F213" i="32"/>
  <c r="I337" i="32"/>
  <c r="H49" i="32"/>
  <c r="C643" i="24"/>
  <c r="E341" i="32"/>
  <c r="H245" i="32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C35" i="15"/>
  <c r="G35" i="15" s="1"/>
  <c r="C54" i="15"/>
  <c r="G54" i="15" s="1"/>
  <c r="M41" i="31"/>
  <c r="C59" i="15"/>
  <c r="G59" i="15" s="1"/>
  <c r="I273" i="32"/>
  <c r="E213" i="32"/>
  <c r="M64" i="31"/>
  <c r="H54" i="15"/>
  <c r="M70" i="31"/>
  <c r="H305" i="32"/>
  <c r="M55" i="31"/>
  <c r="G241" i="32"/>
  <c r="M6" i="31"/>
  <c r="G17" i="32"/>
  <c r="M54" i="31"/>
  <c r="F241" i="32"/>
  <c r="F32" i="15"/>
  <c r="F74" i="15"/>
  <c r="M80" i="31"/>
  <c r="D369" i="32"/>
  <c r="E53" i="32"/>
  <c r="C24" i="15"/>
  <c r="G24" i="15" s="1"/>
  <c r="C677" i="24"/>
  <c r="M21" i="31"/>
  <c r="H81" i="32"/>
  <c r="M28" i="31"/>
  <c r="H113" i="32"/>
  <c r="F93" i="15"/>
  <c r="M69" i="31"/>
  <c r="G305" i="32"/>
  <c r="M35" i="31"/>
  <c r="H145" i="32"/>
  <c r="F76" i="15"/>
  <c r="M16" i="31"/>
  <c r="C81" i="32"/>
  <c r="M59" i="31"/>
  <c r="D273" i="32"/>
  <c r="F43" i="15"/>
  <c r="M60" i="31"/>
  <c r="E273" i="32"/>
  <c r="M32" i="31"/>
  <c r="E145" i="32"/>
  <c r="M68" i="31"/>
  <c r="F305" i="32"/>
  <c r="M76" i="31"/>
  <c r="G337" i="32"/>
  <c r="M31" i="31"/>
  <c r="D145" i="32"/>
  <c r="M45" i="31"/>
  <c r="D209" i="32"/>
  <c r="H277" i="32"/>
  <c r="M19" i="31"/>
  <c r="F81" i="32"/>
  <c r="M17" i="31"/>
  <c r="D81" i="32"/>
  <c r="F40" i="15"/>
  <c r="H22" i="15"/>
  <c r="F22" i="15"/>
  <c r="F78" i="15"/>
  <c r="M5" i="31"/>
  <c r="F17" i="32"/>
  <c r="F47" i="15"/>
  <c r="H47" i="15"/>
  <c r="M12" i="31"/>
  <c r="F49" i="32"/>
  <c r="C138" i="8"/>
  <c r="D417" i="24"/>
  <c r="F71" i="15"/>
  <c r="M38" i="31"/>
  <c r="D177" i="32"/>
  <c r="M43" i="31"/>
  <c r="I177" i="32"/>
  <c r="M65" i="31"/>
  <c r="C305" i="32"/>
  <c r="H27" i="15"/>
  <c r="F27" i="15"/>
  <c r="M30" i="31"/>
  <c r="C145" i="32"/>
  <c r="M3" i="31"/>
  <c r="D17" i="32"/>
  <c r="M66" i="31"/>
  <c r="D305" i="32"/>
  <c r="H19" i="15"/>
  <c r="F19" i="15"/>
  <c r="M53" i="31"/>
  <c r="E241" i="32"/>
  <c r="E85" i="32"/>
  <c r="C31" i="15"/>
  <c r="G31" i="15" s="1"/>
  <c r="C684" i="24"/>
  <c r="F30" i="15"/>
  <c r="M62" i="31"/>
  <c r="G273" i="32"/>
  <c r="F55" i="15"/>
  <c r="H55" i="15"/>
  <c r="F85" i="15"/>
  <c r="H85" i="15"/>
  <c r="M50" i="31"/>
  <c r="I209" i="32"/>
  <c r="H94" i="15"/>
  <c r="G94" i="15"/>
  <c r="H21" i="15"/>
  <c r="F21" i="15"/>
  <c r="M15" i="31"/>
  <c r="I49" i="32"/>
  <c r="M49" i="31"/>
  <c r="H209" i="32"/>
  <c r="M52" i="31"/>
  <c r="D241" i="32"/>
  <c r="M57" i="31"/>
  <c r="I241" i="32"/>
  <c r="F86" i="15"/>
  <c r="M24" i="31"/>
  <c r="D113" i="32"/>
  <c r="M40" i="31"/>
  <c r="F177" i="32"/>
  <c r="M39" i="31"/>
  <c r="E177" i="32"/>
  <c r="M26" i="31"/>
  <c r="F113" i="32"/>
  <c r="M25" i="31"/>
  <c r="E113" i="32"/>
  <c r="C74" i="15"/>
  <c r="G74" i="15" s="1"/>
  <c r="M77" i="31"/>
  <c r="H337" i="32"/>
  <c r="M73" i="31"/>
  <c r="D337" i="32"/>
  <c r="M67" i="31"/>
  <c r="E305" i="32"/>
  <c r="M20" i="31"/>
  <c r="G81" i="32"/>
  <c r="M72" i="31"/>
  <c r="C337" i="32"/>
  <c r="F92" i="15"/>
  <c r="F89" i="15"/>
  <c r="M51" i="31"/>
  <c r="C241" i="32"/>
  <c r="F57" i="15"/>
  <c r="M58" i="31"/>
  <c r="C273" i="32"/>
  <c r="E21" i="32"/>
  <c r="C17" i="15"/>
  <c r="G17" i="15" s="1"/>
  <c r="C670" i="24"/>
  <c r="M42" i="31"/>
  <c r="H177" i="32"/>
  <c r="F58" i="15"/>
  <c r="H58" i="15"/>
  <c r="M48" i="31"/>
  <c r="G209" i="32"/>
  <c r="M7" i="31"/>
  <c r="H17" i="32"/>
  <c r="C42" i="15"/>
  <c r="G42" i="15" s="1"/>
  <c r="C695" i="24"/>
  <c r="I117" i="32"/>
  <c r="D53" i="32"/>
  <c r="C23" i="15"/>
  <c r="G23" i="15" s="1"/>
  <c r="C676" i="24"/>
  <c r="M13" i="31"/>
  <c r="G49" i="32"/>
  <c r="F341" i="32"/>
  <c r="C88" i="15"/>
  <c r="G88" i="15" s="1"/>
  <c r="C644" i="24"/>
  <c r="CE63" i="25"/>
  <c r="M9" i="31"/>
  <c r="C49" i="32"/>
  <c r="H18" i="15"/>
  <c r="M36" i="31"/>
  <c r="I145" i="32"/>
  <c r="F35" i="15"/>
  <c r="M34" i="31"/>
  <c r="G145" i="32"/>
  <c r="M44" i="31"/>
  <c r="C209" i="32"/>
  <c r="D616" i="25"/>
  <c r="M8" i="31"/>
  <c r="I17" i="32"/>
  <c r="C92" i="15"/>
  <c r="G92" i="15" s="1"/>
  <c r="C373" i="32"/>
  <c r="C622" i="24"/>
  <c r="H74" i="15" l="1"/>
  <c r="F52" i="15"/>
  <c r="H87" i="15"/>
  <c r="C86" i="25"/>
  <c r="F84" i="15"/>
  <c r="H26" i="15"/>
  <c r="F16" i="15"/>
  <c r="H24" i="15"/>
  <c r="F51" i="15"/>
  <c r="F23" i="15"/>
  <c r="H25" i="15"/>
  <c r="C649" i="25"/>
  <c r="M717" i="25" s="1"/>
  <c r="F72" i="15"/>
  <c r="F20" i="15"/>
  <c r="H59" i="15"/>
  <c r="H46" i="15"/>
  <c r="H44" i="15"/>
  <c r="H53" i="15"/>
  <c r="H77" i="15"/>
  <c r="F80" i="15"/>
  <c r="H81" i="15"/>
  <c r="C76" i="15"/>
  <c r="G76" i="15" s="1"/>
  <c r="C40" i="15"/>
  <c r="G40" i="15" s="1"/>
  <c r="H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H50" i="15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G85" i="32"/>
  <c r="C686" i="24"/>
  <c r="C33" i="15"/>
  <c r="H42" i="15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I369" i="32"/>
  <c r="C17" i="32"/>
  <c r="H88" i="15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D309" i="32"/>
  <c r="C627" i="24"/>
  <c r="C79" i="15"/>
  <c r="G79" i="15" s="1"/>
  <c r="G245" i="32"/>
  <c r="C68" i="15"/>
  <c r="G68" i="15" s="1"/>
  <c r="C624" i="24"/>
  <c r="H76" i="15" l="1"/>
  <c r="G30" i="15"/>
  <c r="H30" i="15"/>
  <c r="G71" i="15"/>
  <c r="H71" i="15"/>
  <c r="H79" i="15"/>
  <c r="H69" i="15"/>
  <c r="H91" i="15"/>
  <c r="H80" i="15"/>
  <c r="H83" i="15"/>
  <c r="H72" i="15"/>
  <c r="C648" i="24"/>
  <c r="M716" i="24" s="1"/>
  <c r="G32" i="15"/>
  <c r="H32" i="15" s="1"/>
  <c r="G38" i="15"/>
  <c r="H38" i="15"/>
  <c r="G28" i="15"/>
  <c r="H28" i="15"/>
  <c r="G34" i="15"/>
  <c r="H34" i="15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G73" i="15"/>
  <c r="H73" i="15" s="1"/>
  <c r="G63" i="15"/>
  <c r="H63" i="15" s="1"/>
  <c r="G65" i="15"/>
  <c r="H65" i="15"/>
  <c r="C21" i="32"/>
  <c r="C15" i="15"/>
  <c r="G15" i="15" s="1"/>
  <c r="C668" i="24"/>
  <c r="C715" i="24" s="1"/>
  <c r="G45" i="15"/>
  <c r="H45" i="15" s="1"/>
  <c r="G93" i="15"/>
  <c r="H93" i="15" s="1"/>
  <c r="G70" i="15"/>
  <c r="H70" i="15" s="1"/>
  <c r="G29" i="15"/>
  <c r="H29" i="15" s="1"/>
  <c r="G82" i="15"/>
  <c r="H82" i="15" s="1"/>
  <c r="F15" i="15"/>
  <c r="G90" i="15"/>
  <c r="H90" i="15"/>
  <c r="G37" i="15"/>
  <c r="H37" i="15" s="1"/>
  <c r="G41" i="15"/>
  <c r="H41" i="15" s="1"/>
  <c r="G89" i="15"/>
  <c r="H89" i="15" s="1"/>
  <c r="G75" i="15"/>
  <c r="H75" i="15" s="1"/>
  <c r="G33" i="15"/>
  <c r="H33" i="15" s="1"/>
  <c r="G39" i="15"/>
  <c r="H39" i="15" s="1"/>
  <c r="C172" i="8"/>
  <c r="D424" i="24"/>
  <c r="C177" i="8" s="1"/>
  <c r="G48" i="15"/>
  <c r="H48" i="15" s="1"/>
  <c r="G78" i="15"/>
  <c r="H78" i="15" s="1"/>
  <c r="G49" i="15"/>
  <c r="H49" i="15" s="1"/>
  <c r="D716" i="25"/>
  <c r="E624" i="25"/>
  <c r="G56" i="15"/>
  <c r="H56" i="15"/>
  <c r="G64" i="15"/>
  <c r="H64" i="15" s="1"/>
  <c r="E613" i="25"/>
  <c r="G43" i="15"/>
  <c r="H43" i="15" s="1"/>
  <c r="H15" i="15" l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K694" i="25"/>
  <c r="M694" i="25" s="1"/>
  <c r="K686" i="25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K688" i="25"/>
  <c r="K680" i="25"/>
  <c r="M680" i="25" s="1"/>
  <c r="K709" i="25"/>
  <c r="K701" i="25"/>
  <c r="M701" i="25" s="1"/>
  <c r="K693" i="25"/>
  <c r="K685" i="25"/>
  <c r="M685" i="25" s="1"/>
  <c r="K717" i="25"/>
  <c r="K708" i="25"/>
  <c r="K700" i="25"/>
  <c r="M700" i="25" s="1"/>
  <c r="K692" i="25"/>
  <c r="M692" i="25" s="1"/>
  <c r="K684" i="25"/>
  <c r="M684" i="25" s="1"/>
  <c r="K714" i="25"/>
  <c r="K689" i="25"/>
  <c r="K687" i="25"/>
  <c r="M687" i="25" s="1"/>
  <c r="K678" i="25"/>
  <c r="K670" i="25"/>
  <c r="M670" i="25" s="1"/>
  <c r="K706" i="25"/>
  <c r="K681" i="25"/>
  <c r="K675" i="25"/>
  <c r="M675" i="25" s="1"/>
  <c r="K698" i="25"/>
  <c r="M698" i="25" s="1"/>
  <c r="K672" i="25"/>
  <c r="K690" i="25"/>
  <c r="M690" i="25" s="1"/>
  <c r="K677" i="25"/>
  <c r="M677" i="25" s="1"/>
  <c r="K669" i="25"/>
  <c r="K682" i="25"/>
  <c r="K674" i="25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M686" i="25" l="1"/>
  <c r="M672" i="25"/>
  <c r="M693" i="25"/>
  <c r="M681" i="25"/>
  <c r="M674" i="25"/>
  <c r="M708" i="25"/>
  <c r="M697" i="25"/>
  <c r="M696" i="25"/>
  <c r="M689" i="25"/>
  <c r="M706" i="25"/>
  <c r="M714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672" i="24"/>
  <c r="G23" i="32" s="1"/>
  <c r="M711" i="24"/>
  <c r="D215" i="32" s="1"/>
  <c r="M716" i="25" l="1"/>
  <c r="K715" i="24"/>
  <c r="C23" i="32"/>
  <c r="M715" i="24"/>
</calcChain>
</file>

<file path=xl/sharedStrings.xml><?xml version="1.0" encoding="utf-8"?>
<sst xmlns="http://schemas.openxmlformats.org/spreadsheetml/2006/main" count="5779" uniqueCount="1379">
  <si>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</si>
  <si>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</si>
  <si>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</si>
  <si>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</si>
  <si>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</si>
  <si>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</si>
  <si>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</si>
  <si>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</si>
  <si>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</si>
  <si>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</si>
  <si>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</si>
  <si>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</si>
  <si>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</si>
  <si>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</si>
  <si>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</si>
  <si>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</si>
  <si>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</si>
  <si>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</si>
  <si>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</si>
  <si>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</si>
  <si>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</si>
  <si>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</si>
  <si>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</si>
  <si>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</si>
  <si>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</si>
  <si>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</si>
  <si>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</si>
  <si>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</si>
  <si>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</si>
  <si>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</si>
  <si>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</si>
  <si>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</si>
  <si>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</si>
  <si>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</si>
  <si>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</si>
  <si>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</si>
  <si>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</si>
  <si>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</si>
  <si>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</si>
  <si>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</si>
  <si>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</si>
  <si>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</si>
  <si>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</si>
  <si>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</si>
  <si>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</si>
  <si>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</si>
  <si>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</si>
  <si>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</si>
  <si>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</si>
  <si>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</si>
  <si>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</si>
  <si>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</si>
  <si>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</si>
  <si>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</si>
  <si>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</si>
  <si>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</si>
  <si>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</si>
  <si>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</si>
  <si>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</si>
  <si>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</si>
  <si>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</si>
  <si>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</si>
  <si>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</si>
  <si>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</si>
  <si>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</si>
  <si>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</si>
  <si>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</si>
  <si>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</si>
  <si>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</si>
  <si>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</si>
  <si>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</si>
  <si>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</si>
  <si>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</si>
  <si>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</si>
  <si>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</si>
  <si>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</si>
  <si>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</si>
  <si>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</si>
  <si>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</si>
  <si>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</si>
  <si>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</si>
  <si>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</si>
  <si>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</si>
  <si>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</si>
  <si>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</si>
  <si>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</si>
  <si>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</si>
  <si>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</si>
  <si>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</si>
  <si>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</si>
  <si>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</si>
  <si>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</si>
  <si>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</si>
  <si>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</si>
  <si>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</si>
  <si>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</si>
  <si>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</si>
  <si>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</si>
  <si>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</si>
  <si>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</si>
  <si>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</si>
  <si>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</si>
  <si>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</si>
  <si>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</si>
  <si>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</si>
  <si>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</si>
  <si>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</si>
  <si>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</si>
  <si>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</si>
  <si>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</si>
  <si>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</si>
  <si>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</si>
  <si>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</si>
  <si>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</si>
  <si>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</si>
  <si>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</si>
  <si>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</si>
  <si>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</si>
  <si>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</si>
  <si>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</si>
  <si>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</si>
  <si>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</si>
  <si>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</si>
  <si>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</si>
  <si>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</si>
  <si>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</si>
  <si>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</si>
  <si>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</si>
  <si>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</si>
  <si>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</si>
  <si>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</si>
  <si>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</si>
  <si>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</si>
  <si>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</si>
  <si>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</si>
  <si>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</si>
  <si>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</si>
  <si>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</si>
  <si>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</si>
  <si>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</si>
  <si>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</si>
  <si>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</si>
  <si>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</si>
  <si>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</si>
  <si>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</si>
  <si>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</si>
  <si>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</si>
  <si>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</si>
  <si>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</si>
  <si>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</si>
  <si>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</si>
  <si>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</si>
  <si>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</si>
  <si>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</si>
  <si>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</si>
  <si>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</si>
  <si>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</si>
  <si>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</si>
  <si>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</si>
  <si>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</si>
  <si>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</si>
  <si>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</si>
  <si>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</si>
  <si>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</si>
  <si>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</si>
  <si>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</si>
  <si>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</si>
  <si>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</si>
  <si>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</si>
  <si>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</si>
  <si>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</si>
  <si>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</si>
  <si>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</si>
  <si>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</si>
  <si>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</si>
  <si>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</si>
  <si>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</si>
  <si>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</si>
  <si>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</si>
  <si>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</si>
  <si>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</si>
  <si>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</si>
  <si>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</si>
  <si>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</si>
  <si>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</si>
  <si>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</si>
  <si>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</si>
  <si>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</si>
  <si>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</si>
  <si>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</si>
  <si>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</si>
  <si>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</si>
  <si>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</si>
  <si>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</si>
  <si>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</si>
  <si>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</si>
  <si>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</si>
  <si>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</si>
  <si>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</si>
  <si>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</si>
  <si>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</si>
  <si>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</si>
  <si>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</si>
  <si>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</si>
  <si>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</si>
  <si>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</si>
  <si>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</si>
  <si>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</si>
  <si>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</si>
  <si>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</si>
  <si>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</si>
  <si>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</si>
  <si>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</si>
  <si>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</si>
  <si>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</si>
  <si>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</si>
  <si>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</si>
  <si>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</si>
  <si>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</si>
  <si>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</si>
  <si>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</si>
  <si>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</si>
  <si>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</si>
  <si>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</si>
  <si>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</si>
  <si>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</si>
  <si>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</si>
  <si>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</si>
  <si>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</si>
  <si>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</si>
  <si>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</si>
  <si>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</si>
  <si>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</si>
  <si>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</si>
  <si>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</si>
  <si>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</si>
  <si>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</si>
  <si>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</si>
  <si>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</si>
  <si>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</si>
  <si>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</si>
  <si>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</si>
  <si>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</si>
  <si>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</si>
  <si>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</si>
  <si>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</si>
  <si>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</si>
  <si>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</si>
  <si>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</si>
  <si>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</si>
  <si>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</si>
  <si>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</si>
  <si>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</si>
  <si>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</si>
  <si>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</si>
  <si>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</si>
  <si>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</si>
  <si>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</si>
  <si>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</si>
  <si>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</si>
  <si>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</si>
  <si>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</si>
  <si>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</si>
  <si>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</si>
  <si>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</si>
  <si>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</si>
  <si>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</si>
  <si>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</si>
  <si>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</si>
  <si>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</si>
  <si>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</si>
  <si>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</si>
  <si>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</si>
  <si>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</si>
  <si>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</si>
  <si>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</si>
  <si>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</si>
  <si>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</si>
  <si>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</si>
  <si>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</si>
  <si>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</si>
  <si>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</si>
  <si>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</si>
  <si>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</si>
  <si>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</si>
  <si>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</si>
  <si>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</si>
  <si>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</si>
  <si>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</si>
  <si>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</si>
  <si>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</si>
  <si>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</si>
  <si>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</si>
  <si>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</si>
  <si>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</si>
  <si>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</si>
  <si>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</si>
  <si>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</si>
  <si>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</si>
  <si>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</si>
  <si>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</si>
  <si>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</si>
  <si>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</si>
  <si>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</si>
  <si>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</si>
  <si>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</si>
  <si>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</si>
  <si>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</si>
  <si>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</si>
  <si>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</si>
  <si>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</si>
  <si>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</si>
  <si>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</si>
  <si>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</si>
  <si>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</si>
  <si>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</si>
  <si>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</si>
  <si>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</si>
  <si>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</si>
  <si>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</si>
  <si>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</si>
  <si>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</si>
  <si>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</si>
  <si>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</si>
  <si>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</si>
  <si>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</si>
  <si>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</si>
  <si>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</si>
  <si>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</si>
  <si>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</si>
  <si>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</si>
  <si>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</si>
  <si>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</si>
  <si>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</si>
  <si>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</si>
  <si>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</si>
  <si>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</si>
  <si>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</si>
  <si>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</si>
  <si>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</si>
  <si>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</si>
  <si>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</si>
  <si>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</si>
  <si>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</si>
  <si>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</si>
  <si>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</si>
  <si>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</si>
  <si>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</si>
  <si>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</si>
  <si>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</si>
  <si>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</si>
  <si>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</si>
  <si>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</si>
  <si>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</si>
  <si>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</si>
  <si>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</si>
  <si>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</si>
  <si>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</si>
  <si>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</si>
  <si>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</si>
  <si>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</si>
  <si>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</si>
  <si>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</si>
  <si>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</si>
  <si>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</si>
  <si>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</si>
  <si>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</si>
  <si>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</si>
  <si>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</si>
  <si>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</si>
  <si>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</si>
  <si>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</si>
  <si>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</si>
  <si>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</si>
  <si>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</si>
  <si>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</si>
  <si>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</si>
  <si>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</si>
  <si>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</si>
  <si>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</si>
  <si>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</si>
  <si>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</si>
  <si>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</si>
  <si>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</si>
  <si>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</si>
  <si>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</si>
  <si>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</si>
  <si>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</si>
  <si>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</si>
  <si>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</si>
  <si>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</si>
  <si>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</si>
  <si>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</si>
  <si>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</si>
  <si>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</si>
  <si>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</si>
  <si>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</si>
  <si>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</si>
  <si>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</si>
  <si>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</si>
  <si>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</si>
  <si>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</si>
  <si>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</si>
  <si>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</si>
  <si>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</si>
  <si>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</si>
  <si>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</si>
  <si>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</si>
  <si>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</si>
  <si>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</si>
  <si>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</si>
  <si>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</si>
  <si>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</si>
  <si>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</si>
  <si>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</si>
  <si>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</si>
  <si>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</si>
  <si>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</si>
  <si>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</si>
  <si>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</si>
  <si>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</si>
  <si>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</si>
  <si>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</si>
  <si>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</si>
  <si>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</si>
  <si>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</si>
  <si>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</si>
  <si>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</si>
  <si>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</si>
  <si>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</si>
  <si>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</si>
  <si>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</si>
  <si>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</si>
  <si>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</si>
  <si>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</si>
  <si>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</si>
  <si>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</si>
  <si>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</si>
  <si>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</si>
  <si>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</si>
  <si>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</si>
  <si>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</si>
  <si>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</si>
  <si>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</si>
  <si>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</si>
  <si>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</si>
  <si>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</si>
  <si>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</si>
  <si>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</si>
  <si>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</si>
  <si>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</si>
  <si>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</si>
  <si>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</si>
  <si>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</si>
  <si>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</si>
  <si>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</si>
  <si>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</si>
  <si>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</si>
  <si>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</si>
  <si>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</si>
  <si>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</si>
  <si>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</si>
  <si>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</si>
  <si>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</si>
  <si>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</si>
  <si>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</si>
  <si>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</si>
  <si>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</si>
  <si>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</si>
  <si>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</si>
  <si>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</si>
  <si>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</si>
  <si>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</si>
  <si>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</si>
  <si>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</si>
  <si>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</si>
  <si>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</si>
  <si>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</si>
  <si>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</si>
  <si>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</si>
  <si>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</si>
  <si>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</si>
  <si>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</si>
  <si>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</si>
  <si>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</si>
  <si>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</si>
  <si>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</si>
  <si>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</si>
  <si>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</si>
  <si>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</si>
  <si>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</si>
  <si>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</si>
  <si>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</si>
  <si>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</si>
  <si>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</si>
  <si>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</si>
  <si>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</si>
  <si>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</si>
  <si>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</si>
  <si>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</si>
  <si>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</si>
  <si>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</si>
  <si>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</si>
  <si>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</si>
  <si>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</si>
  <si>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</si>
  <si>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</si>
  <si>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</si>
  <si>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</si>
  <si>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</si>
  <si>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</si>
  <si>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</si>
  <si>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</si>
  <si>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</si>
  <si>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</si>
  <si>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</si>
  <si>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</si>
  <si>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</si>
  <si>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</si>
  <si>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</si>
  <si>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</si>
  <si>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</si>
  <si>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</si>
  <si>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</si>
  <si>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</si>
  <si>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</si>
  <si>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</si>
  <si>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</si>
  <si>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</si>
  <si>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</si>
  <si>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</si>
  <si>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</si>
  <si>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</si>
  <si>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</si>
  <si>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</si>
  <si>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</si>
  <si>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</si>
  <si>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</si>
  <si>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</si>
  <si>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</si>
  <si>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</si>
  <si>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</si>
  <si>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</si>
  <si>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</si>
  <si>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</si>
  <si>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</si>
  <si>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</si>
  <si>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</si>
  <si>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</si>
  <si>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</si>
  <si>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</si>
  <si>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</si>
  <si>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</si>
  <si>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</si>
  <si>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</si>
  <si>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</si>
  <si>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</si>
  <si>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</si>
  <si>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</si>
  <si>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</si>
  <si>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</si>
  <si>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</si>
  <si>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</si>
  <si>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</si>
  <si>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</si>
  <si>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</si>
  <si>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</si>
  <si>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</si>
  <si>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</si>
  <si>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</si>
  <si>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</si>
  <si>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</si>
  <si>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</si>
  <si>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</si>
  <si>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</si>
  <si>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</si>
  <si>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</si>
  <si>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</si>
  <si>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</si>
  <si>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</si>
  <si>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</si>
  <si>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</si>
  <si>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</si>
  <si>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</si>
  <si>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</si>
  <si>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</si>
  <si>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</si>
  <si>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</si>
  <si>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</si>
  <si>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</si>
  <si>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</si>
  <si>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</si>
  <si>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</si>
  <si>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</si>
  <si>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</si>
  <si>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</si>
  <si>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</si>
  <si>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</si>
  <si>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</si>
  <si>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</si>
  <si>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</si>
  <si>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</si>
  <si>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</si>
  <si>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</si>
  <si>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</si>
  <si>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</si>
  <si>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</si>
  <si>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</si>
  <si>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</si>
  <si>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</si>
  <si>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</si>
  <si>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</si>
  <si>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</si>
  <si>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</si>
  <si>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</si>
  <si>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</si>
  <si>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</si>
  <si>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</si>
  <si>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</si>
  <si>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</si>
  <si>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</si>
  <si>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</si>
  <si>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</si>
  <si>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</si>
  <si>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</si>
  <si>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</si>
  <si>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</si>
  <si>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</si>
  <si>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</si>
  <si>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</si>
  <si>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</si>
  <si>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</si>
  <si>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</si>
  <si>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</si>
  <si>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</si>
  <si>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</si>
  <si>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</si>
  <si>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</si>
  <si>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</si>
  <si>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</si>
  <si>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</si>
  <si>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</si>
  <si>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</si>
  <si>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</si>
  <si>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</si>
  <si>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</si>
  <si>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</si>
  <si>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</si>
  <si>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</si>
  <si>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</si>
  <si>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</si>
  <si>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</si>
  <si>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</si>
  <si>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</si>
  <si>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</si>
  <si>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</si>
  <si>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</si>
  <si>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</si>
  <si>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</si>
  <si>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</si>
  <si>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</si>
  <si>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</si>
  <si>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</si>
  <si>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</si>
  <si>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</si>
  <si>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</si>
  <si>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</si>
  <si>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</si>
  <si>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</si>
  <si>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</si>
  <si>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</si>
  <si>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</si>
  <si>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</si>
  <si>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</si>
  <si>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</si>
  <si>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</si>
  <si>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</si>
  <si>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</si>
  <si>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</si>
  <si>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</si>
  <si>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</si>
  <si>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</si>
  <si>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</si>
  <si>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</si>
  <si>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</si>
  <si>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</si>
  <si>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</si>
  <si>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</si>
  <si>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</si>
  <si>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</si>
  <si>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</si>
  <si>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</si>
  <si>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</si>
  <si>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</si>
  <si>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</si>
  <si>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</si>
  <si>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</si>
  <si>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</si>
  <si>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</si>
  <si>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</si>
  <si>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</si>
  <si>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</si>
  <si>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</si>
  <si>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</si>
  <si>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</si>
  <si>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</si>
  <si>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</si>
  <si>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</si>
  <si>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</si>
  <si>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</si>
  <si>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</si>
  <si>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</si>
  <si>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</si>
  <si>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</si>
  <si>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</si>
  <si>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</si>
  <si>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</si>
  <si>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</si>
  <si>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</si>
  <si>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</si>
  <si>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</si>
  <si>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</si>
  <si>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</si>
  <si>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</si>
  <si>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</si>
  <si>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</si>
  <si>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</si>
  <si>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</si>
  <si>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</si>
  <si>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</si>
  <si>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</si>
  <si>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</si>
  <si>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</si>
  <si>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</si>
  <si>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</si>
  <si>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</si>
  <si>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</si>
  <si>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</si>
  <si>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</si>
  <si>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</si>
  <si>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</si>
  <si>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</si>
  <si>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</si>
  <si>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</si>
  <si>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</si>
  <si>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</si>
  <si>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</si>
  <si>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</si>
  <si>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</si>
  <si>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</si>
  <si>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</si>
  <si>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</si>
  <si>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</si>
  <si>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</si>
  <si>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</si>
  <si>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</si>
  <si>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</si>
  <si>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</si>
  <si>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</si>
  <si>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</si>
  <si>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</si>
  <si>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</si>
  <si>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</si>
  <si>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</si>
  <si>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</si>
  <si>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</si>
  <si>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</si>
  <si>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</si>
  <si>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</si>
  <si>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</si>
  <si>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</si>
  <si>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</si>
  <si>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</si>
  <si>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</si>
  <si>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</si>
  <si>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</si>
  <si>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</si>
  <si>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</si>
  <si>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</si>
  <si>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</si>
  <si>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</si>
  <si>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</si>
  <si>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</si>
  <si>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</si>
  <si>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</si>
  <si>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</si>
  <si>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</si>
  <si>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</si>
  <si>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</si>
  <si>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</si>
  <si>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</si>
  <si>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</si>
  <si>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</si>
  <si>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</si>
  <si>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</si>
  <si>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</si>
  <si>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</si>
  <si>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</si>
  <si>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</si>
  <si>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</si>
  <si>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</si>
  <si>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</si>
  <si>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</si>
  <si>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</si>
  <si>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</si>
  <si>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</si>
  <si>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</si>
  <si>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</si>
  <si>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</si>
  <si>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</si>
  <si>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</si>
  <si>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</si>
  <si>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</si>
  <si>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</si>
  <si>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</si>
  <si>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</si>
  <si>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</si>
  <si>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</si>
  <si>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</si>
  <si>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</si>
  <si>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</si>
  <si>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</si>
  <si>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</si>
  <si>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</si>
  <si>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</si>
  <si>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</si>
  <si>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</si>
  <si>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</si>
  <si>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</si>
  <si>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</si>
  <si>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</si>
  <si>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</si>
  <si>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</si>
  <si>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</si>
  <si>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</si>
  <si>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</si>
  <si>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</si>
  <si>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</si>
  <si>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</si>
  <si>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</si>
  <si>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</si>
  <si>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</si>
  <si>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</si>
  <si>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</si>
  <si>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</si>
  <si>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</si>
  <si>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</si>
  <si>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</si>
  <si>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</si>
  <si>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</si>
  <si>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</si>
  <si>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</si>
  <si>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</si>
  <si>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</si>
  <si>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</si>
  <si>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</si>
  <si>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</si>
  <si>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</si>
  <si>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</si>
  <si>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</si>
  <si>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</si>
  <si>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</si>
  <si>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</si>
  <si>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</si>
  <si>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</si>
  <si>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</si>
  <si>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</si>
  <si>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</si>
  <si>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</si>
  <si>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</si>
  <si>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</si>
  <si>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</si>
  <si>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</si>
  <si>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</si>
  <si>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</si>
  <si>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</si>
  <si>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</si>
  <si>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</si>
  <si>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</si>
  <si>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</si>
  <si>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</si>
  <si>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</si>
  <si>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</si>
  <si>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</si>
  <si>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</si>
  <si>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</si>
  <si>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</si>
  <si>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</si>
  <si>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</si>
  <si>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</si>
  <si>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</si>
  <si>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</si>
  <si>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</si>
  <si>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</si>
  <si>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</si>
  <si>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</si>
  <si>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</si>
  <si>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</si>
  <si>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</si>
  <si>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</si>
  <si>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</si>
  <si>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</si>
  <si>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</si>
  <si>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</si>
  <si>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</si>
  <si>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</si>
  <si>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</si>
  <si>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</si>
  <si>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</si>
  <si>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</si>
  <si>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</si>
  <si>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</si>
  <si>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</si>
  <si>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</si>
  <si>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</si>
  <si>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</si>
  <si>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</si>
  <si>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</si>
  <si>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</si>
  <si>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</si>
  <si>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</si>
  <si>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</si>
  <si>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</si>
  <si>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</si>
  <si>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</si>
  <si>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</si>
  <si>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</si>
  <si>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</si>
  <si>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</si>
  <si>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</si>
  <si>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</si>
  <si>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</si>
  <si>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</si>
  <si>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</si>
  <si>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</si>
  <si>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</si>
  <si>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</si>
  <si>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</si>
  <si>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</si>
  <si>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</si>
  <si>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</si>
  <si>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</si>
  <si>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</si>
  <si>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</si>
  <si>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</si>
  <si>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</si>
  <si>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</si>
  <si>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</si>
  <si>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</si>
  <si>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</si>
  <si>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</si>
  <si>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</si>
  <si>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</si>
  <si>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</si>
  <si>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</si>
  <si>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</si>
  <si>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</si>
  <si>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</si>
  <si>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</si>
  <si>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</si>
  <si>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</si>
  <si>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</si>
  <si>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</si>
  <si>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</si>
  <si>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</si>
  <si>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</si>
  <si>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</si>
  <si>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</si>
  <si>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</si>
  <si>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</si>
  <si>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</si>
  <si>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</si>
  <si>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</si>
  <si>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</si>
  <si>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</si>
  <si>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</si>
  <si>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</si>
  <si>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</si>
  <si>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</si>
  <si>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</si>
  <si>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</si>
  <si>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</si>
  <si>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</si>
  <si>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</si>
  <si>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</si>
  <si>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</si>
  <si>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</si>
  <si>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</si>
  <si>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</si>
  <si>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</si>
  <si>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</si>
  <si>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</si>
  <si>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</si>
  <si>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</si>
  <si>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</si>
  <si>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</si>
  <si>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</si>
  <si>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</si>
  <si>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</si>
  <si>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</si>
  <si>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</si>
  <si>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</si>
  <si>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</si>
  <si>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</si>
  <si>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</si>
  <si>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</si>
  <si>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</si>
  <si>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</si>
  <si>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</si>
  <si>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</si>
  <si>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</si>
  <si>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</si>
  <si>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</si>
  <si>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</si>
  <si>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</si>
  <si>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</si>
  <si>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</si>
  <si>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</si>
  <si>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</si>
  <si>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</si>
  <si>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</si>
  <si>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</si>
  <si>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</si>
  <si>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</si>
  <si>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</si>
  <si>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</si>
  <si>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</si>
  <si>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</si>
  <si>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</si>
  <si>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</si>
  <si>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</si>
  <si>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</si>
  <si>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</si>
  <si>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</si>
  <si>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</si>
  <si>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</si>
  <si>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</si>
  <si>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</si>
  <si>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</si>
  <si>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</si>
  <si>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</si>
  <si>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</si>
  <si>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</si>
  <si>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</si>
  <si>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</si>
  <si>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</si>
  <si>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</si>
  <si>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</si>
  <si>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</si>
  <si>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</si>
  <si>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</si>
  <si>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</si>
  <si>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</si>
  <si>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</si>
  <si>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</si>
  <si>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</si>
  <si>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</si>
  <si>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</si>
  <si>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</si>
  <si>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</si>
  <si>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</si>
  <si>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</si>
  <si>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</si>
  <si>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</si>
  <si>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</si>
  <si>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</si>
  <si>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</si>
  <si>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</si>
  <si>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</si>
  <si>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</si>
  <si>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</si>
  <si>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</si>
  <si>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</si>
  <si>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</si>
  <si>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</si>
  <si>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</si>
  <si>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</si>
  <si>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</si>
  <si>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</si>
  <si>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</si>
  <si>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</si>
  <si>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</si>
  <si>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</si>
  <si>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</si>
  <si>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</si>
  <si>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</si>
  <si>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</si>
  <si>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</si>
  <si>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</si>
  <si>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</si>
  <si>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</si>
  <si>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</si>
  <si>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</si>
  <si>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</si>
  <si>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</si>
  <si>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</si>
  <si>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</si>
  <si>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</si>
  <si>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</si>
  <si>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</si>
  <si>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</si>
  <si>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</si>
  <si>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</si>
  <si>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</si>
  <si>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</si>
  <si>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</si>
  <si>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</si>
  <si>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</si>
  <si>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</si>
  <si>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</si>
  <si>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</si>
  <si>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</si>
  <si>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</si>
  <si>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</si>
  <si>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</si>
  <si>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</si>
  <si>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</si>
  <si>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</si>
  <si>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</si>
  <si>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</si>
  <si>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</si>
  <si>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</si>
  <si>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</si>
  <si>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</si>
  <si>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</si>
  <si>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</si>
  <si>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</si>
  <si>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</si>
  <si>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</si>
  <si>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</si>
  <si>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</si>
  <si>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</si>
  <si>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</si>
  <si>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</si>
  <si>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</si>
  <si>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</si>
  <si>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</si>
  <si>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</si>
  <si>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</si>
  <si>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</si>
  <si>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</si>
  <si>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</si>
  <si>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</si>
  <si>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</si>
  <si>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</si>
  <si>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</si>
  <si>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</si>
  <si>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</si>
  <si>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</si>
  <si>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</si>
  <si>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</si>
  <si>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</si>
  <si>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</si>
  <si>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</si>
  <si>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</si>
  <si>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</si>
  <si>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</si>
  <si>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</si>
  <si>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</si>
  <si>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</si>
  <si>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</si>
  <si>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</si>
  <si>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</si>
  <si>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</si>
  <si>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</si>
  <si>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</si>
  <si>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</si>
  <si>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</si>
  <si>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</si>
  <si>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</si>
  <si>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</si>
  <si>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</si>
  <si>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</si>
  <si>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</si>
  <si>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</si>
  <si>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</si>
  <si>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</si>
  <si>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</si>
  <si>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</si>
  <si>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</si>
  <si>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</si>
  <si>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</si>
  <si>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</si>
  <si>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</si>
  <si>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</si>
  <si>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</si>
  <si>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</si>
  <si>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</si>
  <si>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</si>
  <si>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</si>
  <si>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</si>
  <si>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</si>
  <si>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</si>
  <si>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</si>
  <si>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</si>
  <si>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</si>
  <si>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</si>
  <si>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</si>
  <si>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</si>
  <si>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</si>
  <si>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</si>
  <si>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</si>
  <si>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</si>
  <si>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</si>
  <si>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</si>
  <si>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</si>
  <si>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</si>
  <si>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</si>
  <si>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</si>
  <si>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</si>
  <si>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</si>
  <si>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</si>
  <si>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</si>
  <si>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</si>
  <si>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</si>
  <si>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</si>
  <si>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</si>
  <si>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</si>
  <si>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</si>
  <si>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</si>
  <si>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</si>
  <si>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</si>
  <si>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</si>
  <si>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</si>
  <si>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</si>
  <si>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</si>
  <si>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</si>
  <si>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</si>
  <si>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</si>
  <si>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</si>
  <si>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</si>
  <si>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</si>
  <si>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</si>
  <si>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</si>
  <si>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</si>
  <si>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</si>
  <si>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</si>
  <si>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</si>
  <si>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</si>
  <si>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</si>
  <si>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</si>
  <si>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</si>
  <si>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</si>
  <si>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</si>
  <si>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</si>
  <si>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</si>
  <si>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</si>
  <si>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</si>
  <si>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</si>
  <si>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</si>
  <si>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</si>
  <si>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</si>
  <si>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</si>
  <si>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</si>
  <si>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</si>
  <si>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</si>
  <si>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</si>
  <si>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</si>
  <si>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</si>
  <si>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</si>
  <si>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</si>
  <si>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</si>
  <si>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</si>
  <si>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</si>
  <si>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</si>
  <si>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</si>
  <si>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</si>
  <si>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</si>
  <si>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</si>
  <si>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</si>
  <si>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</si>
  <si>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</si>
  <si>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</si>
  <si>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</si>
  <si>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</si>
  <si>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</si>
  <si>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</si>
  <si>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</si>
  <si>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</si>
  <si>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</si>
  <si>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</si>
  <si>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</si>
  <si>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</si>
  <si>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</si>
  <si>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</si>
  <si>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</si>
  <si>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</si>
  <si>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</si>
  <si>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</si>
  <si>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</si>
  <si>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</si>
  <si>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</si>
  <si>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</si>
  <si>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</si>
  <si>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</si>
  <si>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</si>
  <si>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</si>
  <si>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</si>
  <si>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</si>
  <si>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</si>
  <si>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</si>
  <si>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</si>
  <si>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</si>
  <si>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</si>
  <si>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</si>
  <si>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</si>
  <si>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</si>
  <si>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</si>
  <si>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</si>
  <si>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</si>
  <si>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</si>
  <si>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</si>
  <si>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</si>
  <si>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</si>
  <si>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</si>
  <si>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</si>
  <si>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</si>
  <si>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</si>
  <si>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</si>
  <si>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</si>
  <si>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</si>
  <si>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</si>
  <si>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</si>
  <si>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</si>
  <si>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</si>
  <si>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</si>
  <si>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</si>
  <si>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</si>
  <si>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</si>
  <si>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</si>
  <si>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</si>
  <si>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</si>
  <si>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</si>
  <si>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</si>
  <si>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</si>
  <si>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</si>
  <si>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</si>
  <si>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</si>
  <si>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</si>
  <si>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</si>
  <si>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</si>
  <si>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</si>
  <si>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</si>
  <si>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</si>
  <si>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</si>
  <si>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</si>
  <si>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</si>
  <si>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</si>
  <si>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</si>
  <si>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</si>
  <si>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</si>
  <si>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</si>
  <si>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</si>
  <si>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</si>
  <si>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</si>
  <si>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</si>
  <si>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</si>
  <si>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</si>
  <si>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</si>
  <si>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</si>
  <si>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</si>
  <si>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</si>
  <si>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</si>
  <si>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</si>
  <si>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191</t>
  </si>
  <si>
    <t>Providence Centralia Hospital</t>
  </si>
  <si>
    <t>914 S. Scheuber Road</t>
  </si>
  <si>
    <t>Centralia</t>
  </si>
  <si>
    <t>WA</t>
  </si>
  <si>
    <t>Lewis</t>
  </si>
  <si>
    <t>Medrice Coluccio</t>
  </si>
  <si>
    <t>Helen Andrus</t>
  </si>
  <si>
    <t>Joanne Schwartz</t>
  </si>
  <si>
    <t>360-736-2803</t>
  </si>
  <si>
    <t>360-330-8614</t>
  </si>
  <si>
    <t>12/31/2022</t>
  </si>
  <si>
    <t>Due to the implementation of a new financial system and updated department mapping</t>
  </si>
  <si>
    <t>Brad Lavoie</t>
  </si>
  <si>
    <t>brad.lavoie@providence.org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</si>
</sst>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rad.lavoie@providenc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199" transitionEvaluation="1" transitionEntry="1" codeName="Sheet1">
    <tabColor rgb="FF92D050"/>
    <pageSetUpPr autoPageBreaks="0" fitToPage="1"/>
  </sheetPr>
  <dimension ref="A1:CF716"/>
  <sheetViews>
    <sheetView tabSelected="1" topLeftCell="A199" zoomScale="70" zoomScaleNormal="70" workbookViewId="0">
      <selection activeCell="C109" sqref="C109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3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35">
      <c r="A37" s="337" t="s">
        <v>1342</v>
      </c>
      <c r="B37" s="338"/>
      <c r="C37" s="336"/>
      <c r="D37" s="335"/>
      <c r="E37" s="335"/>
      <c r="F37" s="335"/>
      <c r="G37" s="335"/>
    </row>
    <row r="38" spans="1:83" x14ac:dyDescent="0.35">
      <c r="A38" s="341" t="s">
        <v>1361</v>
      </c>
      <c r="B38" s="338"/>
      <c r="C38" s="336"/>
      <c r="D38" s="335"/>
      <c r="E38" s="335"/>
      <c r="F38" s="335"/>
      <c r="G38" s="335"/>
    </row>
    <row r="39" spans="1:83" x14ac:dyDescent="0.35">
      <c r="A39" s="340" t="s">
        <v>1343</v>
      </c>
      <c r="B39" s="335"/>
      <c r="C39" s="336"/>
      <c r="D39" s="335"/>
      <c r="E39" s="335"/>
      <c r="F39" s="335"/>
      <c r="G39" s="335"/>
    </row>
    <row r="40" spans="1:83" x14ac:dyDescent="0.35">
      <c r="A40" s="341" t="s">
        <v>1362</v>
      </c>
      <c r="B40" s="335"/>
      <c r="C40" s="336"/>
      <c r="D40" s="335"/>
      <c r="E40" s="335"/>
      <c r="F40" s="335"/>
      <c r="G40" s="335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>
        <v>6248816</v>
      </c>
      <c r="C47" s="24">
        <v>148474.33000000002</v>
      </c>
      <c r="D47" s="24">
        <v>0</v>
      </c>
      <c r="E47" s="24">
        <v>1033676.86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281061.18000000005</v>
      </c>
      <c r="P47" s="24">
        <v>384270.11</v>
      </c>
      <c r="Q47" s="24">
        <v>42952.75</v>
      </c>
      <c r="R47" s="24">
        <v>0</v>
      </c>
      <c r="S47" s="24">
        <v>0</v>
      </c>
      <c r="T47" s="24">
        <v>0</v>
      </c>
      <c r="U47" s="24">
        <v>243575.81</v>
      </c>
      <c r="V47" s="24">
        <v>23484.130000000005</v>
      </c>
      <c r="W47" s="24">
        <v>32658.18</v>
      </c>
      <c r="X47" s="24">
        <v>0</v>
      </c>
      <c r="Y47" s="24">
        <v>335305.08</v>
      </c>
      <c r="Z47" s="24">
        <v>584343.62000000011</v>
      </c>
      <c r="AA47" s="24">
        <v>18720.160000000003</v>
      </c>
      <c r="AB47" s="24">
        <v>288979.18</v>
      </c>
      <c r="AC47" s="24">
        <v>161696.81999999998</v>
      </c>
      <c r="AD47" s="24">
        <v>0</v>
      </c>
      <c r="AE47" s="24">
        <v>81516.290000000008</v>
      </c>
      <c r="AF47" s="24">
        <v>0</v>
      </c>
      <c r="AG47" s="24">
        <v>545105.62</v>
      </c>
      <c r="AH47" s="24">
        <v>0</v>
      </c>
      <c r="AI47" s="24">
        <v>0</v>
      </c>
      <c r="AJ47" s="24">
        <v>338280.91999999993</v>
      </c>
      <c r="AK47" s="24">
        <v>47989.22</v>
      </c>
      <c r="AL47" s="24">
        <v>17686.440000000002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26511.329999999998</v>
      </c>
      <c r="AX47" s="24">
        <v>0</v>
      </c>
      <c r="AY47" s="24">
        <v>132148.15</v>
      </c>
      <c r="AZ47" s="24">
        <v>0</v>
      </c>
      <c r="BA47" s="24">
        <v>7930.32</v>
      </c>
      <c r="BB47" s="24">
        <v>0</v>
      </c>
      <c r="BC47" s="24">
        <v>0</v>
      </c>
      <c r="BD47" s="24">
        <v>0</v>
      </c>
      <c r="BE47" s="24">
        <v>247232.69</v>
      </c>
      <c r="BF47" s="24">
        <v>0</v>
      </c>
      <c r="BG47" s="24">
        <v>0</v>
      </c>
      <c r="BH47" s="24">
        <v>0</v>
      </c>
      <c r="BI47" s="24">
        <v>33625.730000000003</v>
      </c>
      <c r="BJ47" s="24">
        <v>0</v>
      </c>
      <c r="BK47" s="24">
        <v>0</v>
      </c>
      <c r="BL47" s="24">
        <v>0</v>
      </c>
      <c r="BM47" s="24">
        <v>0</v>
      </c>
      <c r="BN47" s="24">
        <v>49242.61</v>
      </c>
      <c r="BO47" s="24">
        <v>667183.57999999996</v>
      </c>
      <c r="BP47" s="24">
        <v>0</v>
      </c>
      <c r="BQ47" s="24">
        <v>0</v>
      </c>
      <c r="BR47" s="24">
        <v>0</v>
      </c>
      <c r="BS47" s="24">
        <v>6136.8799999999992</v>
      </c>
      <c r="BT47" s="24">
        <v>8999.15</v>
      </c>
      <c r="BU47" s="24">
        <v>0</v>
      </c>
      <c r="BV47" s="24">
        <v>0</v>
      </c>
      <c r="BW47" s="24">
        <v>0</v>
      </c>
      <c r="BX47" s="24">
        <v>0</v>
      </c>
      <c r="BY47" s="24">
        <v>220462.63</v>
      </c>
      <c r="BZ47" s="24">
        <v>99342.499999999985</v>
      </c>
      <c r="CA47" s="24">
        <v>45821.67</v>
      </c>
      <c r="CB47" s="24">
        <v>13150.75</v>
      </c>
      <c r="CC47" s="24">
        <v>81251.14</v>
      </c>
      <c r="CD47" s="20"/>
      <c r="CE47" s="32">
        <v>6248815.8300000019</v>
      </c>
    </row>
    <row r="48" spans="1:83" x14ac:dyDescent="0.35">
      <c r="A48" s="32" t="s">
        <v>217</v>
      </c>
      <c r="B48" s="312">
        <v>0.16999999806284904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0</v>
      </c>
      <c r="BH48" s="32">
        <v>0</v>
      </c>
      <c r="BI48" s="32">
        <v>0</v>
      </c>
      <c r="BJ48" s="32">
        <v>0</v>
      </c>
      <c r="BK48" s="32">
        <v>0</v>
      </c>
      <c r="BL48" s="32">
        <v>0</v>
      </c>
      <c r="BM48" s="32">
        <v>0</v>
      </c>
      <c r="BN48" s="32">
        <v>0</v>
      </c>
      <c r="BO48" s="32">
        <v>0</v>
      </c>
      <c r="BP48" s="32">
        <v>0</v>
      </c>
      <c r="BQ48" s="32">
        <v>0</v>
      </c>
      <c r="BR48" s="32">
        <v>0</v>
      </c>
      <c r="BS48" s="32">
        <v>0</v>
      </c>
      <c r="BT48" s="32">
        <v>0</v>
      </c>
      <c r="BU48" s="32">
        <v>0</v>
      </c>
      <c r="BV48" s="32">
        <v>0</v>
      </c>
      <c r="BW48" s="32">
        <v>0</v>
      </c>
      <c r="BX48" s="32">
        <v>0</v>
      </c>
      <c r="BY48" s="32">
        <v>0</v>
      </c>
      <c r="BZ48" s="32">
        <v>0</v>
      </c>
      <c r="CA48" s="32">
        <v>0</v>
      </c>
      <c r="CB48" s="32">
        <v>0</v>
      </c>
      <c r="CC48" s="32">
        <v>0</v>
      </c>
      <c r="CD48" s="32"/>
      <c r="CE48" s="32">
        <v>0</v>
      </c>
    </row>
    <row r="49" spans="1:83" x14ac:dyDescent="0.35">
      <c r="A49" s="20" t="s">
        <v>218</v>
      </c>
      <c r="B49" s="32">
        <v>6248816.1699999981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>
        <v>3481835</v>
      </c>
      <c r="C51" s="24">
        <v>27772.78</v>
      </c>
      <c r="D51" s="24">
        <v>0</v>
      </c>
      <c r="E51" s="24">
        <v>38556.129999999997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26498.77</v>
      </c>
      <c r="P51" s="24">
        <v>132911.76</v>
      </c>
      <c r="Q51" s="24">
        <v>594.29</v>
      </c>
      <c r="R51" s="24">
        <v>4618.8</v>
      </c>
      <c r="S51" s="24">
        <v>0</v>
      </c>
      <c r="T51" s="24">
        <v>0</v>
      </c>
      <c r="U51" s="24">
        <v>32304.78</v>
      </c>
      <c r="V51" s="24">
        <v>44681.04</v>
      </c>
      <c r="W51" s="24">
        <v>0</v>
      </c>
      <c r="X51" s="24">
        <v>32690.04</v>
      </c>
      <c r="Y51" s="24">
        <v>25794.239999999998</v>
      </c>
      <c r="Z51" s="24">
        <v>614950.87</v>
      </c>
      <c r="AA51" s="24">
        <v>32201.279999999999</v>
      </c>
      <c r="AB51" s="24">
        <v>41182.159999999996</v>
      </c>
      <c r="AC51" s="24">
        <v>8540.32</v>
      </c>
      <c r="AD51" s="24">
        <v>0</v>
      </c>
      <c r="AE51" s="24">
        <v>5053.33</v>
      </c>
      <c r="AF51" s="24">
        <v>0</v>
      </c>
      <c r="AG51" s="24">
        <v>36768.57</v>
      </c>
      <c r="AH51" s="24">
        <v>0</v>
      </c>
      <c r="AI51" s="24">
        <v>0</v>
      </c>
      <c r="AJ51" s="24">
        <v>1444.58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14284.199999999999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730324.64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1493489.4600000002</v>
      </c>
      <c r="BO51" s="24">
        <v>0</v>
      </c>
      <c r="BP51" s="24">
        <v>0</v>
      </c>
      <c r="BQ51" s="24">
        <v>0</v>
      </c>
      <c r="BR51" s="24">
        <v>0</v>
      </c>
      <c r="BS51" s="24">
        <v>1870.32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135302.37</v>
      </c>
      <c r="BZ51" s="24">
        <v>0</v>
      </c>
      <c r="CA51" s="24">
        <v>0</v>
      </c>
      <c r="CB51" s="24">
        <v>0</v>
      </c>
      <c r="CC51" s="24">
        <v>0</v>
      </c>
      <c r="CD51" s="20"/>
      <c r="CE51" s="32">
        <v>3481834.73</v>
      </c>
    </row>
    <row r="52" spans="1:83" x14ac:dyDescent="0.35">
      <c r="A52" s="39" t="s">
        <v>220</v>
      </c>
      <c r="B52" s="313">
        <v>0.27000000001862645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2">
        <v>0</v>
      </c>
      <c r="AY52" s="32">
        <v>0</v>
      </c>
      <c r="AZ52" s="32">
        <v>0</v>
      </c>
      <c r="BA52" s="32">
        <v>0</v>
      </c>
      <c r="BB52" s="32">
        <v>0</v>
      </c>
      <c r="BC52" s="32">
        <v>0</v>
      </c>
      <c r="BD52" s="32">
        <v>0</v>
      </c>
      <c r="BE52" s="32">
        <v>0</v>
      </c>
      <c r="BF52" s="32">
        <v>0</v>
      </c>
      <c r="BG52" s="32">
        <v>0</v>
      </c>
      <c r="BH52" s="32">
        <v>0</v>
      </c>
      <c r="BI52" s="32">
        <v>0</v>
      </c>
      <c r="BJ52" s="32">
        <v>0</v>
      </c>
      <c r="BK52" s="32">
        <v>0</v>
      </c>
      <c r="BL52" s="32">
        <v>0</v>
      </c>
      <c r="BM52" s="32">
        <v>0</v>
      </c>
      <c r="BN52" s="32">
        <v>0</v>
      </c>
      <c r="BO52" s="32">
        <v>0</v>
      </c>
      <c r="BP52" s="32">
        <v>0</v>
      </c>
      <c r="BQ52" s="32">
        <v>0</v>
      </c>
      <c r="BR52" s="32">
        <v>0</v>
      </c>
      <c r="BS52" s="32">
        <v>0</v>
      </c>
      <c r="BT52" s="32">
        <v>0</v>
      </c>
      <c r="BU52" s="32">
        <v>0</v>
      </c>
      <c r="BV52" s="32">
        <v>0</v>
      </c>
      <c r="BW52" s="32">
        <v>0</v>
      </c>
      <c r="BX52" s="32">
        <v>0</v>
      </c>
      <c r="BY52" s="32">
        <v>0</v>
      </c>
      <c r="BZ52" s="32">
        <v>0</v>
      </c>
      <c r="CA52" s="32">
        <v>0</v>
      </c>
      <c r="CB52" s="32">
        <v>0</v>
      </c>
      <c r="CC52" s="32">
        <v>0</v>
      </c>
      <c r="CD52" s="32"/>
      <c r="CE52" s="32">
        <v>0</v>
      </c>
    </row>
    <row r="53" spans="1:83" x14ac:dyDescent="0.35">
      <c r="A53" s="20" t="s">
        <v>218</v>
      </c>
      <c r="B53" s="32">
        <v>3481835.27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1432</v>
      </c>
      <c r="D59" s="24">
        <v>0</v>
      </c>
      <c r="E59" s="24">
        <v>21705</v>
      </c>
      <c r="F59" s="24">
        <v>0</v>
      </c>
      <c r="G59" s="24">
        <v>0</v>
      </c>
      <c r="H59" s="24">
        <v>0</v>
      </c>
      <c r="I59" s="24">
        <v>0</v>
      </c>
      <c r="J59" s="24">
        <v>1007</v>
      </c>
      <c r="K59" s="24">
        <v>0</v>
      </c>
      <c r="L59" s="24">
        <v>0</v>
      </c>
      <c r="M59" s="24">
        <v>0</v>
      </c>
      <c r="N59" s="24">
        <v>0</v>
      </c>
      <c r="O59" s="24">
        <v>446</v>
      </c>
      <c r="P59" s="30"/>
      <c r="Q59" s="30"/>
      <c r="R59" s="30"/>
      <c r="S59" s="314"/>
      <c r="T59" s="314"/>
      <c r="U59" s="31"/>
      <c r="V59" s="30"/>
      <c r="W59" s="30"/>
      <c r="X59" s="30"/>
      <c r="Y59" s="30"/>
      <c r="Z59" s="30"/>
      <c r="AA59" s="30"/>
      <c r="AB59" s="314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4"/>
      <c r="AW59" s="314"/>
      <c r="AX59" s="314"/>
      <c r="AY59" s="30"/>
      <c r="AZ59" s="30"/>
      <c r="BA59" s="314"/>
      <c r="BB59" s="314"/>
      <c r="BC59" s="314"/>
      <c r="BD59" s="314"/>
      <c r="BE59" s="30">
        <v>121620.22000000003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15">
        <v>19.34838942307692</v>
      </c>
      <c r="D60" s="315">
        <v>0</v>
      </c>
      <c r="E60" s="315">
        <v>140.11930288461539</v>
      </c>
      <c r="F60" s="315">
        <v>0</v>
      </c>
      <c r="G60" s="315">
        <v>0</v>
      </c>
      <c r="H60" s="315">
        <v>0</v>
      </c>
      <c r="I60" s="315">
        <v>0</v>
      </c>
      <c r="J60" s="315">
        <v>0</v>
      </c>
      <c r="K60" s="315">
        <v>0</v>
      </c>
      <c r="L60" s="315">
        <v>0</v>
      </c>
      <c r="M60" s="315">
        <v>0</v>
      </c>
      <c r="N60" s="315">
        <v>0</v>
      </c>
      <c r="O60" s="315">
        <v>31.898134615384617</v>
      </c>
      <c r="P60" s="316">
        <v>45.192504807692309</v>
      </c>
      <c r="Q60" s="316">
        <v>4.069966346153846</v>
      </c>
      <c r="R60" s="316">
        <v>0</v>
      </c>
      <c r="S60" s="317">
        <v>5.8894230769230768E-3</v>
      </c>
      <c r="T60" s="317">
        <v>0</v>
      </c>
      <c r="U60" s="318">
        <v>39.526350961538455</v>
      </c>
      <c r="V60" s="316">
        <v>4.600480769230769</v>
      </c>
      <c r="W60" s="316">
        <v>3.2477403846153847</v>
      </c>
      <c r="X60" s="316">
        <v>0</v>
      </c>
      <c r="Y60" s="316">
        <v>46.163322115384616</v>
      </c>
      <c r="Z60" s="316">
        <v>87.140432692307698</v>
      </c>
      <c r="AA60" s="316">
        <v>2.0715625000000002</v>
      </c>
      <c r="AB60" s="317">
        <v>29.128326923076923</v>
      </c>
      <c r="AC60" s="316">
        <v>19.789625000000004</v>
      </c>
      <c r="AD60" s="316">
        <v>0</v>
      </c>
      <c r="AE60" s="316">
        <v>9.6165961538461531</v>
      </c>
      <c r="AF60" s="316">
        <v>0</v>
      </c>
      <c r="AG60" s="316">
        <v>66.979375000000005</v>
      </c>
      <c r="AH60" s="316">
        <v>0</v>
      </c>
      <c r="AI60" s="316">
        <v>0</v>
      </c>
      <c r="AJ60" s="316">
        <v>35.968100961538468</v>
      </c>
      <c r="AK60" s="316">
        <v>4.7871442307692309</v>
      </c>
      <c r="AL60" s="316">
        <v>2.0192884615384616</v>
      </c>
      <c r="AM60" s="316">
        <v>0</v>
      </c>
      <c r="AN60" s="316">
        <v>0</v>
      </c>
      <c r="AO60" s="316">
        <v>0</v>
      </c>
      <c r="AP60" s="316">
        <v>0</v>
      </c>
      <c r="AQ60" s="316">
        <v>0</v>
      </c>
      <c r="AR60" s="316">
        <v>0</v>
      </c>
      <c r="AS60" s="316">
        <v>0</v>
      </c>
      <c r="AT60" s="316">
        <v>0</v>
      </c>
      <c r="AU60" s="316">
        <v>0</v>
      </c>
      <c r="AV60" s="317">
        <v>0</v>
      </c>
      <c r="AW60" s="317">
        <v>2.9426009615384614</v>
      </c>
      <c r="AX60" s="317">
        <v>0</v>
      </c>
      <c r="AY60" s="316">
        <v>30.183048076923079</v>
      </c>
      <c r="AZ60" s="316">
        <v>0</v>
      </c>
      <c r="BA60" s="317">
        <v>2.2279999999999998</v>
      </c>
      <c r="BB60" s="317">
        <v>0</v>
      </c>
      <c r="BC60" s="317">
        <v>0</v>
      </c>
      <c r="BD60" s="317">
        <v>0</v>
      </c>
      <c r="BE60" s="316">
        <v>49.080403846153843</v>
      </c>
      <c r="BF60" s="317">
        <v>0</v>
      </c>
      <c r="BG60" s="317">
        <v>0</v>
      </c>
      <c r="BH60" s="317">
        <v>0</v>
      </c>
      <c r="BI60" s="317">
        <v>7.3435625000000009</v>
      </c>
      <c r="BJ60" s="317">
        <v>0</v>
      </c>
      <c r="BK60" s="317">
        <v>0</v>
      </c>
      <c r="BL60" s="317">
        <v>0</v>
      </c>
      <c r="BM60" s="317">
        <v>0</v>
      </c>
      <c r="BN60" s="317">
        <v>4.2222019230769225</v>
      </c>
      <c r="BO60" s="317">
        <v>0.57829807692307689</v>
      </c>
      <c r="BP60" s="317">
        <v>0</v>
      </c>
      <c r="BQ60" s="317">
        <v>0</v>
      </c>
      <c r="BR60" s="317">
        <v>0</v>
      </c>
      <c r="BS60" s="317">
        <v>1.4237307692307692</v>
      </c>
      <c r="BT60" s="317">
        <v>2.0644278846153843</v>
      </c>
      <c r="BU60" s="317">
        <v>0</v>
      </c>
      <c r="BV60" s="317">
        <v>0</v>
      </c>
      <c r="BW60" s="317">
        <v>0</v>
      </c>
      <c r="BX60" s="317">
        <v>0</v>
      </c>
      <c r="BY60" s="317">
        <v>23.750408653846151</v>
      </c>
      <c r="BZ60" s="317">
        <v>9.3432211538461534</v>
      </c>
      <c r="CA60" s="317">
        <v>9.8615865384615393</v>
      </c>
      <c r="CB60" s="317">
        <v>6.1593461538461538</v>
      </c>
      <c r="CC60" s="317">
        <v>2.3777548076923081</v>
      </c>
      <c r="CD60" s="247" t="s">
        <v>233</v>
      </c>
      <c r="CE60" s="268">
        <v>743.23112500000013</v>
      </c>
    </row>
    <row r="61" spans="1:83" x14ac:dyDescent="0.35">
      <c r="A61" s="39" t="s">
        <v>248</v>
      </c>
      <c r="B61" s="20"/>
      <c r="C61" s="24">
        <v>2456260.14</v>
      </c>
      <c r="D61" s="24">
        <v>0</v>
      </c>
      <c r="E61" s="24">
        <v>16942179.489999998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4244780.5600000005</v>
      </c>
      <c r="P61" s="30">
        <v>5381336.5500000017</v>
      </c>
      <c r="Q61" s="30">
        <v>532973.19999999995</v>
      </c>
      <c r="R61" s="30">
        <v>0</v>
      </c>
      <c r="S61" s="319">
        <v>984.98</v>
      </c>
      <c r="T61" s="319">
        <v>0</v>
      </c>
      <c r="U61" s="31">
        <v>3153510.6499999994</v>
      </c>
      <c r="V61" s="30">
        <v>412694.29</v>
      </c>
      <c r="W61" s="30">
        <v>358724.98</v>
      </c>
      <c r="X61" s="30">
        <v>0</v>
      </c>
      <c r="Y61" s="30">
        <v>3939816.66</v>
      </c>
      <c r="Z61" s="30">
        <v>6823679.2000000002</v>
      </c>
      <c r="AA61" s="30">
        <v>262925.20999999996</v>
      </c>
      <c r="AB61" s="320">
        <v>3479222.6200000006</v>
      </c>
      <c r="AC61" s="30">
        <v>1772945.35</v>
      </c>
      <c r="AD61" s="30">
        <v>0</v>
      </c>
      <c r="AE61" s="30">
        <v>983683.43</v>
      </c>
      <c r="AF61" s="30">
        <v>0</v>
      </c>
      <c r="AG61" s="30">
        <v>8338543.04</v>
      </c>
      <c r="AH61" s="30">
        <v>0</v>
      </c>
      <c r="AI61" s="30">
        <v>0</v>
      </c>
      <c r="AJ61" s="30">
        <v>4143936.39</v>
      </c>
      <c r="AK61" s="30">
        <v>509590.60000000003</v>
      </c>
      <c r="AL61" s="30">
        <v>192626.72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19">
        <v>0</v>
      </c>
      <c r="AW61" s="319">
        <v>242113.72000000003</v>
      </c>
      <c r="AX61" s="319">
        <v>0</v>
      </c>
      <c r="AY61" s="30">
        <v>1470831.7100000002</v>
      </c>
      <c r="AZ61" s="30">
        <v>0</v>
      </c>
      <c r="BA61" s="319">
        <v>97879.27</v>
      </c>
      <c r="BB61" s="319">
        <v>0</v>
      </c>
      <c r="BC61" s="319">
        <v>0</v>
      </c>
      <c r="BD61" s="319">
        <v>0</v>
      </c>
      <c r="BE61" s="30">
        <v>3109816.2</v>
      </c>
      <c r="BF61" s="319">
        <v>0</v>
      </c>
      <c r="BG61" s="319">
        <v>0</v>
      </c>
      <c r="BH61" s="319">
        <v>0</v>
      </c>
      <c r="BI61" s="319">
        <v>345575.30000000005</v>
      </c>
      <c r="BJ61" s="319">
        <v>0</v>
      </c>
      <c r="BK61" s="319">
        <v>0</v>
      </c>
      <c r="BL61" s="319">
        <v>0</v>
      </c>
      <c r="BM61" s="319">
        <v>0</v>
      </c>
      <c r="BN61" s="319">
        <v>1052695.8699999999</v>
      </c>
      <c r="BO61" s="319">
        <v>58685.670000000006</v>
      </c>
      <c r="BP61" s="319">
        <v>0</v>
      </c>
      <c r="BQ61" s="319">
        <v>0</v>
      </c>
      <c r="BR61" s="319">
        <v>0</v>
      </c>
      <c r="BS61" s="319">
        <v>131187.68000000002</v>
      </c>
      <c r="BT61" s="319">
        <v>184830.68000000002</v>
      </c>
      <c r="BU61" s="319">
        <v>0</v>
      </c>
      <c r="BV61" s="319">
        <v>0</v>
      </c>
      <c r="BW61" s="319">
        <v>0</v>
      </c>
      <c r="BX61" s="319">
        <v>0</v>
      </c>
      <c r="BY61" s="319">
        <v>2597684.75</v>
      </c>
      <c r="BZ61" s="319">
        <v>1050036.4100000001</v>
      </c>
      <c r="CA61" s="319">
        <v>794851.28</v>
      </c>
      <c r="CB61" s="319">
        <v>160189.40000000002</v>
      </c>
      <c r="CC61" s="319">
        <v>304153.90000000002</v>
      </c>
      <c r="CD61" s="29" t="s">
        <v>233</v>
      </c>
      <c r="CE61" s="32">
        <v>75530945.900000036</v>
      </c>
    </row>
    <row r="62" spans="1:83" x14ac:dyDescent="0.35">
      <c r="A62" s="39" t="s">
        <v>9</v>
      </c>
      <c r="B62" s="20"/>
      <c r="C62" s="32">
        <v>148474</v>
      </c>
      <c r="D62" s="32">
        <v>0</v>
      </c>
      <c r="E62" s="32">
        <v>1033677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281061</v>
      </c>
      <c r="P62" s="32">
        <v>384270</v>
      </c>
      <c r="Q62" s="32">
        <v>42953</v>
      </c>
      <c r="R62" s="32">
        <v>0</v>
      </c>
      <c r="S62" s="32">
        <v>0</v>
      </c>
      <c r="T62" s="32">
        <v>0</v>
      </c>
      <c r="U62" s="32">
        <v>243576</v>
      </c>
      <c r="V62" s="32">
        <v>23484</v>
      </c>
      <c r="W62" s="32">
        <v>32658</v>
      </c>
      <c r="X62" s="32">
        <v>0</v>
      </c>
      <c r="Y62" s="32">
        <v>335305</v>
      </c>
      <c r="Z62" s="32">
        <v>584344</v>
      </c>
      <c r="AA62" s="32">
        <v>18720</v>
      </c>
      <c r="AB62" s="32">
        <v>288979</v>
      </c>
      <c r="AC62" s="32">
        <v>161697</v>
      </c>
      <c r="AD62" s="32">
        <v>0</v>
      </c>
      <c r="AE62" s="32">
        <v>81516</v>
      </c>
      <c r="AF62" s="32">
        <v>0</v>
      </c>
      <c r="AG62" s="32">
        <v>545106</v>
      </c>
      <c r="AH62" s="32">
        <v>0</v>
      </c>
      <c r="AI62" s="32">
        <v>0</v>
      </c>
      <c r="AJ62" s="32">
        <v>338281</v>
      </c>
      <c r="AK62" s="32">
        <v>47989</v>
      </c>
      <c r="AL62" s="32">
        <v>17686</v>
      </c>
      <c r="AM62" s="32">
        <v>0</v>
      </c>
      <c r="AN62" s="32">
        <v>0</v>
      </c>
      <c r="AO62" s="32">
        <v>0</v>
      </c>
      <c r="AP62" s="32">
        <v>0</v>
      </c>
      <c r="AQ62" s="32">
        <v>0</v>
      </c>
      <c r="AR62" s="32">
        <v>0</v>
      </c>
      <c r="AS62" s="32">
        <v>0</v>
      </c>
      <c r="AT62" s="32">
        <v>0</v>
      </c>
      <c r="AU62" s="32">
        <v>0</v>
      </c>
      <c r="AV62" s="32">
        <v>0</v>
      </c>
      <c r="AW62" s="32">
        <v>26511</v>
      </c>
      <c r="AX62" s="32">
        <v>0</v>
      </c>
      <c r="AY62" s="32">
        <v>132148</v>
      </c>
      <c r="AZ62" s="32">
        <v>0</v>
      </c>
      <c r="BA62" s="32">
        <v>7930</v>
      </c>
      <c r="BB62" s="32">
        <v>0</v>
      </c>
      <c r="BC62" s="32">
        <v>0</v>
      </c>
      <c r="BD62" s="32">
        <v>0</v>
      </c>
      <c r="BE62" s="32">
        <v>247233</v>
      </c>
      <c r="BF62" s="32">
        <v>0</v>
      </c>
      <c r="BG62" s="32">
        <v>0</v>
      </c>
      <c r="BH62" s="32">
        <v>0</v>
      </c>
      <c r="BI62" s="32">
        <v>33626</v>
      </c>
      <c r="BJ62" s="32">
        <v>0</v>
      </c>
      <c r="BK62" s="32">
        <v>0</v>
      </c>
      <c r="BL62" s="32">
        <v>0</v>
      </c>
      <c r="BM62" s="32">
        <v>0</v>
      </c>
      <c r="BN62" s="32">
        <v>49243</v>
      </c>
      <c r="BO62" s="32">
        <v>667184</v>
      </c>
      <c r="BP62" s="32">
        <v>0</v>
      </c>
      <c r="BQ62" s="32">
        <v>0</v>
      </c>
      <c r="BR62" s="32">
        <v>0</v>
      </c>
      <c r="BS62" s="32">
        <v>6137</v>
      </c>
      <c r="BT62" s="32">
        <v>8999</v>
      </c>
      <c r="BU62" s="32">
        <v>0</v>
      </c>
      <c r="BV62" s="32">
        <v>0</v>
      </c>
      <c r="BW62" s="32">
        <v>0</v>
      </c>
      <c r="BX62" s="32">
        <v>0</v>
      </c>
      <c r="BY62" s="32">
        <v>220463</v>
      </c>
      <c r="BZ62" s="32">
        <v>99343</v>
      </c>
      <c r="CA62" s="32">
        <v>45822</v>
      </c>
      <c r="CB62" s="32">
        <v>13151</v>
      </c>
      <c r="CC62" s="32">
        <v>81251</v>
      </c>
      <c r="CD62" s="29" t="s">
        <v>233</v>
      </c>
      <c r="CE62" s="32">
        <v>6248817</v>
      </c>
    </row>
    <row r="63" spans="1:83" x14ac:dyDescent="0.35">
      <c r="A63" s="39" t="s">
        <v>249</v>
      </c>
      <c r="B63" s="20"/>
      <c r="C63" s="24">
        <v>0</v>
      </c>
      <c r="D63" s="24">
        <v>0</v>
      </c>
      <c r="E63" s="24">
        <v>161521.5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30">
        <v>22500</v>
      </c>
      <c r="Q63" s="30">
        <v>0</v>
      </c>
      <c r="R63" s="30">
        <v>1551392.9</v>
      </c>
      <c r="S63" s="319">
        <v>0</v>
      </c>
      <c r="T63" s="319">
        <v>0</v>
      </c>
      <c r="U63" s="31">
        <v>19904.670000000002</v>
      </c>
      <c r="V63" s="30">
        <v>3354.52</v>
      </c>
      <c r="W63" s="30">
        <v>11333.78</v>
      </c>
      <c r="X63" s="30">
        <v>30084.48</v>
      </c>
      <c r="Y63" s="30">
        <v>443297.29</v>
      </c>
      <c r="Z63" s="30">
        <v>1240149.58</v>
      </c>
      <c r="AA63" s="30">
        <v>10116.35</v>
      </c>
      <c r="AB63" s="320">
        <v>183333.33</v>
      </c>
      <c r="AC63" s="30">
        <v>-6857.8</v>
      </c>
      <c r="AD63" s="30">
        <v>0</v>
      </c>
      <c r="AE63" s="30">
        <v>0</v>
      </c>
      <c r="AF63" s="30">
        <v>0</v>
      </c>
      <c r="AG63" s="30">
        <v>62902.17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9">
        <v>0</v>
      </c>
      <c r="AW63" s="319">
        <v>0</v>
      </c>
      <c r="AX63" s="319">
        <v>0</v>
      </c>
      <c r="AY63" s="30">
        <v>0</v>
      </c>
      <c r="AZ63" s="30">
        <v>0</v>
      </c>
      <c r="BA63" s="319">
        <v>0</v>
      </c>
      <c r="BB63" s="319">
        <v>0</v>
      </c>
      <c r="BC63" s="319">
        <v>0</v>
      </c>
      <c r="BD63" s="319">
        <v>0</v>
      </c>
      <c r="BE63" s="30">
        <v>3268.18</v>
      </c>
      <c r="BF63" s="319">
        <v>0</v>
      </c>
      <c r="BG63" s="319">
        <v>0</v>
      </c>
      <c r="BH63" s="319">
        <v>0</v>
      </c>
      <c r="BI63" s="319">
        <v>0</v>
      </c>
      <c r="BJ63" s="319">
        <v>0</v>
      </c>
      <c r="BK63" s="319">
        <v>0</v>
      </c>
      <c r="BL63" s="319">
        <v>0</v>
      </c>
      <c r="BM63" s="319">
        <v>0</v>
      </c>
      <c r="BN63" s="319">
        <v>196187.62</v>
      </c>
      <c r="BO63" s="319">
        <v>0</v>
      </c>
      <c r="BP63" s="319">
        <v>0</v>
      </c>
      <c r="BQ63" s="319">
        <v>0</v>
      </c>
      <c r="BR63" s="319">
        <v>0</v>
      </c>
      <c r="BS63" s="319">
        <v>0</v>
      </c>
      <c r="BT63" s="319">
        <v>0</v>
      </c>
      <c r="BU63" s="319">
        <v>0</v>
      </c>
      <c r="BV63" s="319">
        <v>0</v>
      </c>
      <c r="BW63" s="319">
        <v>0</v>
      </c>
      <c r="BX63" s="319">
        <v>0</v>
      </c>
      <c r="BY63" s="319">
        <v>10400</v>
      </c>
      <c r="BZ63" s="319">
        <v>0</v>
      </c>
      <c r="CA63" s="319">
        <v>0</v>
      </c>
      <c r="CB63" s="319">
        <v>0</v>
      </c>
      <c r="CC63" s="319">
        <v>-62000</v>
      </c>
      <c r="CD63" s="29" t="s">
        <v>233</v>
      </c>
      <c r="CE63" s="32">
        <v>3880888.5700000003</v>
      </c>
    </row>
    <row r="64" spans="1:83" x14ac:dyDescent="0.35">
      <c r="A64" s="39" t="s">
        <v>250</v>
      </c>
      <c r="B64" s="20"/>
      <c r="C64" s="24">
        <v>106116.68000000001</v>
      </c>
      <c r="D64" s="24">
        <v>0</v>
      </c>
      <c r="E64" s="24">
        <v>977842.83000000019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343698.37999999995</v>
      </c>
      <c r="P64" s="30">
        <v>1019776.67</v>
      </c>
      <c r="Q64" s="30">
        <v>15661.1</v>
      </c>
      <c r="R64" s="30">
        <v>21970.68</v>
      </c>
      <c r="S64" s="319">
        <v>4213952.57</v>
      </c>
      <c r="T64" s="319">
        <v>0</v>
      </c>
      <c r="U64" s="31">
        <v>2918359.2599999988</v>
      </c>
      <c r="V64" s="30">
        <v>104717.40999999999</v>
      </c>
      <c r="W64" s="30">
        <v>10317.560000000001</v>
      </c>
      <c r="X64" s="30">
        <v>39586.31</v>
      </c>
      <c r="Y64" s="30">
        <v>359100.93</v>
      </c>
      <c r="Z64" s="30">
        <v>443396.82000000007</v>
      </c>
      <c r="AA64" s="30">
        <v>171974.42</v>
      </c>
      <c r="AB64" s="320">
        <v>47313134.989999987</v>
      </c>
      <c r="AC64" s="30">
        <v>437107.36</v>
      </c>
      <c r="AD64" s="30">
        <v>0</v>
      </c>
      <c r="AE64" s="30">
        <v>16161.55</v>
      </c>
      <c r="AF64" s="30">
        <v>0</v>
      </c>
      <c r="AG64" s="30">
        <v>835935.34</v>
      </c>
      <c r="AH64" s="30">
        <v>0</v>
      </c>
      <c r="AI64" s="30">
        <v>0</v>
      </c>
      <c r="AJ64" s="30">
        <v>402403.12</v>
      </c>
      <c r="AK64" s="30">
        <v>2036.2600000000002</v>
      </c>
      <c r="AL64" s="30">
        <v>-213.73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19">
        <v>0</v>
      </c>
      <c r="AW64" s="319">
        <v>1832.77</v>
      </c>
      <c r="AX64" s="319">
        <v>0</v>
      </c>
      <c r="AY64" s="30">
        <v>187786.68999999997</v>
      </c>
      <c r="AZ64" s="30">
        <v>0</v>
      </c>
      <c r="BA64" s="319">
        <v>-30615.88</v>
      </c>
      <c r="BB64" s="319">
        <v>628.48</v>
      </c>
      <c r="BC64" s="319">
        <v>0</v>
      </c>
      <c r="BD64" s="319">
        <v>-25601.640000000003</v>
      </c>
      <c r="BE64" s="30">
        <v>555508.47</v>
      </c>
      <c r="BF64" s="319">
        <v>0</v>
      </c>
      <c r="BG64" s="319">
        <v>0</v>
      </c>
      <c r="BH64" s="319">
        <v>0</v>
      </c>
      <c r="BI64" s="319">
        <v>0</v>
      </c>
      <c r="BJ64" s="319">
        <v>0</v>
      </c>
      <c r="BK64" s="319">
        <v>0</v>
      </c>
      <c r="BL64" s="319">
        <v>0</v>
      </c>
      <c r="BM64" s="319">
        <v>0</v>
      </c>
      <c r="BN64" s="319">
        <v>10616.169999999998</v>
      </c>
      <c r="BO64" s="319">
        <v>0</v>
      </c>
      <c r="BP64" s="319">
        <v>611.80999999999995</v>
      </c>
      <c r="BQ64" s="319">
        <v>0</v>
      </c>
      <c r="BR64" s="319">
        <v>0</v>
      </c>
      <c r="BS64" s="319">
        <v>1291.08</v>
      </c>
      <c r="BT64" s="319">
        <v>40.629999999999995</v>
      </c>
      <c r="BU64" s="319">
        <v>0</v>
      </c>
      <c r="BV64" s="319">
        <v>0</v>
      </c>
      <c r="BW64" s="319">
        <v>0</v>
      </c>
      <c r="BX64" s="319">
        <v>0</v>
      </c>
      <c r="BY64" s="319">
        <v>21289.409999999996</v>
      </c>
      <c r="BZ64" s="319">
        <v>234.96</v>
      </c>
      <c r="CA64" s="319">
        <v>157.78</v>
      </c>
      <c r="CB64" s="319">
        <v>0</v>
      </c>
      <c r="CC64" s="319">
        <v>6626.7599999999993</v>
      </c>
      <c r="CD64" s="29" t="s">
        <v>233</v>
      </c>
      <c r="CE64" s="32">
        <v>60483443.999999978</v>
      </c>
    </row>
    <row r="65" spans="1:83" x14ac:dyDescent="0.35">
      <c r="A65" s="39" t="s">
        <v>251</v>
      </c>
      <c r="B65" s="20"/>
      <c r="C65" s="24">
        <v>83.23</v>
      </c>
      <c r="D65" s="24">
        <v>0</v>
      </c>
      <c r="E65" s="24">
        <v>2200.29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178.78</v>
      </c>
      <c r="P65" s="30">
        <v>91.52</v>
      </c>
      <c r="Q65" s="30">
        <v>0</v>
      </c>
      <c r="R65" s="30">
        <v>0</v>
      </c>
      <c r="S65" s="319">
        <v>0</v>
      </c>
      <c r="T65" s="319">
        <v>0</v>
      </c>
      <c r="U65" s="31">
        <v>6344.71</v>
      </c>
      <c r="V65" s="30">
        <v>78.56</v>
      </c>
      <c r="W65" s="30">
        <v>0</v>
      </c>
      <c r="X65" s="30">
        <v>0</v>
      </c>
      <c r="Y65" s="30">
        <v>762</v>
      </c>
      <c r="Z65" s="30">
        <v>54114.6</v>
      </c>
      <c r="AA65" s="30">
        <v>0</v>
      </c>
      <c r="AB65" s="320">
        <v>7429.54</v>
      </c>
      <c r="AC65" s="30">
        <v>377.78</v>
      </c>
      <c r="AD65" s="30">
        <v>0</v>
      </c>
      <c r="AE65" s="30">
        <v>0</v>
      </c>
      <c r="AF65" s="30">
        <v>0</v>
      </c>
      <c r="AG65" s="30">
        <v>125</v>
      </c>
      <c r="AH65" s="30">
        <v>0</v>
      </c>
      <c r="AI65" s="30">
        <v>0</v>
      </c>
      <c r="AJ65" s="30">
        <v>14016.33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9">
        <v>0</v>
      </c>
      <c r="AW65" s="319">
        <v>40.74</v>
      </c>
      <c r="AX65" s="319">
        <v>0</v>
      </c>
      <c r="AY65" s="30">
        <v>46.4</v>
      </c>
      <c r="AZ65" s="30">
        <v>0</v>
      </c>
      <c r="BA65" s="319">
        <v>0</v>
      </c>
      <c r="BB65" s="319">
        <v>0</v>
      </c>
      <c r="BC65" s="319">
        <v>0</v>
      </c>
      <c r="BD65" s="319">
        <v>0</v>
      </c>
      <c r="BE65" s="30">
        <v>944775.97</v>
      </c>
      <c r="BF65" s="319">
        <v>0</v>
      </c>
      <c r="BG65" s="319">
        <v>0</v>
      </c>
      <c r="BH65" s="319">
        <v>0</v>
      </c>
      <c r="BI65" s="319">
        <v>0</v>
      </c>
      <c r="BJ65" s="319">
        <v>0</v>
      </c>
      <c r="BK65" s="319">
        <v>0</v>
      </c>
      <c r="BL65" s="319">
        <v>0</v>
      </c>
      <c r="BM65" s="319">
        <v>0</v>
      </c>
      <c r="BN65" s="319">
        <v>675</v>
      </c>
      <c r="BO65" s="319">
        <v>0</v>
      </c>
      <c r="BP65" s="319">
        <v>0</v>
      </c>
      <c r="BQ65" s="319">
        <v>0</v>
      </c>
      <c r="BR65" s="319">
        <v>0</v>
      </c>
      <c r="BS65" s="319">
        <v>1469.66</v>
      </c>
      <c r="BT65" s="319">
        <v>0</v>
      </c>
      <c r="BU65" s="319">
        <v>0</v>
      </c>
      <c r="BV65" s="319">
        <v>0</v>
      </c>
      <c r="BW65" s="319">
        <v>0</v>
      </c>
      <c r="BX65" s="319">
        <v>0</v>
      </c>
      <c r="BY65" s="319">
        <v>1874.95</v>
      </c>
      <c r="BZ65" s="319">
        <v>0</v>
      </c>
      <c r="CA65" s="319">
        <v>0</v>
      </c>
      <c r="CB65" s="319">
        <v>0</v>
      </c>
      <c r="CC65" s="319">
        <v>529.99</v>
      </c>
      <c r="CD65" s="29" t="s">
        <v>233</v>
      </c>
      <c r="CE65" s="32">
        <v>1035215.0499999999</v>
      </c>
    </row>
    <row r="66" spans="1:83" x14ac:dyDescent="0.35">
      <c r="A66" s="39" t="s">
        <v>252</v>
      </c>
      <c r="B66" s="20"/>
      <c r="C66" s="24">
        <v>213947.72</v>
      </c>
      <c r="D66" s="24">
        <v>0</v>
      </c>
      <c r="E66" s="24">
        <v>157111.76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171946.55000000002</v>
      </c>
      <c r="P66" s="30">
        <v>31355.089999999997</v>
      </c>
      <c r="Q66" s="30">
        <v>24.63</v>
      </c>
      <c r="R66" s="30">
        <v>78158.789999999994</v>
      </c>
      <c r="S66" s="319">
        <v>84809.45</v>
      </c>
      <c r="T66" s="319">
        <v>0</v>
      </c>
      <c r="U66" s="31">
        <v>2344317.38</v>
      </c>
      <c r="V66" s="30">
        <v>57.740000000000009</v>
      </c>
      <c r="W66" s="30">
        <v>6054.7000000000007</v>
      </c>
      <c r="X66" s="30">
        <v>1392.39</v>
      </c>
      <c r="Y66" s="30">
        <v>144055.12</v>
      </c>
      <c r="Z66" s="30">
        <v>565099.72</v>
      </c>
      <c r="AA66" s="30">
        <v>11130.28</v>
      </c>
      <c r="AB66" s="320">
        <v>277360.28999999998</v>
      </c>
      <c r="AC66" s="30">
        <v>15616.73</v>
      </c>
      <c r="AD66" s="30">
        <v>0</v>
      </c>
      <c r="AE66" s="30">
        <v>11169.68</v>
      </c>
      <c r="AF66" s="30">
        <v>0</v>
      </c>
      <c r="AG66" s="30">
        <v>344182.48</v>
      </c>
      <c r="AH66" s="30">
        <v>0</v>
      </c>
      <c r="AI66" s="30">
        <v>0</v>
      </c>
      <c r="AJ66" s="30">
        <v>147560.03</v>
      </c>
      <c r="AK66" s="30">
        <v>391.64</v>
      </c>
      <c r="AL66" s="30">
        <v>535.46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19">
        <v>0</v>
      </c>
      <c r="AW66" s="319">
        <v>66507.59</v>
      </c>
      <c r="AX66" s="319">
        <v>40018.230000000003</v>
      </c>
      <c r="AY66" s="30">
        <v>814350.04999999993</v>
      </c>
      <c r="AZ66" s="30">
        <v>0</v>
      </c>
      <c r="BA66" s="319">
        <v>-54758.840000000004</v>
      </c>
      <c r="BB66" s="319">
        <v>0</v>
      </c>
      <c r="BC66" s="319">
        <v>0</v>
      </c>
      <c r="BD66" s="319">
        <v>54538.21</v>
      </c>
      <c r="BE66" s="30">
        <v>2117529.59</v>
      </c>
      <c r="BF66" s="319">
        <v>0</v>
      </c>
      <c r="BG66" s="319">
        <v>0</v>
      </c>
      <c r="BH66" s="319">
        <v>0</v>
      </c>
      <c r="BI66" s="319">
        <v>0</v>
      </c>
      <c r="BJ66" s="319">
        <v>0</v>
      </c>
      <c r="BK66" s="319">
        <v>0</v>
      </c>
      <c r="BL66" s="319">
        <v>0</v>
      </c>
      <c r="BM66" s="319">
        <v>0</v>
      </c>
      <c r="BN66" s="319">
        <v>1401581.1800000002</v>
      </c>
      <c r="BO66" s="319">
        <v>12645</v>
      </c>
      <c r="BP66" s="319">
        <v>23853.43</v>
      </c>
      <c r="BQ66" s="319">
        <v>0</v>
      </c>
      <c r="BR66" s="319">
        <v>0</v>
      </c>
      <c r="BS66" s="319">
        <v>5380</v>
      </c>
      <c r="BT66" s="319">
        <v>0</v>
      </c>
      <c r="BU66" s="319">
        <v>0</v>
      </c>
      <c r="BV66" s="319">
        <v>0</v>
      </c>
      <c r="BW66" s="319">
        <v>3020944.96</v>
      </c>
      <c r="BX66" s="319">
        <v>0</v>
      </c>
      <c r="BY66" s="319">
        <v>502690.43000000005</v>
      </c>
      <c r="BZ66" s="319">
        <v>0</v>
      </c>
      <c r="CA66" s="319">
        <v>4619.6900000000005</v>
      </c>
      <c r="CB66" s="319">
        <v>0</v>
      </c>
      <c r="CC66" s="319">
        <v>-18781.38</v>
      </c>
      <c r="CD66" s="29" t="s">
        <v>233</v>
      </c>
      <c r="CE66" s="32">
        <v>12597395.77</v>
      </c>
    </row>
    <row r="67" spans="1:83" x14ac:dyDescent="0.35">
      <c r="A67" s="39" t="s">
        <v>11</v>
      </c>
      <c r="B67" s="20"/>
      <c r="C67" s="32">
        <v>27773</v>
      </c>
      <c r="D67" s="32">
        <v>0</v>
      </c>
      <c r="E67" s="32">
        <v>38556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26499</v>
      </c>
      <c r="P67" s="32">
        <v>132912</v>
      </c>
      <c r="Q67" s="32">
        <v>594</v>
      </c>
      <c r="R67" s="32">
        <v>4619</v>
      </c>
      <c r="S67" s="32">
        <v>0</v>
      </c>
      <c r="T67" s="32">
        <v>0</v>
      </c>
      <c r="U67" s="32">
        <v>32305</v>
      </c>
      <c r="V67" s="32">
        <v>44681</v>
      </c>
      <c r="W67" s="32">
        <v>0</v>
      </c>
      <c r="X67" s="32">
        <v>32690</v>
      </c>
      <c r="Y67" s="32">
        <v>25794</v>
      </c>
      <c r="Z67" s="32">
        <v>614951</v>
      </c>
      <c r="AA67" s="32">
        <v>32201</v>
      </c>
      <c r="AB67" s="32">
        <v>41182</v>
      </c>
      <c r="AC67" s="32">
        <v>8540</v>
      </c>
      <c r="AD67" s="32">
        <v>0</v>
      </c>
      <c r="AE67" s="32">
        <v>5053</v>
      </c>
      <c r="AF67" s="32">
        <v>0</v>
      </c>
      <c r="AG67" s="32">
        <v>36769</v>
      </c>
      <c r="AH67" s="32">
        <v>0</v>
      </c>
      <c r="AI67" s="32">
        <v>0</v>
      </c>
      <c r="AJ67" s="32">
        <v>1445</v>
      </c>
      <c r="AK67" s="32">
        <v>0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0</v>
      </c>
      <c r="AW67" s="32">
        <v>0</v>
      </c>
      <c r="AX67" s="32">
        <v>0</v>
      </c>
      <c r="AY67" s="32">
        <v>14284</v>
      </c>
      <c r="AZ67" s="32">
        <v>0</v>
      </c>
      <c r="BA67" s="32">
        <v>0</v>
      </c>
      <c r="BB67" s="32">
        <v>0</v>
      </c>
      <c r="BC67" s="32">
        <v>0</v>
      </c>
      <c r="BD67" s="32">
        <v>0</v>
      </c>
      <c r="BE67" s="32">
        <v>730325</v>
      </c>
      <c r="BF67" s="32">
        <v>0</v>
      </c>
      <c r="BG67" s="32">
        <v>0</v>
      </c>
      <c r="BH67" s="32">
        <v>0</v>
      </c>
      <c r="BI67" s="32">
        <v>0</v>
      </c>
      <c r="BJ67" s="32">
        <v>0</v>
      </c>
      <c r="BK67" s="32">
        <v>0</v>
      </c>
      <c r="BL67" s="32">
        <v>0</v>
      </c>
      <c r="BM67" s="32">
        <v>0</v>
      </c>
      <c r="BN67" s="32">
        <v>1493489</v>
      </c>
      <c r="BO67" s="32">
        <v>0</v>
      </c>
      <c r="BP67" s="32">
        <v>0</v>
      </c>
      <c r="BQ67" s="32">
        <v>0</v>
      </c>
      <c r="BR67" s="32">
        <v>0</v>
      </c>
      <c r="BS67" s="32">
        <v>1870</v>
      </c>
      <c r="BT67" s="32">
        <v>0</v>
      </c>
      <c r="BU67" s="32">
        <v>0</v>
      </c>
      <c r="BV67" s="32">
        <v>0</v>
      </c>
      <c r="BW67" s="32">
        <v>0</v>
      </c>
      <c r="BX67" s="32">
        <v>0</v>
      </c>
      <c r="BY67" s="32">
        <v>135302</v>
      </c>
      <c r="BZ67" s="32">
        <v>0</v>
      </c>
      <c r="CA67" s="32">
        <v>0</v>
      </c>
      <c r="CB67" s="32">
        <v>0</v>
      </c>
      <c r="CC67" s="32">
        <v>0</v>
      </c>
      <c r="CD67" s="29" t="s">
        <v>233</v>
      </c>
      <c r="CE67" s="32">
        <v>3481834</v>
      </c>
    </row>
    <row r="68" spans="1:83" x14ac:dyDescent="0.35">
      <c r="A68" s="39" t="s">
        <v>253</v>
      </c>
      <c r="B68" s="32"/>
      <c r="C68" s="24">
        <v>20.09</v>
      </c>
      <c r="D68" s="24">
        <v>0</v>
      </c>
      <c r="E68" s="24">
        <v>132847.96000000002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30">
        <v>45.36</v>
      </c>
      <c r="Q68" s="30">
        <v>0</v>
      </c>
      <c r="R68" s="30">
        <v>0</v>
      </c>
      <c r="S68" s="319">
        <v>0</v>
      </c>
      <c r="T68" s="319">
        <v>0</v>
      </c>
      <c r="U68" s="31">
        <v>169793.41999999998</v>
      </c>
      <c r="V68" s="30">
        <v>0</v>
      </c>
      <c r="W68" s="30">
        <v>0</v>
      </c>
      <c r="X68" s="30">
        <v>0</v>
      </c>
      <c r="Y68" s="30">
        <v>75900.05</v>
      </c>
      <c r="Z68" s="30">
        <v>2061497.9</v>
      </c>
      <c r="AA68" s="30">
        <v>0</v>
      </c>
      <c r="AB68" s="320">
        <v>227355.4</v>
      </c>
      <c r="AC68" s="30">
        <v>10582.35</v>
      </c>
      <c r="AD68" s="30">
        <v>0</v>
      </c>
      <c r="AE68" s="30">
        <v>0</v>
      </c>
      <c r="AF68" s="30">
        <v>0</v>
      </c>
      <c r="AG68" s="30">
        <v>15278.13</v>
      </c>
      <c r="AH68" s="30">
        <v>0</v>
      </c>
      <c r="AI68" s="30">
        <v>0</v>
      </c>
      <c r="AJ68" s="30">
        <v>911411.75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9">
        <v>0</v>
      </c>
      <c r="AW68" s="319">
        <v>0</v>
      </c>
      <c r="AX68" s="319">
        <v>-38459.839999999997</v>
      </c>
      <c r="AY68" s="30">
        <v>2619.0700000000002</v>
      </c>
      <c r="AZ68" s="30">
        <v>0</v>
      </c>
      <c r="BA68" s="319">
        <v>0</v>
      </c>
      <c r="BB68" s="319">
        <v>0</v>
      </c>
      <c r="BC68" s="319">
        <v>0</v>
      </c>
      <c r="BD68" s="319">
        <v>34440.39</v>
      </c>
      <c r="BE68" s="30">
        <v>215626.73</v>
      </c>
      <c r="BF68" s="319">
        <v>0</v>
      </c>
      <c r="BG68" s="319">
        <v>0</v>
      </c>
      <c r="BH68" s="319">
        <v>0</v>
      </c>
      <c r="BI68" s="319">
        <v>0</v>
      </c>
      <c r="BJ68" s="319">
        <v>0</v>
      </c>
      <c r="BK68" s="319">
        <v>0</v>
      </c>
      <c r="BL68" s="319">
        <v>0</v>
      </c>
      <c r="BM68" s="319">
        <v>0</v>
      </c>
      <c r="BN68" s="319">
        <v>20489.329999999998</v>
      </c>
      <c r="BO68" s="319">
        <v>0</v>
      </c>
      <c r="BP68" s="319">
        <v>2469.6</v>
      </c>
      <c r="BQ68" s="319">
        <v>0</v>
      </c>
      <c r="BR68" s="319">
        <v>0</v>
      </c>
      <c r="BS68" s="319">
        <v>13941.18</v>
      </c>
      <c r="BT68" s="319">
        <v>0</v>
      </c>
      <c r="BU68" s="319">
        <v>0</v>
      </c>
      <c r="BV68" s="319">
        <v>0</v>
      </c>
      <c r="BW68" s="319">
        <v>0</v>
      </c>
      <c r="BX68" s="319">
        <v>0</v>
      </c>
      <c r="BY68" s="319">
        <v>5568.6900000000005</v>
      </c>
      <c r="BZ68" s="319">
        <v>0</v>
      </c>
      <c r="CA68" s="319">
        <v>0</v>
      </c>
      <c r="CB68" s="319">
        <v>0</v>
      </c>
      <c r="CC68" s="319">
        <v>22468.02</v>
      </c>
      <c r="CD68" s="29" t="s">
        <v>233</v>
      </c>
      <c r="CE68" s="32">
        <v>3883895.58</v>
      </c>
    </row>
    <row r="69" spans="1:83" x14ac:dyDescent="0.35">
      <c r="A69" s="39" t="s">
        <v>254</v>
      </c>
      <c r="B69" s="20"/>
      <c r="C69" s="32">
        <f t="shared" ref="C69:BN69" si="0">SUM(C70:C83)</f>
        <v>588.83000000000004</v>
      </c>
      <c r="D69" s="32">
        <f t="shared" si="0"/>
        <v>0</v>
      </c>
      <c r="E69" s="32">
        <f t="shared" si="0"/>
        <v>46022.25</v>
      </c>
      <c r="F69" s="32">
        <f t="shared" si="0"/>
        <v>0</v>
      </c>
      <c r="G69" s="32">
        <f t="shared" si="0"/>
        <v>0</v>
      </c>
      <c r="H69" s="32">
        <f t="shared" si="0"/>
        <v>0</v>
      </c>
      <c r="I69" s="32">
        <f t="shared" si="0"/>
        <v>0</v>
      </c>
      <c r="J69" s="32">
        <f t="shared" si="0"/>
        <v>0</v>
      </c>
      <c r="K69" s="32">
        <f t="shared" si="0"/>
        <v>0</v>
      </c>
      <c r="L69" s="32">
        <f t="shared" si="0"/>
        <v>0</v>
      </c>
      <c r="M69" s="32">
        <f t="shared" si="0"/>
        <v>0</v>
      </c>
      <c r="N69" s="32">
        <f t="shared" si="0"/>
        <v>0</v>
      </c>
      <c r="O69" s="32">
        <f t="shared" si="0"/>
        <v>5505.09</v>
      </c>
      <c r="P69" s="32">
        <f t="shared" si="0"/>
        <v>5572.6599999999989</v>
      </c>
      <c r="Q69" s="32">
        <f t="shared" si="0"/>
        <v>230</v>
      </c>
      <c r="R69" s="32">
        <f t="shared" si="0"/>
        <v>0</v>
      </c>
      <c r="S69" s="32">
        <f t="shared" si="0"/>
        <v>1588.75</v>
      </c>
      <c r="T69" s="32">
        <f t="shared" si="0"/>
        <v>0</v>
      </c>
      <c r="U69" s="32">
        <f t="shared" si="0"/>
        <v>74160.180000000008</v>
      </c>
      <c r="V69" s="32">
        <f t="shared" si="0"/>
        <v>0</v>
      </c>
      <c r="W69" s="32">
        <f t="shared" si="0"/>
        <v>225</v>
      </c>
      <c r="X69" s="32">
        <f t="shared" si="0"/>
        <v>0</v>
      </c>
      <c r="Y69" s="32">
        <f t="shared" si="0"/>
        <v>10691.08</v>
      </c>
      <c r="Z69" s="32">
        <f t="shared" si="0"/>
        <v>80148.320000000007</v>
      </c>
      <c r="AA69" s="32">
        <f t="shared" si="0"/>
        <v>1518.3400000000001</v>
      </c>
      <c r="AB69" s="32">
        <f t="shared" si="0"/>
        <v>20441.38</v>
      </c>
      <c r="AC69" s="32">
        <f t="shared" si="0"/>
        <v>2760.5999999999995</v>
      </c>
      <c r="AD69" s="32">
        <f t="shared" si="0"/>
        <v>0</v>
      </c>
      <c r="AE69" s="32">
        <f t="shared" si="0"/>
        <v>9345.630000000001</v>
      </c>
      <c r="AF69" s="32">
        <f t="shared" si="0"/>
        <v>0</v>
      </c>
      <c r="AG69" s="32">
        <f t="shared" si="0"/>
        <v>32730.83</v>
      </c>
      <c r="AH69" s="32">
        <f t="shared" si="0"/>
        <v>0</v>
      </c>
      <c r="AI69" s="32">
        <f t="shared" si="0"/>
        <v>0</v>
      </c>
      <c r="AJ69" s="32">
        <f t="shared" si="0"/>
        <v>27319.68</v>
      </c>
      <c r="AK69" s="32">
        <f t="shared" si="0"/>
        <v>3549.51</v>
      </c>
      <c r="AL69" s="32">
        <f t="shared" si="0"/>
        <v>1959.02</v>
      </c>
      <c r="AM69" s="32">
        <f t="shared" si="0"/>
        <v>0</v>
      </c>
      <c r="AN69" s="32">
        <f t="shared" si="0"/>
        <v>0</v>
      </c>
      <c r="AO69" s="32">
        <f t="shared" si="0"/>
        <v>0</v>
      </c>
      <c r="AP69" s="32">
        <f t="shared" si="0"/>
        <v>0</v>
      </c>
      <c r="AQ69" s="32">
        <f t="shared" si="0"/>
        <v>0</v>
      </c>
      <c r="AR69" s="32">
        <f t="shared" si="0"/>
        <v>0</v>
      </c>
      <c r="AS69" s="32">
        <f t="shared" si="0"/>
        <v>0</v>
      </c>
      <c r="AT69" s="32">
        <f t="shared" si="0"/>
        <v>0</v>
      </c>
      <c r="AU69" s="32">
        <f t="shared" si="0"/>
        <v>0</v>
      </c>
      <c r="AV69" s="32">
        <f t="shared" si="0"/>
        <v>0</v>
      </c>
      <c r="AW69" s="32">
        <f t="shared" si="0"/>
        <v>3485.7799999999997</v>
      </c>
      <c r="AX69" s="32">
        <f t="shared" si="0"/>
        <v>19033.62</v>
      </c>
      <c r="AY69" s="32">
        <f t="shared" si="0"/>
        <v>5270.5700000000006</v>
      </c>
      <c r="AZ69" s="32">
        <f t="shared" si="0"/>
        <v>0</v>
      </c>
      <c r="BA69" s="32">
        <f t="shared" si="0"/>
        <v>0</v>
      </c>
      <c r="BB69" s="32">
        <f t="shared" si="0"/>
        <v>0</v>
      </c>
      <c r="BC69" s="32">
        <f t="shared" si="0"/>
        <v>0</v>
      </c>
      <c r="BD69" s="32">
        <f t="shared" si="0"/>
        <v>0</v>
      </c>
      <c r="BE69" s="32">
        <f t="shared" si="0"/>
        <v>62933.329999999987</v>
      </c>
      <c r="BF69" s="32">
        <f t="shared" si="0"/>
        <v>0</v>
      </c>
      <c r="BG69" s="32">
        <f t="shared" si="0"/>
        <v>0</v>
      </c>
      <c r="BH69" s="32">
        <f t="shared" si="0"/>
        <v>0</v>
      </c>
      <c r="BI69" s="32">
        <f t="shared" si="0"/>
        <v>0</v>
      </c>
      <c r="BJ69" s="32">
        <f t="shared" si="0"/>
        <v>0</v>
      </c>
      <c r="BK69" s="32">
        <f t="shared" si="0"/>
        <v>0</v>
      </c>
      <c r="BL69" s="32">
        <f t="shared" si="0"/>
        <v>0</v>
      </c>
      <c r="BM69" s="32">
        <f t="shared" si="0"/>
        <v>0</v>
      </c>
      <c r="BN69" s="32">
        <f t="shared" si="0"/>
        <v>3693426.1799999997</v>
      </c>
      <c r="BO69" s="32">
        <f t="shared" ref="BO69:CD69" si="1">SUM(BO70:BO83)</f>
        <v>0</v>
      </c>
      <c r="BP69" s="32">
        <f t="shared" si="1"/>
        <v>180</v>
      </c>
      <c r="BQ69" s="32">
        <f t="shared" si="1"/>
        <v>0</v>
      </c>
      <c r="BR69" s="32">
        <f t="shared" si="1"/>
        <v>0</v>
      </c>
      <c r="BS69" s="32">
        <f t="shared" si="1"/>
        <v>489.06</v>
      </c>
      <c r="BT69" s="32">
        <f t="shared" si="1"/>
        <v>0</v>
      </c>
      <c r="BU69" s="32">
        <f t="shared" si="1"/>
        <v>0</v>
      </c>
      <c r="BV69" s="32">
        <f t="shared" si="1"/>
        <v>0</v>
      </c>
      <c r="BW69" s="32">
        <f t="shared" si="1"/>
        <v>0</v>
      </c>
      <c r="BX69" s="32">
        <f t="shared" si="1"/>
        <v>0</v>
      </c>
      <c r="BY69" s="32">
        <f t="shared" si="1"/>
        <v>13936.58</v>
      </c>
      <c r="BZ69" s="32">
        <f t="shared" si="1"/>
        <v>1106.73</v>
      </c>
      <c r="CA69" s="32">
        <f t="shared" si="1"/>
        <v>21833.559999999998</v>
      </c>
      <c r="CB69" s="32">
        <f t="shared" si="1"/>
        <v>0</v>
      </c>
      <c r="CC69" s="32">
        <f t="shared" si="1"/>
        <v>64623672.439999998</v>
      </c>
      <c r="CD69" s="32">
        <f t="shared" si="1"/>
        <v>5906424.9300000099</v>
      </c>
      <c r="CE69" s="32">
        <f>SUM(CE70:CE84)</f>
        <v>83047433.710000008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2" si="2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2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2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2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2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2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2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2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2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2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2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2"/>
        <v>0</v>
      </c>
    </row>
    <row r="83" spans="1:84" x14ac:dyDescent="0.35">
      <c r="A83" s="33" t="s">
        <v>268</v>
      </c>
      <c r="B83" s="20"/>
      <c r="C83" s="24">
        <v>588.83000000000004</v>
      </c>
      <c r="D83" s="24">
        <v>0</v>
      </c>
      <c r="E83" s="30">
        <v>46022.25</v>
      </c>
      <c r="F83" s="30">
        <v>0</v>
      </c>
      <c r="G83" s="24">
        <v>0</v>
      </c>
      <c r="H83" s="24">
        <v>0</v>
      </c>
      <c r="I83" s="30">
        <v>0</v>
      </c>
      <c r="J83" s="30">
        <v>0</v>
      </c>
      <c r="K83" s="30">
        <v>0</v>
      </c>
      <c r="L83" s="30">
        <v>0</v>
      </c>
      <c r="M83" s="24">
        <v>0</v>
      </c>
      <c r="N83" s="24">
        <v>0</v>
      </c>
      <c r="O83" s="24">
        <v>5505.09</v>
      </c>
      <c r="P83" s="30">
        <v>5572.6599999999989</v>
      </c>
      <c r="Q83" s="30">
        <v>230</v>
      </c>
      <c r="R83" s="31">
        <v>0</v>
      </c>
      <c r="S83" s="30">
        <v>1588.75</v>
      </c>
      <c r="T83" s="24">
        <v>0</v>
      </c>
      <c r="U83" s="30">
        <v>74160.180000000008</v>
      </c>
      <c r="V83" s="30">
        <v>0</v>
      </c>
      <c r="W83" s="24">
        <v>225</v>
      </c>
      <c r="X83" s="30">
        <v>0</v>
      </c>
      <c r="Y83" s="30">
        <v>10691.08</v>
      </c>
      <c r="Z83" s="30">
        <v>80148.320000000007</v>
      </c>
      <c r="AA83" s="30">
        <v>1518.3400000000001</v>
      </c>
      <c r="AB83" s="30">
        <v>20441.38</v>
      </c>
      <c r="AC83" s="30">
        <v>2760.5999999999995</v>
      </c>
      <c r="AD83" s="30">
        <v>0</v>
      </c>
      <c r="AE83" s="30">
        <v>9345.630000000001</v>
      </c>
      <c r="AF83" s="30">
        <v>0</v>
      </c>
      <c r="AG83" s="30">
        <v>32730.83</v>
      </c>
      <c r="AH83" s="30">
        <v>0</v>
      </c>
      <c r="AI83" s="30">
        <v>0</v>
      </c>
      <c r="AJ83" s="30">
        <v>27319.68</v>
      </c>
      <c r="AK83" s="30">
        <v>3549.51</v>
      </c>
      <c r="AL83" s="30">
        <v>1959.02</v>
      </c>
      <c r="AM83" s="30">
        <v>0</v>
      </c>
      <c r="AN83" s="30">
        <v>0</v>
      </c>
      <c r="AO83" s="24">
        <v>0</v>
      </c>
      <c r="AP83" s="30">
        <v>0</v>
      </c>
      <c r="AQ83" s="24">
        <v>0</v>
      </c>
      <c r="AR83" s="24">
        <v>0</v>
      </c>
      <c r="AS83" s="24">
        <v>0</v>
      </c>
      <c r="AT83" s="24">
        <v>0</v>
      </c>
      <c r="AU83" s="30">
        <v>0</v>
      </c>
      <c r="AV83" s="30">
        <v>0</v>
      </c>
      <c r="AW83" s="30">
        <v>3485.7799999999997</v>
      </c>
      <c r="AX83" s="30">
        <v>19033.62</v>
      </c>
      <c r="AY83" s="30">
        <v>5270.5700000000006</v>
      </c>
      <c r="AZ83" s="30">
        <v>0</v>
      </c>
      <c r="BA83" s="30">
        <v>0</v>
      </c>
      <c r="BB83" s="30">
        <v>0</v>
      </c>
      <c r="BC83" s="30">
        <v>0</v>
      </c>
      <c r="BD83" s="30">
        <v>0</v>
      </c>
      <c r="BE83" s="30">
        <v>62933.329999999987</v>
      </c>
      <c r="BF83" s="30">
        <v>0</v>
      </c>
      <c r="BG83" s="30">
        <v>0</v>
      </c>
      <c r="BH83" s="31">
        <v>0</v>
      </c>
      <c r="BI83" s="30">
        <v>0</v>
      </c>
      <c r="BJ83" s="30">
        <v>0</v>
      </c>
      <c r="BK83" s="30">
        <v>0</v>
      </c>
      <c r="BL83" s="30">
        <v>0</v>
      </c>
      <c r="BM83" s="30">
        <v>0</v>
      </c>
      <c r="BN83" s="30">
        <v>3693426.1799999997</v>
      </c>
      <c r="BO83" s="30">
        <v>0</v>
      </c>
      <c r="BP83" s="30">
        <v>180</v>
      </c>
      <c r="BQ83" s="30">
        <v>0</v>
      </c>
      <c r="BR83" s="30">
        <v>0</v>
      </c>
      <c r="BS83" s="30">
        <v>489.06</v>
      </c>
      <c r="BT83" s="30">
        <v>0</v>
      </c>
      <c r="BU83" s="30">
        <v>0</v>
      </c>
      <c r="BV83" s="30">
        <v>0</v>
      </c>
      <c r="BW83" s="30">
        <v>0</v>
      </c>
      <c r="BX83" s="30">
        <v>0</v>
      </c>
      <c r="BY83" s="30">
        <v>13936.58</v>
      </c>
      <c r="BZ83" s="30">
        <v>1106.73</v>
      </c>
      <c r="CA83" s="30">
        <v>21833.559999999998</v>
      </c>
      <c r="CB83" s="30">
        <v>0</v>
      </c>
      <c r="CC83" s="30">
        <v>64623672.439999998</v>
      </c>
      <c r="CD83" s="35">
        <v>5906424.9300000099</v>
      </c>
      <c r="CE83" s="32">
        <v>74676149.930000007</v>
      </c>
    </row>
    <row r="84" spans="1:84" x14ac:dyDescent="0.35">
      <c r="A84" s="39" t="s">
        <v>269</v>
      </c>
      <c r="B84" s="20"/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3000</v>
      </c>
      <c r="P84" s="24">
        <v>150</v>
      </c>
      <c r="Q84" s="24">
        <v>0</v>
      </c>
      <c r="R84" s="24">
        <v>1349.05</v>
      </c>
      <c r="S84" s="24">
        <v>0</v>
      </c>
      <c r="T84" s="24">
        <v>0</v>
      </c>
      <c r="U84" s="24">
        <v>79471.540000000008</v>
      </c>
      <c r="V84" s="24">
        <v>0</v>
      </c>
      <c r="W84" s="24">
        <v>0</v>
      </c>
      <c r="X84" s="24">
        <v>0</v>
      </c>
      <c r="Y84" s="24">
        <v>4800</v>
      </c>
      <c r="Z84" s="24">
        <v>3620074.97</v>
      </c>
      <c r="AA84" s="24">
        <v>0</v>
      </c>
      <c r="AB84" s="24">
        <v>1869194.48</v>
      </c>
      <c r="AC84" s="24">
        <v>0</v>
      </c>
      <c r="AD84" s="24">
        <v>0</v>
      </c>
      <c r="AE84" s="24">
        <v>-263.39</v>
      </c>
      <c r="AF84" s="24">
        <v>0</v>
      </c>
      <c r="AG84" s="24">
        <v>-90</v>
      </c>
      <c r="AH84" s="24">
        <v>0</v>
      </c>
      <c r="AI84" s="24">
        <v>0</v>
      </c>
      <c r="AJ84" s="24">
        <v>4089.83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317710.96999999997</v>
      </c>
      <c r="AZ84" s="24">
        <v>0</v>
      </c>
      <c r="BA84" s="24">
        <v>26869.72</v>
      </c>
      <c r="BB84" s="24">
        <v>0</v>
      </c>
      <c r="BC84" s="24">
        <v>0</v>
      </c>
      <c r="BD84" s="24">
        <v>0</v>
      </c>
      <c r="BE84" s="24">
        <v>86349.42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580867.68999999994</v>
      </c>
      <c r="BO84" s="24">
        <v>0</v>
      </c>
      <c r="BP84" s="24">
        <v>0</v>
      </c>
      <c r="BQ84" s="24">
        <v>0</v>
      </c>
      <c r="BR84" s="24">
        <v>0</v>
      </c>
      <c r="BS84" s="24">
        <v>13600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10953.8</v>
      </c>
      <c r="BZ84" s="24">
        <v>0</v>
      </c>
      <c r="CA84" s="24">
        <v>0</v>
      </c>
      <c r="CB84" s="24">
        <v>0</v>
      </c>
      <c r="CC84" s="24">
        <v>1753155.7</v>
      </c>
      <c r="CD84" s="35">
        <v>0</v>
      </c>
      <c r="CE84" s="32">
        <v>8371283.7799999993</v>
      </c>
    </row>
    <row r="85" spans="1:84" x14ac:dyDescent="0.35">
      <c r="A85" s="39" t="s">
        <v>270</v>
      </c>
      <c r="B85" s="32"/>
      <c r="C85" s="32">
        <v>2953263.6900000004</v>
      </c>
      <c r="D85" s="32">
        <v>0</v>
      </c>
      <c r="E85" s="32">
        <v>19491959.080000002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5070669.3600000003</v>
      </c>
      <c r="P85" s="32">
        <v>6977709.8500000015</v>
      </c>
      <c r="Q85" s="32">
        <v>592435.92999999993</v>
      </c>
      <c r="R85" s="32">
        <v>1654792.3199999998</v>
      </c>
      <c r="S85" s="32">
        <v>4301335.7500000009</v>
      </c>
      <c r="T85" s="32">
        <v>0</v>
      </c>
      <c r="U85" s="32">
        <v>8882799.7299999986</v>
      </c>
      <c r="V85" s="32">
        <v>589067.52000000002</v>
      </c>
      <c r="W85" s="32">
        <v>419314.02</v>
      </c>
      <c r="X85" s="32">
        <v>103753.18</v>
      </c>
      <c r="Y85" s="32">
        <v>5329922.13</v>
      </c>
      <c r="Z85" s="32">
        <v>8847306.1700000018</v>
      </c>
      <c r="AA85" s="32">
        <v>508585.60000000003</v>
      </c>
      <c r="AB85" s="32">
        <v>49969244.069999993</v>
      </c>
      <c r="AC85" s="32">
        <v>2402769.37</v>
      </c>
      <c r="AD85" s="32">
        <v>0</v>
      </c>
      <c r="AE85" s="32">
        <v>1107192.68</v>
      </c>
      <c r="AF85" s="32">
        <v>0</v>
      </c>
      <c r="AG85" s="32">
        <v>10211661.99</v>
      </c>
      <c r="AH85" s="32">
        <v>0</v>
      </c>
      <c r="AI85" s="32">
        <v>0</v>
      </c>
      <c r="AJ85" s="32">
        <v>5982283.4700000007</v>
      </c>
      <c r="AK85" s="32">
        <v>563557.01000000013</v>
      </c>
      <c r="AL85" s="32">
        <v>212593.46999999997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>
        <v>0</v>
      </c>
      <c r="AS85" s="32">
        <v>0</v>
      </c>
      <c r="AT85" s="32">
        <v>0</v>
      </c>
      <c r="AU85" s="32">
        <v>0</v>
      </c>
      <c r="AV85" s="32">
        <v>0</v>
      </c>
      <c r="AW85" s="32">
        <v>340491.60000000009</v>
      </c>
      <c r="AX85" s="32">
        <v>20592.010000000006</v>
      </c>
      <c r="AY85" s="32">
        <v>2309625.5199999996</v>
      </c>
      <c r="AZ85" s="32">
        <v>0</v>
      </c>
      <c r="BA85" s="32">
        <v>-6435.1700000000055</v>
      </c>
      <c r="BB85" s="32">
        <v>628.48</v>
      </c>
      <c r="BC85" s="32">
        <v>0</v>
      </c>
      <c r="BD85" s="32">
        <v>63376.959999999992</v>
      </c>
      <c r="BE85" s="32">
        <v>7900667.0500000007</v>
      </c>
      <c r="BF85" s="32">
        <v>0</v>
      </c>
      <c r="BG85" s="32">
        <v>0</v>
      </c>
      <c r="BH85" s="32">
        <v>0</v>
      </c>
      <c r="BI85" s="32">
        <v>379201.30000000005</v>
      </c>
      <c r="BJ85" s="32">
        <v>0</v>
      </c>
      <c r="BK85" s="32">
        <v>0</v>
      </c>
      <c r="BL85" s="32">
        <v>0</v>
      </c>
      <c r="BM85" s="32">
        <v>0</v>
      </c>
      <c r="BN85" s="32">
        <v>7337535.6600000001</v>
      </c>
      <c r="BO85" s="32">
        <v>738514.67</v>
      </c>
      <c r="BP85" s="32">
        <v>27114.84</v>
      </c>
      <c r="BQ85" s="32">
        <v>0</v>
      </c>
      <c r="BR85" s="32">
        <v>0</v>
      </c>
      <c r="BS85" s="32">
        <v>148165.66</v>
      </c>
      <c r="BT85" s="32">
        <v>193870.31000000003</v>
      </c>
      <c r="BU85" s="32">
        <v>0</v>
      </c>
      <c r="BV85" s="32">
        <v>0</v>
      </c>
      <c r="BW85" s="32">
        <v>3020944.96</v>
      </c>
      <c r="BX85" s="32">
        <v>0</v>
      </c>
      <c r="BY85" s="32">
        <v>3498256.0100000007</v>
      </c>
      <c r="BZ85" s="32">
        <v>1150721.1000000001</v>
      </c>
      <c r="CA85" s="32">
        <v>867284.31</v>
      </c>
      <c r="CB85" s="32">
        <v>173340.40000000002</v>
      </c>
      <c r="CC85" s="32">
        <v>63204765.029999994</v>
      </c>
      <c r="CD85" s="32">
        <v>5906424.9300000099</v>
      </c>
      <c r="CE85" s="32">
        <v>233447302.02000004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>
        <v>10990192</v>
      </c>
      <c r="D87" s="24">
        <v>0</v>
      </c>
      <c r="E87" s="24">
        <v>91216852.979999989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16009623.85</v>
      </c>
      <c r="P87" s="24">
        <v>15665018.83</v>
      </c>
      <c r="Q87" s="24">
        <v>1490369</v>
      </c>
      <c r="R87" s="24">
        <v>198958.13999999998</v>
      </c>
      <c r="S87" s="24">
        <v>4930004.43</v>
      </c>
      <c r="T87" s="24">
        <v>0</v>
      </c>
      <c r="U87" s="24">
        <v>25693431.809999999</v>
      </c>
      <c r="V87" s="24">
        <v>4996008.08</v>
      </c>
      <c r="W87" s="24">
        <v>853341.93000000017</v>
      </c>
      <c r="X87" s="24">
        <v>9612265.1600000001</v>
      </c>
      <c r="Y87" s="24">
        <v>3328729.96</v>
      </c>
      <c r="Z87" s="24">
        <v>167567</v>
      </c>
      <c r="AA87" s="24">
        <v>661992.28000000014</v>
      </c>
      <c r="AB87" s="24">
        <v>23104476.68</v>
      </c>
      <c r="AC87" s="24">
        <v>29561718.450000003</v>
      </c>
      <c r="AD87" s="24">
        <v>0</v>
      </c>
      <c r="AE87" s="24">
        <v>2203394</v>
      </c>
      <c r="AF87" s="24">
        <v>0</v>
      </c>
      <c r="AG87" s="24">
        <v>34034030.799999997</v>
      </c>
      <c r="AH87" s="24">
        <v>0</v>
      </c>
      <c r="AI87" s="24">
        <v>0</v>
      </c>
      <c r="AJ87" s="24">
        <v>31463</v>
      </c>
      <c r="AK87" s="24">
        <v>1344203</v>
      </c>
      <c r="AL87" s="24">
        <v>587934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0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v>276681575.38</v>
      </c>
    </row>
    <row r="88" spans="1:84" x14ac:dyDescent="0.35">
      <c r="A88" s="26" t="s">
        <v>273</v>
      </c>
      <c r="B88" s="20"/>
      <c r="C88" s="24">
        <v>136429</v>
      </c>
      <c r="D88" s="24">
        <v>0</v>
      </c>
      <c r="E88" s="24">
        <v>18565198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1686382</v>
      </c>
      <c r="P88" s="24">
        <v>51856989.399999999</v>
      </c>
      <c r="Q88" s="24">
        <v>4437521</v>
      </c>
      <c r="R88" s="24">
        <v>606642.42000000004</v>
      </c>
      <c r="S88" s="24">
        <v>16115091.620000001</v>
      </c>
      <c r="T88" s="24">
        <v>0</v>
      </c>
      <c r="U88" s="24">
        <v>56685871.870000005</v>
      </c>
      <c r="V88" s="24">
        <v>9122566.370000001</v>
      </c>
      <c r="W88" s="24">
        <v>4726220.62</v>
      </c>
      <c r="X88" s="24">
        <v>29910123.770000003</v>
      </c>
      <c r="Y88" s="24">
        <v>27780385.509999998</v>
      </c>
      <c r="Z88" s="24">
        <v>78446150.209999993</v>
      </c>
      <c r="AA88" s="24">
        <v>5586675.25</v>
      </c>
      <c r="AB88" s="24">
        <v>297763259.84000003</v>
      </c>
      <c r="AC88" s="24">
        <v>7740740.0999999996</v>
      </c>
      <c r="AD88" s="24">
        <v>0</v>
      </c>
      <c r="AE88" s="24">
        <v>2294768</v>
      </c>
      <c r="AF88" s="24">
        <v>0</v>
      </c>
      <c r="AG88" s="24">
        <v>103096921.5</v>
      </c>
      <c r="AH88" s="24">
        <v>0</v>
      </c>
      <c r="AI88" s="24">
        <v>0</v>
      </c>
      <c r="AJ88" s="24">
        <v>29797597.960000001</v>
      </c>
      <c r="AK88" s="24">
        <v>1588043</v>
      </c>
      <c r="AL88" s="24">
        <v>592694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v>748536271.44000018</v>
      </c>
    </row>
    <row r="89" spans="1:84" x14ac:dyDescent="0.35">
      <c r="A89" s="26" t="s">
        <v>274</v>
      </c>
      <c r="B89" s="20"/>
      <c r="C89" s="32">
        <v>11126621</v>
      </c>
      <c r="D89" s="32">
        <v>0</v>
      </c>
      <c r="E89" s="32">
        <v>109782050.97999999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17696005.850000001</v>
      </c>
      <c r="P89" s="32">
        <v>67522008.230000004</v>
      </c>
      <c r="Q89" s="32">
        <v>5927890</v>
      </c>
      <c r="R89" s="32">
        <v>805600.56</v>
      </c>
      <c r="S89" s="32">
        <v>21045096.050000001</v>
      </c>
      <c r="T89" s="32">
        <v>0</v>
      </c>
      <c r="U89" s="32">
        <v>82379303.680000007</v>
      </c>
      <c r="V89" s="32">
        <v>14118574.450000001</v>
      </c>
      <c r="W89" s="32">
        <v>5579562.5500000007</v>
      </c>
      <c r="X89" s="32">
        <v>39522388.930000007</v>
      </c>
      <c r="Y89" s="32">
        <v>31109115.469999999</v>
      </c>
      <c r="Z89" s="32">
        <v>78613717.209999993</v>
      </c>
      <c r="AA89" s="32">
        <v>6248667.5300000003</v>
      </c>
      <c r="AB89" s="32">
        <v>320867736.52000004</v>
      </c>
      <c r="AC89" s="32">
        <v>37302458.550000004</v>
      </c>
      <c r="AD89" s="32">
        <v>0</v>
      </c>
      <c r="AE89" s="32">
        <v>4498162</v>
      </c>
      <c r="AF89" s="32">
        <v>0</v>
      </c>
      <c r="AG89" s="32">
        <v>137130952.30000001</v>
      </c>
      <c r="AH89" s="32">
        <v>0</v>
      </c>
      <c r="AI89" s="32">
        <v>0</v>
      </c>
      <c r="AJ89" s="32">
        <v>29829060.960000001</v>
      </c>
      <c r="AK89" s="32">
        <v>2932246</v>
      </c>
      <c r="AL89" s="32">
        <v>1180628</v>
      </c>
      <c r="AM89" s="32">
        <v>0</v>
      </c>
      <c r="AN89" s="32">
        <v>0</v>
      </c>
      <c r="AO89" s="32">
        <v>0</v>
      </c>
      <c r="AP89" s="32">
        <v>0</v>
      </c>
      <c r="AQ89" s="32">
        <v>0</v>
      </c>
      <c r="AR89" s="32">
        <v>0</v>
      </c>
      <c r="AS89" s="32">
        <v>0</v>
      </c>
      <c r="AT89" s="32">
        <v>0</v>
      </c>
      <c r="AU89" s="32">
        <v>0</v>
      </c>
      <c r="AV89" s="32"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v>1025217846.8199999</v>
      </c>
    </row>
    <row r="90" spans="1:84" x14ac:dyDescent="0.35">
      <c r="A90" s="39" t="s">
        <v>275</v>
      </c>
      <c r="B90" s="32"/>
      <c r="C90" s="24">
        <v>3580.16</v>
      </c>
      <c r="D90" s="24">
        <v>0</v>
      </c>
      <c r="E90" s="24">
        <v>28671.230000000003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7471.3</v>
      </c>
      <c r="P90" s="24">
        <v>13730.389999999998</v>
      </c>
      <c r="Q90" s="24">
        <v>0</v>
      </c>
      <c r="R90" s="24">
        <v>422.04</v>
      </c>
      <c r="S90" s="24">
        <v>510.27</v>
      </c>
      <c r="T90" s="24">
        <v>0</v>
      </c>
      <c r="U90" s="24">
        <v>3640.4</v>
      </c>
      <c r="V90" s="24">
        <v>135.19999999999999</v>
      </c>
      <c r="W90" s="24">
        <v>1373.62</v>
      </c>
      <c r="X90" s="24">
        <v>558.74</v>
      </c>
      <c r="Y90" s="24">
        <v>4439.17</v>
      </c>
      <c r="Z90" s="24">
        <v>0</v>
      </c>
      <c r="AA90" s="24">
        <v>766.22</v>
      </c>
      <c r="AB90" s="24">
        <v>2237.5299999999993</v>
      </c>
      <c r="AC90" s="24">
        <v>1403.53</v>
      </c>
      <c r="AD90" s="24">
        <v>0</v>
      </c>
      <c r="AE90" s="24">
        <v>4716.4999999999991</v>
      </c>
      <c r="AF90" s="24">
        <v>0</v>
      </c>
      <c r="AG90" s="24">
        <v>12944.210000000003</v>
      </c>
      <c r="AH90" s="24">
        <v>0</v>
      </c>
      <c r="AI90" s="24">
        <v>0</v>
      </c>
      <c r="AJ90" s="24">
        <v>677.69</v>
      </c>
      <c r="AK90" s="24">
        <v>0</v>
      </c>
      <c r="AL90" s="24">
        <v>137.55000000000001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336.4</v>
      </c>
      <c r="AS90" s="24">
        <v>0</v>
      </c>
      <c r="AT90" s="24">
        <v>0</v>
      </c>
      <c r="AU90" s="24">
        <v>0</v>
      </c>
      <c r="AV90" s="24">
        <v>0</v>
      </c>
      <c r="AW90" s="24">
        <v>0</v>
      </c>
      <c r="AX90" s="24">
        <v>0</v>
      </c>
      <c r="AY90" s="24">
        <v>4461.68</v>
      </c>
      <c r="AZ90" s="24">
        <v>0</v>
      </c>
      <c r="BA90" s="24">
        <v>746.31999999999994</v>
      </c>
      <c r="BB90" s="24">
        <v>529.61</v>
      </c>
      <c r="BC90" s="24">
        <v>0</v>
      </c>
      <c r="BD90" s="24">
        <v>3244.23</v>
      </c>
      <c r="BE90" s="24">
        <v>11512.060000000001</v>
      </c>
      <c r="BF90" s="24">
        <v>0</v>
      </c>
      <c r="BG90" s="24">
        <v>378.33</v>
      </c>
      <c r="BH90" s="24">
        <v>0</v>
      </c>
      <c r="BI90" s="24">
        <v>0</v>
      </c>
      <c r="BJ90" s="24">
        <v>0</v>
      </c>
      <c r="BK90" s="24">
        <v>0</v>
      </c>
      <c r="BL90" s="24">
        <v>2304.29</v>
      </c>
      <c r="BM90" s="24">
        <v>0</v>
      </c>
      <c r="BN90" s="24">
        <v>2964.54</v>
      </c>
      <c r="BO90" s="24">
        <v>0</v>
      </c>
      <c r="BP90" s="24">
        <v>0</v>
      </c>
      <c r="BQ90" s="24">
        <v>0</v>
      </c>
      <c r="BR90" s="24">
        <v>0</v>
      </c>
      <c r="BS90" s="24">
        <v>1136.1599999999999</v>
      </c>
      <c r="BT90" s="24">
        <v>553.1</v>
      </c>
      <c r="BU90" s="24">
        <v>0</v>
      </c>
      <c r="BV90" s="24">
        <v>235.05</v>
      </c>
      <c r="BW90" s="24">
        <v>352.08</v>
      </c>
      <c r="BX90" s="24">
        <v>0</v>
      </c>
      <c r="BY90" s="24">
        <v>3031.6899999999996</v>
      </c>
      <c r="BZ90" s="24">
        <v>0</v>
      </c>
      <c r="CA90" s="24">
        <v>87.85</v>
      </c>
      <c r="CB90" s="24">
        <v>0</v>
      </c>
      <c r="CC90" s="24">
        <v>2331.0800000000004</v>
      </c>
      <c r="CD90" s="264" t="s">
        <v>233</v>
      </c>
      <c r="CE90" s="32">
        <v>121620.22000000003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v>0</v>
      </c>
      <c r="CF91" s="32">
        <f>AY59-CE91</f>
        <v>0</v>
      </c>
    </row>
    <row r="92" spans="1:84" x14ac:dyDescent="0.35">
      <c r="A92" s="26" t="s">
        <v>277</v>
      </c>
      <c r="B92" s="20"/>
      <c r="C92" s="24">
        <v>1835.6331999136321</v>
      </c>
      <c r="D92" s="24">
        <v>0</v>
      </c>
      <c r="E92" s="24">
        <v>14700.421676785321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3830.7132436859583</v>
      </c>
      <c r="P92" s="24">
        <v>7039.8975832817896</v>
      </c>
      <c r="Q92" s="24">
        <v>0</v>
      </c>
      <c r="R92" s="24">
        <v>216.38994784913228</v>
      </c>
      <c r="S92" s="24">
        <v>261.62756773996944</v>
      </c>
      <c r="T92" s="24">
        <v>0</v>
      </c>
      <c r="U92" s="24">
        <v>1866.519680954367</v>
      </c>
      <c r="V92" s="24">
        <v>69.320256253442039</v>
      </c>
      <c r="W92" s="24">
        <v>704.28765084950476</v>
      </c>
      <c r="X92" s="24">
        <v>286.47928978585952</v>
      </c>
      <c r="Y92" s="24">
        <v>2276.0680617795288</v>
      </c>
      <c r="Z92" s="24">
        <v>0</v>
      </c>
      <c r="AA92" s="24">
        <v>392.85922149787251</v>
      </c>
      <c r="AB92" s="24">
        <v>1147.2348592807996</v>
      </c>
      <c r="AC92" s="24">
        <v>719.62321937421234</v>
      </c>
      <c r="AD92" s="24">
        <v>0</v>
      </c>
      <c r="AE92" s="24">
        <v>2418.2617501431905</v>
      </c>
      <c r="AF92" s="24">
        <v>0</v>
      </c>
      <c r="AG92" s="24">
        <v>6636.8043949583371</v>
      </c>
      <c r="AH92" s="24">
        <v>0</v>
      </c>
      <c r="AI92" s="24">
        <v>0</v>
      </c>
      <c r="AJ92" s="24">
        <v>347.46778447037832</v>
      </c>
      <c r="AK92" s="24">
        <v>0</v>
      </c>
      <c r="AL92" s="24">
        <v>70.525157157255578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172.48028257143417</v>
      </c>
      <c r="AS92" s="24">
        <v>0</v>
      </c>
      <c r="AT92" s="24">
        <v>0</v>
      </c>
      <c r="AU92" s="24">
        <v>0</v>
      </c>
      <c r="AV92" s="24">
        <v>0</v>
      </c>
      <c r="AW92" s="24">
        <v>0</v>
      </c>
      <c r="AX92" s="321" t="s">
        <v>233</v>
      </c>
      <c r="AY92" s="321" t="s">
        <v>233</v>
      </c>
      <c r="AZ92" s="29" t="s">
        <v>233</v>
      </c>
      <c r="BA92" s="24">
        <v>382.65601809962175</v>
      </c>
      <c r="BB92" s="24">
        <v>271.54364581646041</v>
      </c>
      <c r="BC92" s="24">
        <v>0</v>
      </c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0</v>
      </c>
      <c r="BI92" s="24">
        <v>0</v>
      </c>
      <c r="BJ92" s="29" t="s">
        <v>233</v>
      </c>
      <c r="BK92" s="24">
        <v>0</v>
      </c>
      <c r="BL92" s="24">
        <v>1181.4642994248813</v>
      </c>
      <c r="BM92" s="24">
        <v>0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/>
      <c r="BS92" s="24">
        <v>582.53625994756442</v>
      </c>
      <c r="BT92" s="24">
        <v>283.58752761670706</v>
      </c>
      <c r="BU92" s="24">
        <v>0</v>
      </c>
      <c r="BV92" s="24">
        <v>120.51572657079551</v>
      </c>
      <c r="BW92" s="24">
        <v>180.51979158070912</v>
      </c>
      <c r="BX92" s="24">
        <v>0</v>
      </c>
      <c r="BY92" s="24">
        <v>1554.419583439332</v>
      </c>
      <c r="BZ92" s="24">
        <v>0</v>
      </c>
      <c r="CA92" s="24">
        <v>45.042784851071623</v>
      </c>
      <c r="CB92" s="24">
        <v>0</v>
      </c>
      <c r="CC92" s="29" t="s">
        <v>233</v>
      </c>
      <c r="CD92" s="29" t="s">
        <v>233</v>
      </c>
      <c r="CE92" s="32">
        <v>49594.900465679122</v>
      </c>
      <c r="CF92" s="20"/>
    </row>
    <row r="93" spans="1:84" x14ac:dyDescent="0.35">
      <c r="A93" s="26" t="s">
        <v>278</v>
      </c>
      <c r="B93" s="20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v>0</v>
      </c>
      <c r="CF93" s="32">
        <f>BA59</f>
        <v>0</v>
      </c>
    </row>
    <row r="94" spans="1:84" x14ac:dyDescent="0.35">
      <c r="A94" s="26" t="s">
        <v>279</v>
      </c>
      <c r="B94" s="20"/>
      <c r="C94" s="315">
        <v>8.5311442307692307</v>
      </c>
      <c r="D94" s="315">
        <v>0</v>
      </c>
      <c r="E94" s="315">
        <v>96.647889423076919</v>
      </c>
      <c r="F94" s="315">
        <v>0</v>
      </c>
      <c r="G94" s="315">
        <v>0</v>
      </c>
      <c r="H94" s="315">
        <v>0</v>
      </c>
      <c r="I94" s="315">
        <v>0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21.827826923076923</v>
      </c>
      <c r="P94" s="316">
        <v>24.016158653846155</v>
      </c>
      <c r="Q94" s="316">
        <v>3.5934903846153845</v>
      </c>
      <c r="R94" s="316">
        <v>0</v>
      </c>
      <c r="S94" s="317">
        <v>5.8894230769230768E-3</v>
      </c>
      <c r="T94" s="317">
        <v>0</v>
      </c>
      <c r="U94" s="318">
        <v>0</v>
      </c>
      <c r="V94" s="316">
        <v>2.403846153846154E-4</v>
      </c>
      <c r="W94" s="316">
        <v>0</v>
      </c>
      <c r="X94" s="316">
        <v>0</v>
      </c>
      <c r="Y94" s="316">
        <v>0</v>
      </c>
      <c r="Z94" s="316">
        <v>14.122951923076922</v>
      </c>
      <c r="AA94" s="316">
        <v>0</v>
      </c>
      <c r="AB94" s="317">
        <v>0</v>
      </c>
      <c r="AC94" s="316">
        <v>0</v>
      </c>
      <c r="AD94" s="316">
        <v>0</v>
      </c>
      <c r="AE94" s="316">
        <v>0</v>
      </c>
      <c r="AF94" s="316">
        <v>0</v>
      </c>
      <c r="AG94" s="316">
        <v>34.592605769230765</v>
      </c>
      <c r="AH94" s="316">
        <v>0</v>
      </c>
      <c r="AI94" s="316">
        <v>0</v>
      </c>
      <c r="AJ94" s="316">
        <v>16.762427884615384</v>
      </c>
      <c r="AK94" s="316">
        <v>-0.14916346153846152</v>
      </c>
      <c r="AL94" s="316">
        <v>0</v>
      </c>
      <c r="AM94" s="316">
        <v>0</v>
      </c>
      <c r="AN94" s="316">
        <v>0</v>
      </c>
      <c r="AO94" s="316">
        <v>0</v>
      </c>
      <c r="AP94" s="316">
        <v>0</v>
      </c>
      <c r="AQ94" s="316">
        <v>0</v>
      </c>
      <c r="AR94" s="316">
        <v>0</v>
      </c>
      <c r="AS94" s="316">
        <v>0</v>
      </c>
      <c r="AT94" s="316">
        <v>0</v>
      </c>
      <c r="AU94" s="316">
        <v>0</v>
      </c>
      <c r="AV94" s="317">
        <v>0</v>
      </c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v>219.95146153846156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1375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>
        <v>98531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1369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6" t="s">
        <v>1370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1371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1372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3" t="s">
        <v>1373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3" t="s">
        <v>1374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1377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4" t="s">
        <v>1378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>
        <v>1</v>
      </c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4467</v>
      </c>
      <c r="D127" s="50">
        <v>23136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446</v>
      </c>
      <c r="D130" s="50">
        <v>1007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6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>
        <v>27</v>
      </c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58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10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>
        <v>114</v>
      </c>
      <c r="D143" s="20"/>
      <c r="E143" s="32">
        <f>SUM(C132:C142)</f>
        <v>101</v>
      </c>
    </row>
    <row r="144" spans="1:5" x14ac:dyDescent="0.35">
      <c r="A144" s="20" t="s">
        <v>325</v>
      </c>
      <c r="B144" s="46" t="s">
        <v>284</v>
      </c>
      <c r="C144" s="47">
        <v>128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>
        <v>11</v>
      </c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2457</v>
      </c>
      <c r="C154" s="50">
        <v>866</v>
      </c>
      <c r="D154" s="50">
        <v>1144</v>
      </c>
      <c r="E154" s="32">
        <f>SUM(B154:D154)</f>
        <v>4467</v>
      </c>
    </row>
    <row r="155" spans="1:6" x14ac:dyDescent="0.35">
      <c r="A155" s="20" t="s">
        <v>227</v>
      </c>
      <c r="B155" s="50">
        <v>12726</v>
      </c>
      <c r="C155" s="50">
        <v>4484</v>
      </c>
      <c r="D155" s="50">
        <v>5927</v>
      </c>
      <c r="E155" s="32">
        <f>SUM(B155:D155)</f>
        <v>23137</v>
      </c>
    </row>
    <row r="156" spans="1:6" x14ac:dyDescent="0.35">
      <c r="A156" s="20" t="s">
        <v>332</v>
      </c>
      <c r="B156" s="50">
        <v>161552</v>
      </c>
      <c r="C156" s="50">
        <v>56918</v>
      </c>
      <c r="D156" s="50">
        <v>75239</v>
      </c>
      <c r="E156" s="32">
        <f>SUM(B156:D156)</f>
        <v>293709</v>
      </c>
    </row>
    <row r="157" spans="1:6" x14ac:dyDescent="0.35">
      <c r="A157" s="20" t="s">
        <v>272</v>
      </c>
      <c r="B157" s="50">
        <v>171855807</v>
      </c>
      <c r="C157" s="50">
        <v>54925764</v>
      </c>
      <c r="D157" s="50">
        <v>49900004</v>
      </c>
      <c r="E157" s="32">
        <f>SUM(B157:D157)</f>
        <v>276681575</v>
      </c>
      <c r="F157" s="18"/>
    </row>
    <row r="158" spans="1:6" x14ac:dyDescent="0.35">
      <c r="A158" s="20" t="s">
        <v>273</v>
      </c>
      <c r="B158" s="50">
        <v>392055890</v>
      </c>
      <c r="C158" s="50">
        <v>143751942</v>
      </c>
      <c r="D158" s="50">
        <v>212728439</v>
      </c>
      <c r="E158" s="32">
        <f>SUM(B158:D158)</f>
        <v>748536271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4608416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/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-52981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5628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0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1181845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505908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6248816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3347217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536679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3883896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0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4621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4621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/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1733565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2527157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4260722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>
        <v>1194785</v>
      </c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446296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1641081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1127060.06</v>
      </c>
      <c r="C211" s="47">
        <v>0</v>
      </c>
      <c r="D211" s="50">
        <v>0</v>
      </c>
      <c r="E211" s="32">
        <f t="shared" ref="E211:E219" si="3">SUM(B211:C211)-D211</f>
        <v>1127060.06</v>
      </c>
    </row>
    <row r="212" spans="1:5" x14ac:dyDescent="0.35">
      <c r="A212" s="20" t="s">
        <v>367</v>
      </c>
      <c r="B212" s="50">
        <v>2230605.9699999997</v>
      </c>
      <c r="C212" s="47">
        <v>0</v>
      </c>
      <c r="D212" s="50">
        <v>0</v>
      </c>
      <c r="E212" s="32">
        <f t="shared" si="3"/>
        <v>2230605.9699999997</v>
      </c>
    </row>
    <row r="213" spans="1:5" x14ac:dyDescent="0.35">
      <c r="A213" s="20" t="s">
        <v>368</v>
      </c>
      <c r="B213" s="50">
        <v>34641739.400000006</v>
      </c>
      <c r="C213" s="47">
        <v>902.80999999493361</v>
      </c>
      <c r="D213" s="50">
        <v>0</v>
      </c>
      <c r="E213" s="32">
        <f t="shared" si="3"/>
        <v>34642642.210000001</v>
      </c>
    </row>
    <row r="214" spans="1:5" x14ac:dyDescent="0.35">
      <c r="A214" s="20" t="s">
        <v>369</v>
      </c>
      <c r="B214" s="50"/>
      <c r="C214" s="47"/>
      <c r="D214" s="50"/>
      <c r="E214" s="32">
        <f t="shared" si="3"/>
        <v>0</v>
      </c>
    </row>
    <row r="215" spans="1:5" x14ac:dyDescent="0.35">
      <c r="A215" s="20" t="s">
        <v>370</v>
      </c>
      <c r="B215" s="50">
        <v>12533462.890000001</v>
      </c>
      <c r="C215" s="47">
        <v>0</v>
      </c>
      <c r="D215" s="50">
        <v>0</v>
      </c>
      <c r="E215" s="32">
        <f t="shared" si="3"/>
        <v>12533462.890000001</v>
      </c>
    </row>
    <row r="216" spans="1:5" x14ac:dyDescent="0.35">
      <c r="A216" s="20" t="s">
        <v>371</v>
      </c>
      <c r="B216" s="50">
        <v>43304027.939999998</v>
      </c>
      <c r="C216" s="47">
        <v>587422.22999999672</v>
      </c>
      <c r="D216" s="50">
        <v>0</v>
      </c>
      <c r="E216" s="32">
        <f t="shared" si="3"/>
        <v>43891450.169999994</v>
      </c>
    </row>
    <row r="217" spans="1:5" x14ac:dyDescent="0.35">
      <c r="A217" s="20" t="s">
        <v>372</v>
      </c>
      <c r="B217" s="50"/>
      <c r="C217" s="47"/>
      <c r="D217" s="50"/>
      <c r="E217" s="32">
        <f t="shared" si="3"/>
        <v>0</v>
      </c>
    </row>
    <row r="218" spans="1:5" x14ac:dyDescent="0.35">
      <c r="A218" s="20" t="s">
        <v>373</v>
      </c>
      <c r="B218" s="50"/>
      <c r="C218" s="47"/>
      <c r="D218" s="50"/>
      <c r="E218" s="32">
        <f t="shared" si="3"/>
        <v>0</v>
      </c>
    </row>
    <row r="219" spans="1:5" x14ac:dyDescent="0.35">
      <c r="A219" s="20" t="s">
        <v>374</v>
      </c>
      <c r="B219" s="50">
        <v>4351642.04</v>
      </c>
      <c r="C219" s="47">
        <v>2027734.3400000054</v>
      </c>
      <c r="D219" s="50">
        <v>0</v>
      </c>
      <c r="E219" s="32">
        <f t="shared" si="3"/>
        <v>6379376.3800000055</v>
      </c>
    </row>
    <row r="220" spans="1:5" x14ac:dyDescent="0.35">
      <c r="A220" s="20" t="s">
        <v>215</v>
      </c>
      <c r="B220" s="32">
        <f>SUM(B211:B219)</f>
        <v>98188538.300000012</v>
      </c>
      <c r="C220" s="266">
        <f>SUM(C211:C219)</f>
        <v>2616059.3799999971</v>
      </c>
      <c r="D220" s="32">
        <f>SUM(D211:D219)</f>
        <v>0</v>
      </c>
      <c r="E220" s="32">
        <f>SUM(E211:E219)</f>
        <v>100804597.68000001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2187852.77</v>
      </c>
      <c r="C225" s="47">
        <v>37136.649999999907</v>
      </c>
      <c r="D225" s="50">
        <v>0</v>
      </c>
      <c r="E225" s="32">
        <f t="shared" ref="E225:E232" si="4">SUM(B225:C225)-D225</f>
        <v>2224989.42</v>
      </c>
    </row>
    <row r="226" spans="1:5" x14ac:dyDescent="0.35">
      <c r="A226" s="20" t="s">
        <v>368</v>
      </c>
      <c r="B226" s="50">
        <v>23590962.300000001</v>
      </c>
      <c r="C226" s="47">
        <v>1762809.549999997</v>
      </c>
      <c r="D226" s="50">
        <v>0</v>
      </c>
      <c r="E226" s="32">
        <f t="shared" si="4"/>
        <v>25353771.849999998</v>
      </c>
    </row>
    <row r="227" spans="1:5" x14ac:dyDescent="0.35">
      <c r="A227" s="20" t="s">
        <v>369</v>
      </c>
      <c r="B227" s="50"/>
      <c r="C227" s="47"/>
      <c r="D227" s="50"/>
      <c r="E227" s="32">
        <f t="shared" si="4"/>
        <v>0</v>
      </c>
    </row>
    <row r="228" spans="1:5" x14ac:dyDescent="0.35">
      <c r="A228" s="20" t="s">
        <v>370</v>
      </c>
      <c r="B228" s="50">
        <v>11728102.619999999</v>
      </c>
      <c r="C228" s="47">
        <v>202116.87000000104</v>
      </c>
      <c r="D228" s="50">
        <v>0</v>
      </c>
      <c r="E228" s="32">
        <f t="shared" si="4"/>
        <v>11930219.49</v>
      </c>
    </row>
    <row r="229" spans="1:5" x14ac:dyDescent="0.35">
      <c r="A229" s="20" t="s">
        <v>371</v>
      </c>
      <c r="B229" s="50">
        <v>39220725.939999998</v>
      </c>
      <c r="C229" s="47">
        <v>1479771.6599999964</v>
      </c>
      <c r="D229" s="50">
        <v>0</v>
      </c>
      <c r="E229" s="32">
        <f t="shared" si="4"/>
        <v>40700497.599999994</v>
      </c>
    </row>
    <row r="230" spans="1:5" x14ac:dyDescent="0.35">
      <c r="A230" s="20" t="s">
        <v>372</v>
      </c>
      <c r="B230" s="50"/>
      <c r="C230" s="47"/>
      <c r="D230" s="50"/>
      <c r="E230" s="32">
        <f t="shared" si="4"/>
        <v>0</v>
      </c>
    </row>
    <row r="231" spans="1:5" x14ac:dyDescent="0.35">
      <c r="A231" s="20" t="s">
        <v>373</v>
      </c>
      <c r="B231" s="50"/>
      <c r="C231" s="47"/>
      <c r="D231" s="50"/>
      <c r="E231" s="32">
        <f t="shared" si="4"/>
        <v>0</v>
      </c>
    </row>
    <row r="232" spans="1:5" x14ac:dyDescent="0.35">
      <c r="A232" s="20" t="s">
        <v>374</v>
      </c>
      <c r="B232" s="50"/>
      <c r="C232" s="47"/>
      <c r="D232" s="50"/>
      <c r="E232" s="32">
        <f t="shared" si="4"/>
        <v>0</v>
      </c>
    </row>
    <row r="233" spans="1:5" x14ac:dyDescent="0.35">
      <c r="A233" s="20" t="s">
        <v>215</v>
      </c>
      <c r="B233" s="32">
        <f>SUM(B224:B232)</f>
        <v>76727643.629999995</v>
      </c>
      <c r="C233" s="266">
        <f>SUM(C224:C232)</f>
        <v>3481834.7299999944</v>
      </c>
      <c r="D233" s="32">
        <f>SUM(D224:D232)</f>
        <v>0</v>
      </c>
      <c r="E233" s="32">
        <f>SUM(E224:E232)</f>
        <v>80209478.359999985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5" t="s">
        <v>377</v>
      </c>
      <c r="C236" s="345"/>
      <c r="D236" s="38"/>
      <c r="E236" s="38"/>
    </row>
    <row r="237" spans="1:5" x14ac:dyDescent="0.35">
      <c r="A237" s="56" t="s">
        <v>377</v>
      </c>
      <c r="B237" s="38"/>
      <c r="C237" s="47">
        <v>-5261784</v>
      </c>
      <c r="D237" s="40">
        <f>C237</f>
        <v>-5261784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462047566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172064818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5873768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37969113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87181955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4858425.3999999994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769995645.39999998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1532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3974157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15944865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19919022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/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784652883.39999998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29933712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152474506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115393027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2559817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1977833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4571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>
        <v>0</v>
      </c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71557412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>
        <v>10973311</v>
      </c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10973311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1127060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2230606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34642642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0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12533463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43891450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/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6379376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100804597</v>
      </c>
      <c r="E291" s="20"/>
    </row>
    <row r="292" spans="1:5" x14ac:dyDescent="0.35">
      <c r="A292" s="20" t="s">
        <v>416</v>
      </c>
      <c r="B292" s="46" t="s">
        <v>284</v>
      </c>
      <c r="C292" s="47">
        <v>80209478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20595119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10607515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10607515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>
        <v>9971087</v>
      </c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>
        <v>0</v>
      </c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9971087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123704444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7496708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7656434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/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5205287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/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20358429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>
        <v>0</v>
      </c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>
        <v>0</v>
      </c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10165884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5698230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15864114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15864114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>
        <v>87481900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123704443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123704444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276681575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748536271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1025217846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-5261784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769995645.39999998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19919022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784652883.39999998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240564962.60000002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8371284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8371284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8371284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248936246.60000002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75530946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6248816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3880889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60483444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1035215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12597396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3481835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3883896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4621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4260722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1641080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68769725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68769725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241818585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7117661.6000000238</v>
      </c>
      <c r="E417" s="32"/>
    </row>
    <row r="418" spans="1:13" x14ac:dyDescent="0.35">
      <c r="A418" s="32" t="s">
        <v>508</v>
      </c>
      <c r="B418" s="20"/>
      <c r="C418" s="236">
        <v>-1174104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-1174104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5943557.6000000238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5943557.6000000238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110108.16000000003</v>
      </c>
      <c r="E612" s="258">
        <f>SUM(C624:D647)+SUM(C668:D713)</f>
        <v>161972465.03559202</v>
      </c>
      <c r="F612" s="258">
        <f>CE64-(AX64+BD64+BE64+BG64+BJ64+BN64+BP64+BQ64+CB64+CC64+CD64)</f>
        <v>59935682.429999977</v>
      </c>
      <c r="G612" s="256">
        <f>CE91-(AX91+AY91+BD91+BE91+BG91+BJ91+BN91+BP91+BQ91+CB91+CC91+CD91)</f>
        <v>0</v>
      </c>
      <c r="H612" s="261">
        <f>CE60-(AX60+AY60+AZ60+BD60+BE60+BG60+BJ60+BN60+BO60+BP60+BQ60+BR60+CB60+CC60+CD60)</f>
        <v>650.63007211538479</v>
      </c>
      <c r="I612" s="256">
        <f>CE92-(AX92+AY92+AZ92+BD92+BE92+BF92+BG92+BJ92+BN92+BO92+BP92+BQ92+BR92+CB92+CC92+CD92)</f>
        <v>49594.900465679122</v>
      </c>
      <c r="J612" s="256">
        <f>CE93-(AX93+AY93+AZ93+BA93+BD93+BE93+BF93+BG93+BJ93+BN93+BO93+BP93+BQ93+BR93+CB93+CC93+CD93)</f>
        <v>0</v>
      </c>
      <c r="K612" s="256">
        <f>CE89-(AW89+AX89+AY89+AZ89+BA89+BB89+BC89+BD89+BE89+BF89+BG89+BH89+BI89+BJ89+BK89+BL89+BM89+BN89+BO89+BP89+BQ89+BR89+BS89+BT89+BU89+BV89+BW89+BX89+CB89+CC89+CD89)</f>
        <v>1025217846.8199999</v>
      </c>
      <c r="L612" s="262">
        <f>CE94-(AW94+AX94+AY94+AZ94+BA94+BB94+BC94+BD94+BE94+BF94+BG94+BH94+BI94+BJ94+BK94+BL94+BM94+BN94+BO94+BP94+BQ94+BR94+BS94+BT94+BU94+BV94+BW94+BX94+BY94+BZ94+CA94+CB94+CC94+CD94)</f>
        <v>219.95146153846156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7900667.0500000007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5906424.9300000099</v>
      </c>
      <c r="D615" s="256">
        <f>SUM(C614:C615)</f>
        <v>13807091.980000012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20592.010000000006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0</v>
      </c>
      <c r="D618" s="256">
        <f>(D615/D612)*BG90</f>
        <v>47440.962675185947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7337535.6600000001</v>
      </c>
      <c r="D619" s="256">
        <f>(D615/D612)*BN90</f>
        <v>371740.62720137381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63204765.029999994</v>
      </c>
      <c r="D620" s="256">
        <f>(D615/D612)*CC90</f>
        <v>292307.45453142095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27114.84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173340.40000000002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71474836.984407976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63376.959999999992</v>
      </c>
      <c r="D624" s="256">
        <f>(D615/D612)*BD90</f>
        <v>406812.5560746399</v>
      </c>
      <c r="E624" s="258">
        <f>(E623/E612)*SUM(C624:D624)</f>
        <v>207484.14865346267</v>
      </c>
      <c r="F624" s="258">
        <f>SUM(C624:E624)</f>
        <v>677673.66472810251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2309625.5199999996</v>
      </c>
      <c r="D625" s="256">
        <f>(D615/D612)*AY90</f>
        <v>559475.57515561464</v>
      </c>
      <c r="E625" s="258">
        <f>(E623/E612)*SUM(C625:D625)</f>
        <v>1266070.3349978155</v>
      </c>
      <c r="F625" s="258">
        <f>(F624/F612)*AY64</f>
        <v>2123.2442718590423</v>
      </c>
      <c r="G625" s="256">
        <f>SUM(C625:F625)</f>
        <v>4137294.674425289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0</v>
      </c>
      <c r="D626" s="256">
        <f>(D615/D612)*BR90</f>
        <v>0</v>
      </c>
      <c r="E626" s="258">
        <f>(E623/E612)*SUM(C626:D626)</f>
        <v>0</v>
      </c>
      <c r="F626" s="258">
        <f>(F624/F612)*BR64</f>
        <v>0</v>
      </c>
      <c r="G626" s="256" t="e">
        <f>(G625/G612)*BR91</f>
        <v>#DIV/0!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738514.67</v>
      </c>
      <c r="D627" s="256">
        <f>(D615/D612)*BO90</f>
        <v>0</v>
      </c>
      <c r="E627" s="258">
        <f>(E623/E612)*SUM(C627:D627)</f>
        <v>325890.05567856715</v>
      </c>
      <c r="F627" s="258">
        <f>(F624/F612)*BO64</f>
        <v>0</v>
      </c>
      <c r="G627" s="256" t="e">
        <f>(G625/G612)*BO91</f>
        <v>#DIV/0!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 t="e">
        <f>(G625/G612)*AZ91</f>
        <v>#DIV/0!</v>
      </c>
      <c r="H628" s="258" t="e">
        <f>SUM(C626:G628)</f>
        <v>#DIV/0!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0</v>
      </c>
      <c r="D629" s="256">
        <f>(D615/D612)*BF90</f>
        <v>0</v>
      </c>
      <c r="E629" s="258">
        <f>(E623/E612)*SUM(C629:D629)</f>
        <v>0</v>
      </c>
      <c r="F629" s="258">
        <f>(F624/F612)*BF64</f>
        <v>0</v>
      </c>
      <c r="G629" s="256" t="e">
        <f>(G625/G612)*BF91</f>
        <v>#DIV/0!</v>
      </c>
      <c r="H629" s="258" t="e">
        <f>(H628/H612)*BF60</f>
        <v>#DIV/0!</v>
      </c>
      <c r="I629" s="256" t="e">
        <f>SUM(C629:H629)</f>
        <v>#DIV/0!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-6435.1700000000055</v>
      </c>
      <c r="D630" s="256">
        <f>(D615/D612)*BA90</f>
        <v>93585.333607551016</v>
      </c>
      <c r="E630" s="258">
        <f>(E623/E612)*SUM(C630:D630)</f>
        <v>38457.423832164415</v>
      </c>
      <c r="F630" s="258">
        <f>(F624/F612)*BA64</f>
        <v>-346.16400043008281</v>
      </c>
      <c r="G630" s="256" t="e">
        <f>(G625/G612)*BA91</f>
        <v>#DIV/0!</v>
      </c>
      <c r="H630" s="258" t="e">
        <f>(H628/H612)*BA60</f>
        <v>#DIV/0!</v>
      </c>
      <c r="I630" s="256" t="e">
        <f>(I629/I612)*BA92</f>
        <v>#DIV/0!</v>
      </c>
      <c r="J630" s="256" t="e">
        <f>SUM(C630:I630)</f>
        <v>#DIV/0!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340491.60000000009</v>
      </c>
      <c r="D631" s="256">
        <f>(D615/D612)*AW90</f>
        <v>0</v>
      </c>
      <c r="E631" s="258">
        <f>(E623/E612)*SUM(C631:D631)</f>
        <v>150251.35043300418</v>
      </c>
      <c r="F631" s="258">
        <f>(F624/F612)*AW64</f>
        <v>20.722546438914801</v>
      </c>
      <c r="G631" s="256" t="e">
        <f>(G625/G612)*AW91</f>
        <v>#DIV/0!</v>
      </c>
      <c r="H631" s="258" t="e">
        <f>(H628/H612)*AW60</f>
        <v>#DIV/0!</v>
      </c>
      <c r="I631" s="256" t="e">
        <f>(I629/I612)*AW92</f>
        <v>#DIV/0!</v>
      </c>
      <c r="J631" s="256" t="e">
        <f>(J630/J612)*AW93</f>
        <v>#DIV/0!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628.48</v>
      </c>
      <c r="D632" s="256">
        <f>(D615/D612)*BB90</f>
        <v>66410.827167830284</v>
      </c>
      <c r="E632" s="258">
        <f>(E623/E612)*SUM(C632:D632)</f>
        <v>29582.951338768635</v>
      </c>
      <c r="F632" s="258">
        <f>(F624/F612)*BB64</f>
        <v>7.1060231157914924</v>
      </c>
      <c r="G632" s="256" t="e">
        <f>(G625/G612)*BB91</f>
        <v>#DIV/0!</v>
      </c>
      <c r="H632" s="258" t="e">
        <f>(H628/H612)*BB60</f>
        <v>#DIV/0!</v>
      </c>
      <c r="I632" s="256" t="e">
        <f>(I629/I612)*BB92</f>
        <v>#DIV/0!</v>
      </c>
      <c r="J632" s="256" t="e">
        <f>(J630/J612)*BB93</f>
        <v>#DIV/0!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 t="e">
        <f>(G625/G612)*BC91</f>
        <v>#DIV/0!</v>
      </c>
      <c r="H633" s="258" t="e">
        <f>(H628/H612)*BC60</f>
        <v>#DIV/0!</v>
      </c>
      <c r="I633" s="256" t="e">
        <f>(I629/I612)*BC92</f>
        <v>#DIV/0!</v>
      </c>
      <c r="J633" s="256" t="e">
        <f>(J630/J612)*BC93</f>
        <v>#DIV/0!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379201.30000000005</v>
      </c>
      <c r="D634" s="256">
        <f>(D615/D612)*BI90</f>
        <v>0</v>
      </c>
      <c r="E634" s="258">
        <f>(E623/E612)*SUM(C634:D634)</f>
        <v>167333.07785258358</v>
      </c>
      <c r="F634" s="258">
        <f>(F624/F612)*BI64</f>
        <v>0</v>
      </c>
      <c r="G634" s="256" t="e">
        <f>(G625/G612)*BI91</f>
        <v>#DIV/0!</v>
      </c>
      <c r="H634" s="258" t="e">
        <f>(H628/H612)*BI60</f>
        <v>#DIV/0!</v>
      </c>
      <c r="I634" s="256" t="e">
        <f>(I629/I612)*BI92</f>
        <v>#DIV/0!</v>
      </c>
      <c r="J634" s="256" t="e">
        <f>(J630/J612)*BI93</f>
        <v>#DIV/0!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0</v>
      </c>
      <c r="D635" s="256">
        <f>(D615/D612)*BK90</f>
        <v>0</v>
      </c>
      <c r="E635" s="258">
        <f>(E623/E612)*SUM(C635:D635)</f>
        <v>0</v>
      </c>
      <c r="F635" s="258">
        <f>(F624/F612)*BK64</f>
        <v>0</v>
      </c>
      <c r="G635" s="256" t="e">
        <f>(G625/G612)*BK91</f>
        <v>#DIV/0!</v>
      </c>
      <c r="H635" s="258" t="e">
        <f>(H628/H612)*BK60</f>
        <v>#DIV/0!</v>
      </c>
      <c r="I635" s="256" t="e">
        <f>(I629/I612)*BK92</f>
        <v>#DIV/0!</v>
      </c>
      <c r="J635" s="256" t="e">
        <f>(J630/J612)*BK93</f>
        <v>#DIV/0!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0</v>
      </c>
      <c r="D636" s="256">
        <f>(D615/D612)*BH90</f>
        <v>0</v>
      </c>
      <c r="E636" s="258">
        <f>(E623/E612)*SUM(C636:D636)</f>
        <v>0</v>
      </c>
      <c r="F636" s="258">
        <f>(F624/F612)*BH64</f>
        <v>0</v>
      </c>
      <c r="G636" s="256" t="e">
        <f>(G625/G612)*BH91</f>
        <v>#DIV/0!</v>
      </c>
      <c r="H636" s="258" t="e">
        <f>(H628/H612)*BH60</f>
        <v>#DIV/0!</v>
      </c>
      <c r="I636" s="256" t="e">
        <f>(I629/I612)*BH92</f>
        <v>#DIV/0!</v>
      </c>
      <c r="J636" s="256" t="e">
        <f>(J630/J612)*BH93</f>
        <v>#DIV/0!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0</v>
      </c>
      <c r="D637" s="256">
        <f>(D615/D612)*BL90</f>
        <v>288948.1031977486</v>
      </c>
      <c r="E637" s="258">
        <f>(E623/E612)*SUM(C637:D637)</f>
        <v>127506.35466636113</v>
      </c>
      <c r="F637" s="258">
        <f>(F624/F612)*BL64</f>
        <v>0</v>
      </c>
      <c r="G637" s="256" t="e">
        <f>(G625/G612)*BL91</f>
        <v>#DIV/0!</v>
      </c>
      <c r="H637" s="258" t="e">
        <f>(H628/H612)*BL60</f>
        <v>#DIV/0!</v>
      </c>
      <c r="I637" s="256" t="e">
        <f>(I629/I612)*BL92</f>
        <v>#DIV/0!</v>
      </c>
      <c r="J637" s="256" t="e">
        <f>(J630/J612)*BL93</f>
        <v>#DIV/0!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 t="e">
        <f>(G625/G612)*BM91</f>
        <v>#DIV/0!</v>
      </c>
      <c r="H638" s="258" t="e">
        <f>(H628/H612)*BM60</f>
        <v>#DIV/0!</v>
      </c>
      <c r="I638" s="256" t="e">
        <f>(I629/I612)*BM92</f>
        <v>#DIV/0!</v>
      </c>
      <c r="J638" s="256" t="e">
        <f>(J630/J612)*BM93</f>
        <v>#DIV/0!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148165.66</v>
      </c>
      <c r="D639" s="256">
        <f>(D615/D612)*BS90</f>
        <v>142469.60101773389</v>
      </c>
      <c r="E639" s="258">
        <f>(E623/E612)*SUM(C639:D639)</f>
        <v>128250.8597902655</v>
      </c>
      <c r="F639" s="258">
        <f>(F624/F612)*BS64</f>
        <v>14.597830200382001</v>
      </c>
      <c r="G639" s="256" t="e">
        <f>(G625/G612)*BS91</f>
        <v>#DIV/0!</v>
      </c>
      <c r="H639" s="258" t="e">
        <f>(H628/H612)*BS60</f>
        <v>#DIV/0!</v>
      </c>
      <c r="I639" s="256" t="e">
        <f>(I629/I612)*BS92</f>
        <v>#DIV/0!</v>
      </c>
      <c r="J639" s="256" t="e">
        <f>(J630/J612)*BS93</f>
        <v>#DIV/0!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193870.31000000003</v>
      </c>
      <c r="D640" s="256">
        <f>(D615/D612)*BT90</f>
        <v>69356.372626134194</v>
      </c>
      <c r="E640" s="258">
        <f>(E623/E612)*SUM(C640:D640)</f>
        <v>116156.06533193905</v>
      </c>
      <c r="F640" s="258">
        <f>(F624/F612)*BT64</f>
        <v>0.45939046460445571</v>
      </c>
      <c r="G640" s="256" t="e">
        <f>(G625/G612)*BT91</f>
        <v>#DIV/0!</v>
      </c>
      <c r="H640" s="258" t="e">
        <f>(H628/H612)*BT60</f>
        <v>#DIV/0!</v>
      </c>
      <c r="I640" s="256" t="e">
        <f>(I629/I612)*BT92</f>
        <v>#DIV/0!</v>
      </c>
      <c r="J640" s="256" t="e">
        <f>(J630/J612)*BT93</f>
        <v>#DIV/0!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 t="e">
        <f>(G625/G612)*BU91</f>
        <v>#DIV/0!</v>
      </c>
      <c r="H641" s="258" t="e">
        <f>(H628/H612)*BU60</f>
        <v>#DIV/0!</v>
      </c>
      <c r="I641" s="256" t="e">
        <f>(I629/I612)*BU92</f>
        <v>#DIV/0!</v>
      </c>
      <c r="J641" s="256" t="e">
        <f>(J630/J612)*BU93</f>
        <v>#DIV/0!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0</v>
      </c>
      <c r="D642" s="256">
        <f>(D615/D612)*BV90</f>
        <v>29474.263941010384</v>
      </c>
      <c r="E642" s="258">
        <f>(E623/E612)*SUM(C642:D642)</f>
        <v>13006.335428408833</v>
      </c>
      <c r="F642" s="258">
        <f>(F624/F612)*BV64</f>
        <v>0</v>
      </c>
      <c r="G642" s="256" t="e">
        <f>(G625/G612)*BV91</f>
        <v>#DIV/0!</v>
      </c>
      <c r="H642" s="258" t="e">
        <f>(H628/H612)*BV60</f>
        <v>#DIV/0!</v>
      </c>
      <c r="I642" s="256" t="e">
        <f>(I629/I612)*BV92</f>
        <v>#DIV/0!</v>
      </c>
      <c r="J642" s="256" t="e">
        <f>(J630/J612)*BV93</f>
        <v>#DIV/0!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3020944.96</v>
      </c>
      <c r="D643" s="256">
        <f>(D615/D612)*BW90</f>
        <v>44149.325030210319</v>
      </c>
      <c r="E643" s="258">
        <f>(E623/E612)*SUM(C643:D643)</f>
        <v>1352557.7592230542</v>
      </c>
      <c r="F643" s="258">
        <f>(F624/F612)*BW64</f>
        <v>0</v>
      </c>
      <c r="G643" s="256" t="e">
        <f>(G625/G612)*BW91</f>
        <v>#DIV/0!</v>
      </c>
      <c r="H643" s="258" t="e">
        <f>(H628/H612)*BW60</f>
        <v>#DIV/0!</v>
      </c>
      <c r="I643" s="256" t="e">
        <f>(I629/I612)*BW92</f>
        <v>#DIV/0!</v>
      </c>
      <c r="J643" s="256" t="e">
        <f>(J630/J612)*BW93</f>
        <v>#DIV/0!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 t="e">
        <f>(G625/G612)*BX91</f>
        <v>#DIV/0!</v>
      </c>
      <c r="H644" s="258" t="e">
        <f>(H628/H612)*BX60</f>
        <v>#DIV/0!</v>
      </c>
      <c r="I644" s="256" t="e">
        <f>(I629/I612)*BX92</f>
        <v>#DIV/0!</v>
      </c>
      <c r="J644" s="256" t="e">
        <f>(J630/J612)*BX93</f>
        <v>#DIV/0!</v>
      </c>
      <c r="K644" s="258" t="e">
        <f>SUM(C631:J644)</f>
        <v>#DIV/0!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3498256.0100000007</v>
      </c>
      <c r="D645" s="256">
        <f>(D615/D612)*BY90</f>
        <v>380160.94978652097</v>
      </c>
      <c r="E645" s="258">
        <f>(E623/E612)*SUM(C645:D645)</f>
        <v>1711458.9192514331</v>
      </c>
      <c r="F645" s="258">
        <f>(F624/F612)*BY64</f>
        <v>240.71257570895261</v>
      </c>
      <c r="G645" s="256" t="e">
        <f>(G625/G612)*BY91</f>
        <v>#DIV/0!</v>
      </c>
      <c r="H645" s="258" t="e">
        <f>(H628/H612)*BY60</f>
        <v>#DIV/0!</v>
      </c>
      <c r="I645" s="256" t="e">
        <f>(I629/I612)*BY92</f>
        <v>#DIV/0!</v>
      </c>
      <c r="J645" s="256" t="e">
        <f>(J630/J612)*BY93</f>
        <v>#DIV/0!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1150721.1000000001</v>
      </c>
      <c r="D646" s="256">
        <f>(D615/D612)*BZ90</f>
        <v>0</v>
      </c>
      <c r="E646" s="258">
        <f>(E623/E612)*SUM(C646:D646)</f>
        <v>507787.56141635217</v>
      </c>
      <c r="F646" s="258">
        <f>(F624/F612)*BZ64</f>
        <v>2.6566178578258164</v>
      </c>
      <c r="G646" s="256" t="e">
        <f>(G625/G612)*BZ91</f>
        <v>#DIV/0!</v>
      </c>
      <c r="H646" s="258" t="e">
        <f>(H628/H612)*BZ60</f>
        <v>#DIV/0!</v>
      </c>
      <c r="I646" s="256" t="e">
        <f>(I629/I612)*BZ92</f>
        <v>#DIV/0!</v>
      </c>
      <c r="J646" s="256" t="e">
        <f>(J630/J612)*BZ93</f>
        <v>#DIV/0!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867284.31</v>
      </c>
      <c r="D647" s="256">
        <f>(D615/D612)*CA90</f>
        <v>11016.013985185118</v>
      </c>
      <c r="E647" s="258">
        <f>(E623/E612)*SUM(C647:D647)</f>
        <v>387574.34769174666</v>
      </c>
      <c r="F647" s="258">
        <f>(F624/F612)*CA64</f>
        <v>1.7839681886608669</v>
      </c>
      <c r="G647" s="256" t="e">
        <f>(G625/G612)*CA91</f>
        <v>#DIV/0!</v>
      </c>
      <c r="H647" s="258" t="e">
        <f>(H628/H612)*CA60</f>
        <v>#DIV/0!</v>
      </c>
      <c r="I647" s="256" t="e">
        <f>(I629/I612)*CA92</f>
        <v>#DIV/0!</v>
      </c>
      <c r="J647" s="256" t="e">
        <f>(J630/J612)*CA93</f>
        <v>#DIV/0!</v>
      </c>
      <c r="K647" s="258">
        <v>0</v>
      </c>
      <c r="L647" s="258" t="e">
        <f>SUM(C645:K647)</f>
        <v>#DIV/0!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97275085.629999995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2953263.6900000004</v>
      </c>
      <c r="D668" s="256">
        <f>(D615/D612)*C90</f>
        <v>448936.74022994138</v>
      </c>
      <c r="E668" s="258">
        <f>(E623/E612)*SUM(C668:D668)</f>
        <v>1501315.183945203</v>
      </c>
      <c r="F668" s="258">
        <f>(F624/F612)*C64</f>
        <v>1199.8274902161545</v>
      </c>
      <c r="G668" s="256" t="e">
        <f>(G625/G612)*C91</f>
        <v>#DIV/0!</v>
      </c>
      <c r="H668" s="258" t="e">
        <f>(H628/H612)*C60</f>
        <v>#DIV/0!</v>
      </c>
      <c r="I668" s="256" t="e">
        <f>(I629/I612)*C92</f>
        <v>#DIV/0!</v>
      </c>
      <c r="J668" s="256" t="e">
        <f>(J630/J612)*C93</f>
        <v>#DIV/0!</v>
      </c>
      <c r="K668" s="256" t="e">
        <f>(K644/K612)*C89</f>
        <v>#DIV/0!</v>
      </c>
      <c r="L668" s="256" t="e">
        <f>(L647/L612)*C94</f>
        <v>#DIV/0!</v>
      </c>
      <c r="M668" s="231" t="e">
        <f t="shared" ref="M668:M713" si="5">ROUND(SUM(D668:L668),0)</f>
        <v>#DIV/0!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 t="e">
        <f>(G625/G612)*D91</f>
        <v>#DIV/0!</v>
      </c>
      <c r="H669" s="258" t="e">
        <f>(H628/H612)*D60</f>
        <v>#DIV/0!</v>
      </c>
      <c r="I669" s="256" t="e">
        <f>(I629/I612)*D92</f>
        <v>#DIV/0!</v>
      </c>
      <c r="J669" s="256" t="e">
        <f>(J630/J612)*D93</f>
        <v>#DIV/0!</v>
      </c>
      <c r="K669" s="256" t="e">
        <f>(K644/K612)*D89</f>
        <v>#DIV/0!</v>
      </c>
      <c r="L669" s="256" t="e">
        <f>(L647/L612)*D94</f>
        <v>#DIV/0!</v>
      </c>
      <c r="M669" s="231" t="e">
        <f t="shared" si="5"/>
        <v>#DIV/0!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19491959.080000002</v>
      </c>
      <c r="D670" s="256">
        <f>(D615/D612)*E90</f>
        <v>3595249.5236477992</v>
      </c>
      <c r="E670" s="258">
        <f>(E623/E612)*SUM(C670:D670)</f>
        <v>10187870.33344304</v>
      </c>
      <c r="F670" s="258">
        <f>(F624/F612)*E64</f>
        <v>11056.157321777897</v>
      </c>
      <c r="G670" s="256" t="e">
        <f>(G625/G612)*E91</f>
        <v>#DIV/0!</v>
      </c>
      <c r="H670" s="258" t="e">
        <f>(H628/H612)*E60</f>
        <v>#DIV/0!</v>
      </c>
      <c r="I670" s="256" t="e">
        <f>(I629/I612)*E92</f>
        <v>#DIV/0!</v>
      </c>
      <c r="J670" s="256" t="e">
        <f>(J630/J612)*E93</f>
        <v>#DIV/0!</v>
      </c>
      <c r="K670" s="256" t="e">
        <f>(K644/K612)*E89</f>
        <v>#DIV/0!</v>
      </c>
      <c r="L670" s="256" t="e">
        <f>(L647/L612)*E94</f>
        <v>#DIV/0!</v>
      </c>
      <c r="M670" s="231" t="e">
        <f t="shared" si="5"/>
        <v>#DIV/0!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 t="e">
        <f>(G625/G612)*F91</f>
        <v>#DIV/0!</v>
      </c>
      <c r="H671" s="258" t="e">
        <f>(H628/H612)*F60</f>
        <v>#DIV/0!</v>
      </c>
      <c r="I671" s="256" t="e">
        <f>(I629/I612)*F92</f>
        <v>#DIV/0!</v>
      </c>
      <c r="J671" s="256" t="e">
        <f>(J630/J612)*F93</f>
        <v>#DIV/0!</v>
      </c>
      <c r="K671" s="256" t="e">
        <f>(K644/K612)*F89</f>
        <v>#DIV/0!</v>
      </c>
      <c r="L671" s="256" t="e">
        <f>(L647/L612)*F94</f>
        <v>#DIV/0!</v>
      </c>
      <c r="M671" s="231" t="e">
        <f t="shared" si="5"/>
        <v>#DIV/0!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 t="e">
        <f>(G625/G612)*G91</f>
        <v>#DIV/0!</v>
      </c>
      <c r="H672" s="258" t="e">
        <f>(H628/H612)*G60</f>
        <v>#DIV/0!</v>
      </c>
      <c r="I672" s="256" t="e">
        <f>(I629/I612)*G92</f>
        <v>#DIV/0!</v>
      </c>
      <c r="J672" s="256" t="e">
        <f>(J630/J612)*G93</f>
        <v>#DIV/0!</v>
      </c>
      <c r="K672" s="256" t="e">
        <f>(K644/K612)*G89</f>
        <v>#DIV/0!</v>
      </c>
      <c r="L672" s="256" t="e">
        <f>(L647/L612)*G94</f>
        <v>#DIV/0!</v>
      </c>
      <c r="M672" s="231" t="e">
        <f t="shared" si="5"/>
        <v>#DIV/0!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 t="e">
        <f>(G625/G612)*H91</f>
        <v>#DIV/0!</v>
      </c>
      <c r="H673" s="258" t="e">
        <f>(H628/H612)*H60</f>
        <v>#DIV/0!</v>
      </c>
      <c r="I673" s="256" t="e">
        <f>(I629/I612)*H92</f>
        <v>#DIV/0!</v>
      </c>
      <c r="J673" s="256" t="e">
        <f>(J630/J612)*H93</f>
        <v>#DIV/0!</v>
      </c>
      <c r="K673" s="256" t="e">
        <f>(K644/K612)*H89</f>
        <v>#DIV/0!</v>
      </c>
      <c r="L673" s="256" t="e">
        <f>(L647/L612)*H94</f>
        <v>#DIV/0!</v>
      </c>
      <c r="M673" s="231" t="e">
        <f t="shared" si="5"/>
        <v>#DIV/0!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 t="e">
        <f>(G625/G612)*I91</f>
        <v>#DIV/0!</v>
      </c>
      <c r="H674" s="258" t="e">
        <f>(H628/H612)*I60</f>
        <v>#DIV/0!</v>
      </c>
      <c r="I674" s="256" t="e">
        <f>(I629/I612)*I92</f>
        <v>#DIV/0!</v>
      </c>
      <c r="J674" s="256" t="e">
        <f>(J630/J612)*I93</f>
        <v>#DIV/0!</v>
      </c>
      <c r="K674" s="256" t="e">
        <f>(K644/K612)*I89</f>
        <v>#DIV/0!</v>
      </c>
      <c r="L674" s="256" t="e">
        <f>(L647/L612)*I94</f>
        <v>#DIV/0!</v>
      </c>
      <c r="M674" s="231" t="e">
        <f t="shared" si="5"/>
        <v>#DIV/0!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 t="e">
        <f>(G625/G612)*J91</f>
        <v>#DIV/0!</v>
      </c>
      <c r="H675" s="258" t="e">
        <f>(H628/H612)*J60</f>
        <v>#DIV/0!</v>
      </c>
      <c r="I675" s="256" t="e">
        <f>(I629/I612)*J92</f>
        <v>#DIV/0!</v>
      </c>
      <c r="J675" s="256" t="e">
        <f>(J630/J612)*J93</f>
        <v>#DIV/0!</v>
      </c>
      <c r="K675" s="256" t="e">
        <f>(K644/K612)*J89</f>
        <v>#DIV/0!</v>
      </c>
      <c r="L675" s="256" t="e">
        <f>(L647/L612)*J94</f>
        <v>#DIV/0!</v>
      </c>
      <c r="M675" s="231" t="e">
        <f t="shared" si="5"/>
        <v>#DIV/0!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 t="e">
        <f>(G625/G612)*K91</f>
        <v>#DIV/0!</v>
      </c>
      <c r="H676" s="258" t="e">
        <f>(H628/H612)*K60</f>
        <v>#DIV/0!</v>
      </c>
      <c r="I676" s="256" t="e">
        <f>(I629/I612)*K92</f>
        <v>#DIV/0!</v>
      </c>
      <c r="J676" s="256" t="e">
        <f>(J630/J612)*K93</f>
        <v>#DIV/0!</v>
      </c>
      <c r="K676" s="256" t="e">
        <f>(K644/K612)*K89</f>
        <v>#DIV/0!</v>
      </c>
      <c r="L676" s="256" t="e">
        <f>(L647/L612)*K94</f>
        <v>#DIV/0!</v>
      </c>
      <c r="M676" s="231" t="e">
        <f t="shared" si="5"/>
        <v>#DIV/0!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 t="e">
        <f>(G625/G612)*L91</f>
        <v>#DIV/0!</v>
      </c>
      <c r="H677" s="258" t="e">
        <f>(H628/H612)*L60</f>
        <v>#DIV/0!</v>
      </c>
      <c r="I677" s="256" t="e">
        <f>(I629/I612)*L92</f>
        <v>#DIV/0!</v>
      </c>
      <c r="J677" s="256" t="e">
        <f>(J630/J612)*L93</f>
        <v>#DIV/0!</v>
      </c>
      <c r="K677" s="256" t="e">
        <f>(K644/K612)*L89</f>
        <v>#DIV/0!</v>
      </c>
      <c r="L677" s="256" t="e">
        <f>(L647/L612)*L94</f>
        <v>#DIV/0!</v>
      </c>
      <c r="M677" s="231" t="e">
        <f t="shared" si="5"/>
        <v>#DIV/0!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 t="e">
        <f>(G625/G612)*M91</f>
        <v>#DIV/0!</v>
      </c>
      <c r="H678" s="258" t="e">
        <f>(H628/H612)*M60</f>
        <v>#DIV/0!</v>
      </c>
      <c r="I678" s="256" t="e">
        <f>(I629/I612)*M92</f>
        <v>#DIV/0!</v>
      </c>
      <c r="J678" s="256" t="e">
        <f>(J630/J612)*M93</f>
        <v>#DIV/0!</v>
      </c>
      <c r="K678" s="256" t="e">
        <f>(K644/K612)*M89</f>
        <v>#DIV/0!</v>
      </c>
      <c r="L678" s="256" t="e">
        <f>(L647/L612)*M94</f>
        <v>#DIV/0!</v>
      </c>
      <c r="M678" s="231" t="e">
        <f t="shared" si="5"/>
        <v>#DIV/0!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 t="e">
        <f>(G625/G612)*N91</f>
        <v>#DIV/0!</v>
      </c>
      <c r="H679" s="258" t="e">
        <f>(H628/H612)*N60</f>
        <v>#DIV/0!</v>
      </c>
      <c r="I679" s="256" t="e">
        <f>(I629/I612)*N92</f>
        <v>#DIV/0!</v>
      </c>
      <c r="J679" s="256" t="e">
        <f>(J630/J612)*N93</f>
        <v>#DIV/0!</v>
      </c>
      <c r="K679" s="256" t="e">
        <f>(K644/K612)*N89</f>
        <v>#DIV/0!</v>
      </c>
      <c r="L679" s="256" t="e">
        <f>(L647/L612)*N94</f>
        <v>#DIV/0!</v>
      </c>
      <c r="M679" s="231" t="e">
        <f t="shared" si="5"/>
        <v>#DIV/0!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5070669.3600000003</v>
      </c>
      <c r="D680" s="256">
        <f>(D615/D612)*O90</f>
        <v>936869.04140595987</v>
      </c>
      <c r="E680" s="258">
        <f>(E623/E612)*SUM(C680:D680)</f>
        <v>2650992.7340039415</v>
      </c>
      <c r="F680" s="258">
        <f>(F624/F612)*O64</f>
        <v>3886.0880746246307</v>
      </c>
      <c r="G680" s="256" t="e">
        <f>(G625/G612)*O91</f>
        <v>#DIV/0!</v>
      </c>
      <c r="H680" s="258" t="e">
        <f>(H628/H612)*O60</f>
        <v>#DIV/0!</v>
      </c>
      <c r="I680" s="256" t="e">
        <f>(I629/I612)*O92</f>
        <v>#DIV/0!</v>
      </c>
      <c r="J680" s="256" t="e">
        <f>(J630/J612)*O93</f>
        <v>#DIV/0!</v>
      </c>
      <c r="K680" s="256" t="e">
        <f>(K644/K612)*O89</f>
        <v>#DIV/0!</v>
      </c>
      <c r="L680" s="256" t="e">
        <f>(L647/L612)*O94</f>
        <v>#DIV/0!</v>
      </c>
      <c r="M680" s="231" t="e">
        <f t="shared" si="5"/>
        <v>#DIV/0!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6977709.8500000015</v>
      </c>
      <c r="D681" s="256">
        <f>(D615/D612)*P90</f>
        <v>1721732.1373027419</v>
      </c>
      <c r="E681" s="258">
        <f>(E623/E612)*SUM(C681:D681)</f>
        <v>3838869.7595060039</v>
      </c>
      <c r="F681" s="258">
        <f>(F624/F612)*P64</f>
        <v>11530.289889837184</v>
      </c>
      <c r="G681" s="256" t="e">
        <f>(G625/G612)*P91</f>
        <v>#DIV/0!</v>
      </c>
      <c r="H681" s="258" t="e">
        <f>(H628/H612)*P60</f>
        <v>#DIV/0!</v>
      </c>
      <c r="I681" s="256" t="e">
        <f>(I629/I612)*P92</f>
        <v>#DIV/0!</v>
      </c>
      <c r="J681" s="256" t="e">
        <f>(J630/J612)*P93</f>
        <v>#DIV/0!</v>
      </c>
      <c r="K681" s="256" t="e">
        <f>(K644/K612)*P89</f>
        <v>#DIV/0!</v>
      </c>
      <c r="L681" s="256" t="e">
        <f>(L647/L612)*P94</f>
        <v>#DIV/0!</v>
      </c>
      <c r="M681" s="231" t="e">
        <f t="shared" si="5"/>
        <v>#DIV/0!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592435.92999999993</v>
      </c>
      <c r="D682" s="256">
        <f>(D615/D612)*Q90</f>
        <v>0</v>
      </c>
      <c r="E682" s="258">
        <f>(E623/E612)*SUM(C682:D682)</f>
        <v>261428.76513703336</v>
      </c>
      <c r="F682" s="258">
        <f>(F624/F612)*Q64</f>
        <v>177.07506781237612</v>
      </c>
      <c r="G682" s="256" t="e">
        <f>(G625/G612)*Q91</f>
        <v>#DIV/0!</v>
      </c>
      <c r="H682" s="258" t="e">
        <f>(H628/H612)*Q60</f>
        <v>#DIV/0!</v>
      </c>
      <c r="I682" s="256" t="e">
        <f>(I629/I612)*Q92</f>
        <v>#DIV/0!</v>
      </c>
      <c r="J682" s="256" t="e">
        <f>(J630/J612)*Q93</f>
        <v>#DIV/0!</v>
      </c>
      <c r="K682" s="256" t="e">
        <f>(K644/K612)*Q89</f>
        <v>#DIV/0!</v>
      </c>
      <c r="L682" s="256" t="e">
        <f>(L647/L612)*Q94</f>
        <v>#DIV/0!</v>
      </c>
      <c r="M682" s="231" t="e">
        <f t="shared" si="5"/>
        <v>#DIV/0!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1654792.3199999998</v>
      </c>
      <c r="D683" s="256">
        <f>(D615/D612)*R90</f>
        <v>52922.009588019668</v>
      </c>
      <c r="E683" s="258">
        <f>(E623/E612)*SUM(C683:D683)</f>
        <v>753576.2532009373</v>
      </c>
      <c r="F683" s="258">
        <f>(F624/F612)*R64</f>
        <v>248.41547853496982</v>
      </c>
      <c r="G683" s="256" t="e">
        <f>(G625/G612)*R91</f>
        <v>#DIV/0!</v>
      </c>
      <c r="H683" s="258" t="e">
        <f>(H628/H612)*R60</f>
        <v>#DIV/0!</v>
      </c>
      <c r="I683" s="256" t="e">
        <f>(I629/I612)*R92</f>
        <v>#DIV/0!</v>
      </c>
      <c r="J683" s="256" t="e">
        <f>(J630/J612)*R93</f>
        <v>#DIV/0!</v>
      </c>
      <c r="K683" s="256" t="e">
        <f>(K644/K612)*R89</f>
        <v>#DIV/0!</v>
      </c>
      <c r="L683" s="256" t="e">
        <f>(L647/L612)*R94</f>
        <v>#DIV/0!</v>
      </c>
      <c r="M683" s="231" t="e">
        <f t="shared" si="5"/>
        <v>#DIV/0!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4301335.7500000009</v>
      </c>
      <c r="D684" s="256">
        <f>(D615/D612)*S90</f>
        <v>63985.673946732044</v>
      </c>
      <c r="E684" s="258">
        <f>(E623/E612)*SUM(C684:D684)</f>
        <v>1926319.001767213</v>
      </c>
      <c r="F684" s="258">
        <f>(F624/F612)*S64</f>
        <v>47645.819073429499</v>
      </c>
      <c r="G684" s="256" t="e">
        <f>(G625/G612)*S91</f>
        <v>#DIV/0!</v>
      </c>
      <c r="H684" s="258" t="e">
        <f>(H628/H612)*S60</f>
        <v>#DIV/0!</v>
      </c>
      <c r="I684" s="256" t="e">
        <f>(I629/I612)*S92</f>
        <v>#DIV/0!</v>
      </c>
      <c r="J684" s="256" t="e">
        <f>(J630/J612)*S93</f>
        <v>#DIV/0!</v>
      </c>
      <c r="K684" s="256" t="e">
        <f>(K644/K612)*S89</f>
        <v>#DIV/0!</v>
      </c>
      <c r="L684" s="256" t="e">
        <f>(L647/L612)*S94</f>
        <v>#DIV/0!</v>
      </c>
      <c r="M684" s="231" t="e">
        <f t="shared" si="5"/>
        <v>#DIV/0!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0</v>
      </c>
      <c r="D685" s="256">
        <f>(D615/D612)*T90</f>
        <v>0</v>
      </c>
      <c r="E685" s="258">
        <f>(E623/E612)*SUM(C685:D685)</f>
        <v>0</v>
      </c>
      <c r="F685" s="258">
        <f>(F624/F612)*T64</f>
        <v>0</v>
      </c>
      <c r="G685" s="256" t="e">
        <f>(G625/G612)*T91</f>
        <v>#DIV/0!</v>
      </c>
      <c r="H685" s="258" t="e">
        <f>(H628/H612)*T60</f>
        <v>#DIV/0!</v>
      </c>
      <c r="I685" s="256" t="e">
        <f>(I629/I612)*T92</f>
        <v>#DIV/0!</v>
      </c>
      <c r="J685" s="256" t="e">
        <f>(J630/J612)*T93</f>
        <v>#DIV/0!</v>
      </c>
      <c r="K685" s="256" t="e">
        <f>(K644/K612)*T89</f>
        <v>#DIV/0!</v>
      </c>
      <c r="L685" s="256" t="e">
        <f>(L647/L612)*T94</f>
        <v>#DIV/0!</v>
      </c>
      <c r="M685" s="231" t="e">
        <f t="shared" si="5"/>
        <v>#DIV/0!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8882799.7299999986</v>
      </c>
      <c r="D686" s="256">
        <f>(D615/D612)*U90</f>
        <v>456490.57839121122</v>
      </c>
      <c r="E686" s="258">
        <f>(E623/E612)*SUM(C686:D686)</f>
        <v>4121220.5555780143</v>
      </c>
      <c r="F686" s="258">
        <f>(F624/F612)*U64</f>
        <v>32996.958314893309</v>
      </c>
      <c r="G686" s="256" t="e">
        <f>(G625/G612)*U91</f>
        <v>#DIV/0!</v>
      </c>
      <c r="H686" s="258" t="e">
        <f>(H628/H612)*U60</f>
        <v>#DIV/0!</v>
      </c>
      <c r="I686" s="256" t="e">
        <f>(I629/I612)*U92</f>
        <v>#DIV/0!</v>
      </c>
      <c r="J686" s="256" t="e">
        <f>(J630/J612)*U93</f>
        <v>#DIV/0!</v>
      </c>
      <c r="K686" s="256" t="e">
        <f>(K644/K612)*U89</f>
        <v>#DIV/0!</v>
      </c>
      <c r="L686" s="256" t="e">
        <f>(L647/L612)*U94</f>
        <v>#DIV/0!</v>
      </c>
      <c r="M686" s="231" t="e">
        <f t="shared" si="5"/>
        <v>#DIV/0!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589067.52000000002</v>
      </c>
      <c r="D687" s="256">
        <f>(D615/D612)*V90</f>
        <v>16953.501318122115</v>
      </c>
      <c r="E687" s="258">
        <f>(E623/E612)*SUM(C687:D687)</f>
        <v>267423.5630007796</v>
      </c>
      <c r="F687" s="258">
        <f>(F624/F612)*V64</f>
        <v>1184.0063901569106</v>
      </c>
      <c r="G687" s="256" t="e">
        <f>(G625/G612)*V91</f>
        <v>#DIV/0!</v>
      </c>
      <c r="H687" s="258" t="e">
        <f>(H628/H612)*V60</f>
        <v>#DIV/0!</v>
      </c>
      <c r="I687" s="256" t="e">
        <f>(I629/I612)*V92</f>
        <v>#DIV/0!</v>
      </c>
      <c r="J687" s="256" t="e">
        <f>(J630/J612)*V93</f>
        <v>#DIV/0!</v>
      </c>
      <c r="K687" s="256" t="e">
        <f>(K644/K612)*V89</f>
        <v>#DIV/0!</v>
      </c>
      <c r="L687" s="256" t="e">
        <f>(L647/L612)*V94</f>
        <v>#DIV/0!</v>
      </c>
      <c r="M687" s="231" t="e">
        <f t="shared" si="5"/>
        <v>#DIV/0!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419314.02</v>
      </c>
      <c r="D688" s="256">
        <f>(D615/D612)*W90</f>
        <v>172246.06864348298</v>
      </c>
      <c r="E688" s="258">
        <f>(E623/E612)*SUM(C688:D688)</f>
        <v>261042.27587685265</v>
      </c>
      <c r="F688" s="258">
        <f>(F624/F612)*W64</f>
        <v>116.65736357332879</v>
      </c>
      <c r="G688" s="256" t="e">
        <f>(G625/G612)*W91</f>
        <v>#DIV/0!</v>
      </c>
      <c r="H688" s="258" t="e">
        <f>(H628/H612)*W60</f>
        <v>#DIV/0!</v>
      </c>
      <c r="I688" s="256" t="e">
        <f>(I629/I612)*W92</f>
        <v>#DIV/0!</v>
      </c>
      <c r="J688" s="256" t="e">
        <f>(J630/J612)*W93</f>
        <v>#DIV/0!</v>
      </c>
      <c r="K688" s="256" t="e">
        <f>(K644/K612)*W89</f>
        <v>#DIV/0!</v>
      </c>
      <c r="L688" s="256" t="e">
        <f>(L647/L612)*W94</f>
        <v>#DIV/0!</v>
      </c>
      <c r="M688" s="231" t="e">
        <f t="shared" si="5"/>
        <v>#DIV/0!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103753.18</v>
      </c>
      <c r="D689" s="256">
        <f>(D615/D612)*X90</f>
        <v>70063.604485854681</v>
      </c>
      <c r="E689" s="258">
        <f>(E623/E612)*SUM(C689:D689)</f>
        <v>76701.471040466524</v>
      </c>
      <c r="F689" s="258">
        <f>(F624/F612)*X64</f>
        <v>447.58979431149424</v>
      </c>
      <c r="G689" s="256" t="e">
        <f>(G625/G612)*X91</f>
        <v>#DIV/0!</v>
      </c>
      <c r="H689" s="258" t="e">
        <f>(H628/H612)*X60</f>
        <v>#DIV/0!</v>
      </c>
      <c r="I689" s="256" t="e">
        <f>(I629/I612)*X92</f>
        <v>#DIV/0!</v>
      </c>
      <c r="J689" s="256" t="e">
        <f>(J630/J612)*X93</f>
        <v>#DIV/0!</v>
      </c>
      <c r="K689" s="256" t="e">
        <f>(K644/K612)*X89</f>
        <v>#DIV/0!</v>
      </c>
      <c r="L689" s="256" t="e">
        <f>(L647/L612)*X94</f>
        <v>#DIV/0!</v>
      </c>
      <c r="M689" s="231" t="e">
        <f t="shared" si="5"/>
        <v>#DIV/0!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5329922.13</v>
      </c>
      <c r="D690" s="256">
        <f>(D615/D612)*Y90</f>
        <v>556652.91750272305</v>
      </c>
      <c r="E690" s="258">
        <f>(E623/E612)*SUM(C690:D690)</f>
        <v>2597614.3032970848</v>
      </c>
      <c r="F690" s="258">
        <f>(F624/F612)*Y64</f>
        <v>4060.239799965349</v>
      </c>
      <c r="G690" s="256" t="e">
        <f>(G625/G612)*Y91</f>
        <v>#DIV/0!</v>
      </c>
      <c r="H690" s="258" t="e">
        <f>(H628/H612)*Y60</f>
        <v>#DIV/0!</v>
      </c>
      <c r="I690" s="256" t="e">
        <f>(I629/I612)*Y92</f>
        <v>#DIV/0!</v>
      </c>
      <c r="J690" s="256" t="e">
        <f>(J630/J612)*Y93</f>
        <v>#DIV/0!</v>
      </c>
      <c r="K690" s="256" t="e">
        <f>(K644/K612)*Y89</f>
        <v>#DIV/0!</v>
      </c>
      <c r="L690" s="256" t="e">
        <f>(L647/L612)*Y94</f>
        <v>#DIV/0!</v>
      </c>
      <c r="M690" s="231" t="e">
        <f t="shared" si="5"/>
        <v>#DIV/0!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8847306.1700000018</v>
      </c>
      <c r="D691" s="256">
        <f>(D615/D612)*Z90</f>
        <v>0</v>
      </c>
      <c r="E691" s="258">
        <f>(E623/E612)*SUM(C691:D691)</f>
        <v>3904118.9260961213</v>
      </c>
      <c r="F691" s="258">
        <f>(F624/F612)*Z64</f>
        <v>5013.3465701190808</v>
      </c>
      <c r="G691" s="256" t="e">
        <f>(G625/G612)*Z91</f>
        <v>#DIV/0!</v>
      </c>
      <c r="H691" s="258" t="e">
        <f>(H628/H612)*Z60</f>
        <v>#DIV/0!</v>
      </c>
      <c r="I691" s="256" t="e">
        <f>(I629/I612)*Z92</f>
        <v>#DIV/0!</v>
      </c>
      <c r="J691" s="256" t="e">
        <f>(J630/J612)*Z93</f>
        <v>#DIV/0!</v>
      </c>
      <c r="K691" s="256" t="e">
        <f>(K644/K612)*Z89</f>
        <v>#DIV/0!</v>
      </c>
      <c r="L691" s="256" t="e">
        <f>(L647/L612)*Z94</f>
        <v>#DIV/0!</v>
      </c>
      <c r="M691" s="231" t="e">
        <f t="shared" si="5"/>
        <v>#DIV/0!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508585.60000000003</v>
      </c>
      <c r="D692" s="256">
        <f>(D615/D612)*AA90</f>
        <v>96080.708431742081</v>
      </c>
      <c r="E692" s="258">
        <f>(E623/E612)*SUM(C692:D692)</f>
        <v>266825.75841286144</v>
      </c>
      <c r="F692" s="258">
        <f>(F624/F612)*AA64</f>
        <v>1944.4599730219495</v>
      </c>
      <c r="G692" s="256" t="e">
        <f>(G625/G612)*AA91</f>
        <v>#DIV/0!</v>
      </c>
      <c r="H692" s="258" t="e">
        <f>(H628/H612)*AA60</f>
        <v>#DIV/0!</v>
      </c>
      <c r="I692" s="256" t="e">
        <f>(I629/I612)*AA92</f>
        <v>#DIV/0!</v>
      </c>
      <c r="J692" s="256" t="e">
        <f>(J630/J612)*AA93</f>
        <v>#DIV/0!</v>
      </c>
      <c r="K692" s="256" t="e">
        <f>(K644/K612)*AA89</f>
        <v>#DIV/0!</v>
      </c>
      <c r="L692" s="256" t="e">
        <f>(L647/L612)*AA94</f>
        <v>#DIV/0!</v>
      </c>
      <c r="M692" s="231" t="e">
        <f t="shared" si="5"/>
        <v>#DIV/0!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49969244.069999993</v>
      </c>
      <c r="D693" s="256">
        <f>(D615/D612)*AB90</f>
        <v>280576.68494332669</v>
      </c>
      <c r="E693" s="258">
        <f>(E623/E612)*SUM(C693:D693)</f>
        <v>22174125.374742381</v>
      </c>
      <c r="F693" s="258">
        <f>(F624/F612)*AB64</f>
        <v>534954.54257813015</v>
      </c>
      <c r="G693" s="256" t="e">
        <f>(G625/G612)*AB91</f>
        <v>#DIV/0!</v>
      </c>
      <c r="H693" s="258" t="e">
        <f>(H628/H612)*AB60</f>
        <v>#DIV/0!</v>
      </c>
      <c r="I693" s="256" t="e">
        <f>(I629/I612)*AB92</f>
        <v>#DIV/0!</v>
      </c>
      <c r="J693" s="256" t="e">
        <f>(J630/J612)*AB93</f>
        <v>#DIV/0!</v>
      </c>
      <c r="K693" s="256" t="e">
        <f>(K644/K612)*AB89</f>
        <v>#DIV/0!</v>
      </c>
      <c r="L693" s="256" t="e">
        <f>(L647/L612)*AB94</f>
        <v>#DIV/0!</v>
      </c>
      <c r="M693" s="231" t="e">
        <f t="shared" si="5"/>
        <v>#DIV/0!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2402769.37</v>
      </c>
      <c r="D694" s="256">
        <f>(D615/D612)*AC90</f>
        <v>175996.6546229581</v>
      </c>
      <c r="E694" s="258">
        <f>(E623/E612)*SUM(C694:D694)</f>
        <v>1137951.9425746452</v>
      </c>
      <c r="F694" s="258">
        <f>(F624/F612)*AC64</f>
        <v>4942.2336498259192</v>
      </c>
      <c r="G694" s="256" t="e">
        <f>(G625/G612)*AC91</f>
        <v>#DIV/0!</v>
      </c>
      <c r="H694" s="258" t="e">
        <f>(H628/H612)*AC60</f>
        <v>#DIV/0!</v>
      </c>
      <c r="I694" s="256" t="e">
        <f>(I629/I612)*AC92</f>
        <v>#DIV/0!</v>
      </c>
      <c r="J694" s="256" t="e">
        <f>(J630/J612)*AC93</f>
        <v>#DIV/0!</v>
      </c>
      <c r="K694" s="256" t="e">
        <f>(K644/K612)*AC89</f>
        <v>#DIV/0!</v>
      </c>
      <c r="L694" s="256" t="e">
        <f>(L647/L612)*AC94</f>
        <v>#DIV/0!</v>
      </c>
      <c r="M694" s="231" t="e">
        <f t="shared" si="5"/>
        <v>#DIV/0!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 t="e">
        <f>(G625/G612)*AD91</f>
        <v>#DIV/0!</v>
      </c>
      <c r="H695" s="258" t="e">
        <f>(H628/H612)*AD60</f>
        <v>#DIV/0!</v>
      </c>
      <c r="I695" s="256" t="e">
        <f>(I629/I612)*AD92</f>
        <v>#DIV/0!</v>
      </c>
      <c r="J695" s="256" t="e">
        <f>(J630/J612)*AD93</f>
        <v>#DIV/0!</v>
      </c>
      <c r="K695" s="256" t="e">
        <f>(K644/K612)*AD89</f>
        <v>#DIV/0!</v>
      </c>
      <c r="L695" s="256" t="e">
        <f>(L647/L612)*AD94</f>
        <v>#DIV/0!</v>
      </c>
      <c r="M695" s="231" t="e">
        <f t="shared" si="5"/>
        <v>#DIV/0!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1107192.68</v>
      </c>
      <c r="D696" s="256">
        <f>(D615/D612)*AE90</f>
        <v>591428.91247724078</v>
      </c>
      <c r="E696" s="258">
        <f>(E623/E612)*SUM(C696:D696)</f>
        <v>749563.83107355784</v>
      </c>
      <c r="F696" s="258">
        <f>(F624/F612)*AE64</f>
        <v>182.73349651066061</v>
      </c>
      <c r="G696" s="256" t="e">
        <f>(G625/G612)*AE91</f>
        <v>#DIV/0!</v>
      </c>
      <c r="H696" s="258" t="e">
        <f>(H628/H612)*AE60</f>
        <v>#DIV/0!</v>
      </c>
      <c r="I696" s="256" t="e">
        <f>(I629/I612)*AE92</f>
        <v>#DIV/0!</v>
      </c>
      <c r="J696" s="256" t="e">
        <f>(J630/J612)*AE93</f>
        <v>#DIV/0!</v>
      </c>
      <c r="K696" s="256" t="e">
        <f>(K644/K612)*AE89</f>
        <v>#DIV/0!</v>
      </c>
      <c r="L696" s="256" t="e">
        <f>(L647/L612)*AE94</f>
        <v>#DIV/0!</v>
      </c>
      <c r="M696" s="231" t="e">
        <f t="shared" si="5"/>
        <v>#DIV/0!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 t="e">
        <f>(G625/G612)*AF91</f>
        <v>#DIV/0!</v>
      </c>
      <c r="H697" s="258" t="e">
        <f>(H628/H612)*AF60</f>
        <v>#DIV/0!</v>
      </c>
      <c r="I697" s="256" t="e">
        <f>(I629/I612)*AF92</f>
        <v>#DIV/0!</v>
      </c>
      <c r="J697" s="256" t="e">
        <f>(J630/J612)*AF93</f>
        <v>#DIV/0!</v>
      </c>
      <c r="K697" s="256" t="e">
        <f>(K644/K612)*AF89</f>
        <v>#DIV/0!</v>
      </c>
      <c r="L697" s="256" t="e">
        <f>(L647/L612)*AF94</f>
        <v>#DIV/0!</v>
      </c>
      <c r="M697" s="231" t="e">
        <f t="shared" si="5"/>
        <v>#DIV/0!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10211661.99</v>
      </c>
      <c r="D698" s="256">
        <f>(D615/D612)*AG90</f>
        <v>1623148.530303621</v>
      </c>
      <c r="E698" s="258">
        <f>(E623/E612)*SUM(C698:D698)</f>
        <v>5222437.977307938</v>
      </c>
      <c r="F698" s="258">
        <f>(F624/F612)*AG64</f>
        <v>9451.6545464406518</v>
      </c>
      <c r="G698" s="256" t="e">
        <f>(G625/G612)*AG91</f>
        <v>#DIV/0!</v>
      </c>
      <c r="H698" s="258" t="e">
        <f>(H628/H612)*AG60</f>
        <v>#DIV/0!</v>
      </c>
      <c r="I698" s="256" t="e">
        <f>(I629/I612)*AG92</f>
        <v>#DIV/0!</v>
      </c>
      <c r="J698" s="256" t="e">
        <f>(J630/J612)*AG93</f>
        <v>#DIV/0!</v>
      </c>
      <c r="K698" s="256" t="e">
        <f>(K644/K612)*AG89</f>
        <v>#DIV/0!</v>
      </c>
      <c r="L698" s="256" t="e">
        <f>(L647/L612)*AG94</f>
        <v>#DIV/0!</v>
      </c>
      <c r="M698" s="231" t="e">
        <f t="shared" si="5"/>
        <v>#DIV/0!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 t="e">
        <f>(G625/G612)*AH91</f>
        <v>#DIV/0!</v>
      </c>
      <c r="H699" s="258" t="e">
        <f>(H628/H612)*AH60</f>
        <v>#DIV/0!</v>
      </c>
      <c r="I699" s="256" t="e">
        <f>(I629/I612)*AH92</f>
        <v>#DIV/0!</v>
      </c>
      <c r="J699" s="256" t="e">
        <f>(J630/J612)*AH93</f>
        <v>#DIV/0!</v>
      </c>
      <c r="K699" s="256" t="e">
        <f>(K644/K612)*AH89</f>
        <v>#DIV/0!</v>
      </c>
      <c r="L699" s="256" t="e">
        <f>(L647/L612)*AH94</f>
        <v>#DIV/0!</v>
      </c>
      <c r="M699" s="231" t="e">
        <f t="shared" si="5"/>
        <v>#DIV/0!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 t="e">
        <f>(G625/G612)*AI91</f>
        <v>#DIV/0!</v>
      </c>
      <c r="H700" s="258" t="e">
        <f>(H628/H612)*AI60</f>
        <v>#DIV/0!</v>
      </c>
      <c r="I700" s="256" t="e">
        <f>(I629/I612)*AI92</f>
        <v>#DIV/0!</v>
      </c>
      <c r="J700" s="256" t="e">
        <f>(J630/J612)*AI93</f>
        <v>#DIV/0!</v>
      </c>
      <c r="K700" s="256" t="e">
        <f>(K644/K612)*AI89</f>
        <v>#DIV/0!</v>
      </c>
      <c r="L700" s="256" t="e">
        <f>(L647/L612)*AI94</f>
        <v>#DIV/0!</v>
      </c>
      <c r="M700" s="231" t="e">
        <f t="shared" si="5"/>
        <v>#DIV/0!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5982283.4700000007</v>
      </c>
      <c r="D701" s="256">
        <f>(D615/D612)*AJ90</f>
        <v>84979.425357087122</v>
      </c>
      <c r="E701" s="258">
        <f>(E623/E612)*SUM(C701:D701)</f>
        <v>2677347.8213837324</v>
      </c>
      <c r="F701" s="258">
        <f>(F624/F612)*AJ64</f>
        <v>4549.8438654955098</v>
      </c>
      <c r="G701" s="256" t="e">
        <f>(G625/G612)*AJ91</f>
        <v>#DIV/0!</v>
      </c>
      <c r="H701" s="258" t="e">
        <f>(H628/H612)*AJ60</f>
        <v>#DIV/0!</v>
      </c>
      <c r="I701" s="256" t="e">
        <f>(I629/I612)*AJ92</f>
        <v>#DIV/0!</v>
      </c>
      <c r="J701" s="256" t="e">
        <f>(J630/J612)*AJ93</f>
        <v>#DIV/0!</v>
      </c>
      <c r="K701" s="256" t="e">
        <f>(K644/K612)*AJ89</f>
        <v>#DIV/0!</v>
      </c>
      <c r="L701" s="256" t="e">
        <f>(L647/L612)*AJ94</f>
        <v>#DIV/0!</v>
      </c>
      <c r="M701" s="231" t="e">
        <f t="shared" si="5"/>
        <v>#DIV/0!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563557.01000000013</v>
      </c>
      <c r="D702" s="256">
        <f>(D615/D612)*AK90</f>
        <v>0</v>
      </c>
      <c r="E702" s="258">
        <f>(E623/E612)*SUM(C702:D702)</f>
        <v>248685.14171417456</v>
      </c>
      <c r="F702" s="258">
        <f>(F624/F612)*AK64</f>
        <v>23.023343033607411</v>
      </c>
      <c r="G702" s="256" t="e">
        <f>(G625/G612)*AK91</f>
        <v>#DIV/0!</v>
      </c>
      <c r="H702" s="258" t="e">
        <f>(H628/H612)*AK60</f>
        <v>#DIV/0!</v>
      </c>
      <c r="I702" s="256" t="e">
        <f>(I629/I612)*AK92</f>
        <v>#DIV/0!</v>
      </c>
      <c r="J702" s="256" t="e">
        <f>(J630/J612)*AK93</f>
        <v>#DIV/0!</v>
      </c>
      <c r="K702" s="256" t="e">
        <f>(K644/K612)*AK89</f>
        <v>#DIV/0!</v>
      </c>
      <c r="L702" s="256" t="e">
        <f>(L647/L612)*AK94</f>
        <v>#DIV/0!</v>
      </c>
      <c r="M702" s="231" t="e">
        <f t="shared" si="5"/>
        <v>#DIV/0!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212593.46999999997</v>
      </c>
      <c r="D703" s="256">
        <f>(D615/D612)*AL90</f>
        <v>17248.181259672318</v>
      </c>
      <c r="E703" s="258">
        <f>(E623/E612)*SUM(C703:D703)</f>
        <v>101423.99544516621</v>
      </c>
      <c r="F703" s="258">
        <f>(F624/F612)*AL64</f>
        <v>-2.4165770120578469</v>
      </c>
      <c r="G703" s="256" t="e">
        <f>(G625/G612)*AL91</f>
        <v>#DIV/0!</v>
      </c>
      <c r="H703" s="258" t="e">
        <f>(H628/H612)*AL60</f>
        <v>#DIV/0!</v>
      </c>
      <c r="I703" s="256" t="e">
        <f>(I629/I612)*AL92</f>
        <v>#DIV/0!</v>
      </c>
      <c r="J703" s="256" t="e">
        <f>(J630/J612)*AL93</f>
        <v>#DIV/0!</v>
      </c>
      <c r="K703" s="256" t="e">
        <f>(K644/K612)*AL89</f>
        <v>#DIV/0!</v>
      </c>
      <c r="L703" s="256" t="e">
        <f>(L647/L612)*AL94</f>
        <v>#DIV/0!</v>
      </c>
      <c r="M703" s="231" t="e">
        <f t="shared" si="5"/>
        <v>#DIV/0!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 t="e">
        <f>(G625/G612)*AM91</f>
        <v>#DIV/0!</v>
      </c>
      <c r="H704" s="258" t="e">
        <f>(H628/H612)*AM60</f>
        <v>#DIV/0!</v>
      </c>
      <c r="I704" s="256" t="e">
        <f>(I629/I612)*AM92</f>
        <v>#DIV/0!</v>
      </c>
      <c r="J704" s="256" t="e">
        <f>(J630/J612)*AM93</f>
        <v>#DIV/0!</v>
      </c>
      <c r="K704" s="256" t="e">
        <f>(K644/K612)*AM89</f>
        <v>#DIV/0!</v>
      </c>
      <c r="L704" s="256" t="e">
        <f>(L647/L612)*AM94</f>
        <v>#DIV/0!</v>
      </c>
      <c r="M704" s="231" t="e">
        <f t="shared" si="5"/>
        <v>#DIV/0!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 t="e">
        <f>(G625/G612)*AN91</f>
        <v>#DIV/0!</v>
      </c>
      <c r="H705" s="258" t="e">
        <f>(H628/H612)*AN60</f>
        <v>#DIV/0!</v>
      </c>
      <c r="I705" s="256" t="e">
        <f>(I629/I612)*AN92</f>
        <v>#DIV/0!</v>
      </c>
      <c r="J705" s="256" t="e">
        <f>(J630/J612)*AN93</f>
        <v>#DIV/0!</v>
      </c>
      <c r="K705" s="256" t="e">
        <f>(K644/K612)*AN89</f>
        <v>#DIV/0!</v>
      </c>
      <c r="L705" s="256" t="e">
        <f>(L647/L612)*AN94</f>
        <v>#DIV/0!</v>
      </c>
      <c r="M705" s="231" t="e">
        <f t="shared" si="5"/>
        <v>#DIV/0!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 t="e">
        <f>(G625/G612)*AO91</f>
        <v>#DIV/0!</v>
      </c>
      <c r="H706" s="258" t="e">
        <f>(H628/H612)*AO60</f>
        <v>#DIV/0!</v>
      </c>
      <c r="I706" s="256" t="e">
        <f>(I629/I612)*AO92</f>
        <v>#DIV/0!</v>
      </c>
      <c r="J706" s="256" t="e">
        <f>(J630/J612)*AO93</f>
        <v>#DIV/0!</v>
      </c>
      <c r="K706" s="256" t="e">
        <f>(K644/K612)*AO89</f>
        <v>#DIV/0!</v>
      </c>
      <c r="L706" s="256" t="e">
        <f>(L647/L612)*AO94</f>
        <v>#DIV/0!</v>
      </c>
      <c r="M706" s="231" t="e">
        <f t="shared" si="5"/>
        <v>#DIV/0!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 t="e">
        <f>(G625/G612)*AP91</f>
        <v>#DIV/0!</v>
      </c>
      <c r="H707" s="258" t="e">
        <f>(H628/H612)*AP60</f>
        <v>#DIV/0!</v>
      </c>
      <c r="I707" s="256" t="e">
        <f>(I629/I612)*AP92</f>
        <v>#DIV/0!</v>
      </c>
      <c r="J707" s="256" t="e">
        <f>(J630/J612)*AP93</f>
        <v>#DIV/0!</v>
      </c>
      <c r="K707" s="256" t="e">
        <f>(K644/K612)*AP89</f>
        <v>#DIV/0!</v>
      </c>
      <c r="L707" s="256" t="e">
        <f>(L647/L612)*AP94</f>
        <v>#DIV/0!</v>
      </c>
      <c r="M707" s="231" t="e">
        <f t="shared" si="5"/>
        <v>#DIV/0!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 t="e">
        <f>(G625/G612)*AQ91</f>
        <v>#DIV/0!</v>
      </c>
      <c r="H708" s="258" t="e">
        <f>(H628/H612)*AQ60</f>
        <v>#DIV/0!</v>
      </c>
      <c r="I708" s="256" t="e">
        <f>(I629/I612)*AQ92</f>
        <v>#DIV/0!</v>
      </c>
      <c r="J708" s="256" t="e">
        <f>(J630/J612)*AQ93</f>
        <v>#DIV/0!</v>
      </c>
      <c r="K708" s="256" t="e">
        <f>(K644/K612)*AQ89</f>
        <v>#DIV/0!</v>
      </c>
      <c r="L708" s="256" t="e">
        <f>(L647/L612)*AQ94</f>
        <v>#DIV/0!</v>
      </c>
      <c r="M708" s="231" t="e">
        <f t="shared" si="5"/>
        <v>#DIV/0!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42183.120143611537</v>
      </c>
      <c r="E709" s="258">
        <f>(E623/E612)*SUM(C709:D709)</f>
        <v>18614.470274906322</v>
      </c>
      <c r="F709" s="258">
        <f>(F624/F612)*AR64</f>
        <v>0</v>
      </c>
      <c r="G709" s="256" t="e">
        <f>(G625/G612)*AR91</f>
        <v>#DIV/0!</v>
      </c>
      <c r="H709" s="258" t="e">
        <f>(H628/H612)*AR60</f>
        <v>#DIV/0!</v>
      </c>
      <c r="I709" s="256" t="e">
        <f>(I629/I612)*AR92</f>
        <v>#DIV/0!</v>
      </c>
      <c r="J709" s="256" t="e">
        <f>(J630/J612)*AR93</f>
        <v>#DIV/0!</v>
      </c>
      <c r="K709" s="256" t="e">
        <f>(K644/K612)*AR89</f>
        <v>#DIV/0!</v>
      </c>
      <c r="L709" s="256" t="e">
        <f>(L647/L612)*AR94</f>
        <v>#DIV/0!</v>
      </c>
      <c r="M709" s="231" t="e">
        <f t="shared" si="5"/>
        <v>#DIV/0!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 t="e">
        <f>(G625/G612)*AS91</f>
        <v>#DIV/0!</v>
      </c>
      <c r="H710" s="258" t="e">
        <f>(H628/H612)*AS60</f>
        <v>#DIV/0!</v>
      </c>
      <c r="I710" s="256" t="e">
        <f>(I629/I612)*AS92</f>
        <v>#DIV/0!</v>
      </c>
      <c r="J710" s="256" t="e">
        <f>(J630/J612)*AS93</f>
        <v>#DIV/0!</v>
      </c>
      <c r="K710" s="256" t="e">
        <f>(K644/K612)*AS89</f>
        <v>#DIV/0!</v>
      </c>
      <c r="L710" s="256" t="e">
        <f>(L647/L612)*AS94</f>
        <v>#DIV/0!</v>
      </c>
      <c r="M710" s="231" t="e">
        <f t="shared" si="5"/>
        <v>#DIV/0!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 t="e">
        <f>(G625/G612)*AT91</f>
        <v>#DIV/0!</v>
      </c>
      <c r="H711" s="258" t="e">
        <f>(H628/H612)*AT60</f>
        <v>#DIV/0!</v>
      </c>
      <c r="I711" s="256" t="e">
        <f>(I629/I612)*AT92</f>
        <v>#DIV/0!</v>
      </c>
      <c r="J711" s="256" t="e">
        <f>(J630/J612)*AT93</f>
        <v>#DIV/0!</v>
      </c>
      <c r="K711" s="256" t="e">
        <f>(K644/K612)*AT89</f>
        <v>#DIV/0!</v>
      </c>
      <c r="L711" s="256" t="e">
        <f>(L647/L612)*AT94</f>
        <v>#DIV/0!</v>
      </c>
      <c r="M711" s="231" t="e">
        <f t="shared" si="5"/>
        <v>#DIV/0!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 t="e">
        <f>(G625/G612)*AU91</f>
        <v>#DIV/0!</v>
      </c>
      <c r="H712" s="258" t="e">
        <f>(H628/H612)*AU60</f>
        <v>#DIV/0!</v>
      </c>
      <c r="I712" s="256" t="e">
        <f>(I629/I612)*AU92</f>
        <v>#DIV/0!</v>
      </c>
      <c r="J712" s="256" t="e">
        <f>(J630/J612)*AU93</f>
        <v>#DIV/0!</v>
      </c>
      <c r="K712" s="256" t="e">
        <f>(K644/K612)*AU89</f>
        <v>#DIV/0!</v>
      </c>
      <c r="L712" s="256" t="e">
        <f>(L647/L612)*AU94</f>
        <v>#DIV/0!</v>
      </c>
      <c r="M712" s="231" t="e">
        <f t="shared" si="5"/>
        <v>#DIV/0!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0</v>
      </c>
      <c r="D713" s="256">
        <f>(D615/D612)*AV90</f>
        <v>0</v>
      </c>
      <c r="E713" s="258">
        <f>(E623/E612)*SUM(C713:D713)</f>
        <v>0</v>
      </c>
      <c r="F713" s="258">
        <f>(F624/F612)*AV64</f>
        <v>0</v>
      </c>
      <c r="G713" s="256" t="e">
        <f>(G625/G612)*AV91</f>
        <v>#DIV/0!</v>
      </c>
      <c r="H713" s="258" t="e">
        <f>(H628/H612)*AV60</f>
        <v>#DIV/0!</v>
      </c>
      <c r="I713" s="256" t="e">
        <f>(I629/I612)*AV92</f>
        <v>#DIV/0!</v>
      </c>
      <c r="J713" s="256" t="e">
        <f>(J630/J612)*AV93</f>
        <v>#DIV/0!</v>
      </c>
      <c r="K713" s="256" t="e">
        <f>(K644/K612)*AV89</f>
        <v>#DIV/0!</v>
      </c>
      <c r="L713" s="256" t="e">
        <f>(L647/L612)*AV94</f>
        <v>#DIV/0!</v>
      </c>
      <c r="M713" s="231" t="e">
        <f t="shared" si="5"/>
        <v>#DIV/0!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233447302.02000001</v>
      </c>
      <c r="D715" s="231">
        <f>SUM(D616:D647)+SUM(D668:D713)</f>
        <v>13807091.980000008</v>
      </c>
      <c r="E715" s="231">
        <f>SUM(E624:E647)+SUM(E668:E713)</f>
        <v>71474836.984407976</v>
      </c>
      <c r="F715" s="231">
        <f>SUM(F625:F648)+SUM(F668:F713)</f>
        <v>677673.66472810274</v>
      </c>
      <c r="G715" s="231" t="e">
        <f>SUM(G626:G647)+SUM(G668:G713)</f>
        <v>#DIV/0!</v>
      </c>
      <c r="H715" s="231" t="e">
        <f>SUM(H629:H647)+SUM(H668:H713)</f>
        <v>#DIV/0!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50" t="s">
        <v>669</v>
      </c>
    </row>
    <row r="716" spans="1:14" s="231" customFormat="1" ht="12.65" customHeight="1" x14ac:dyDescent="0.3">
      <c r="C716" s="253">
        <f>CE85</f>
        <v>233447302.02000004</v>
      </c>
      <c r="D716" s="231">
        <f>D615</f>
        <v>13807091.980000012</v>
      </c>
      <c r="E716" s="231">
        <f>E623</f>
        <v>71474836.984407976</v>
      </c>
      <c r="F716" s="231">
        <f>F624</f>
        <v>677673.66472810251</v>
      </c>
      <c r="G716" s="231">
        <f>G625</f>
        <v>4137294.674425289</v>
      </c>
      <c r="H716" s="231" t="e">
        <f>H628</f>
        <v>#DIV/0!</v>
      </c>
      <c r="I716" s="231" t="e">
        <f>I629</f>
        <v>#DIV/0!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97275085.629999995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9E401424-3D0E-476D-9458-86505310E9F3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Providence Centralia Hospital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29933712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152474506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115393027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2559817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1977833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4571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71557412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10973311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10973311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1127060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2230606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34642642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12533463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43891450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6379376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80209478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20595119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10607515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10607515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9971087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9971087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123704444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Providence Centralia Hospital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7496708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7656434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5205287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20358429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10165884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5698230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15864114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15864114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87481900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87481900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123704444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Providence Centralia Hospital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276681575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748536271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1025217846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-5261784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769995645.39999998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19919022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784652883.39999998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240564962.60000002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8371284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8371284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248936246.60000002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75530946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6248816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3880889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60483444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1035215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12597396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3481835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3883896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4621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4260722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1641080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68769725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241818585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7117661.6000000238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-1174104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5943557.6000000238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5943557.6000000238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Providence Centralia Hospital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1432</v>
      </c>
      <c r="D9" s="287">
        <f>data!D59</f>
        <v>0</v>
      </c>
      <c r="E9" s="287">
        <f>data!E59</f>
        <v>21705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19.34838942307692</v>
      </c>
      <c r="D10" s="294">
        <f>data!D60</f>
        <v>0</v>
      </c>
      <c r="E10" s="294">
        <f>data!E60</f>
        <v>140.11930288461539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2456260.14</v>
      </c>
      <c r="D11" s="287">
        <f>data!D61</f>
        <v>0</v>
      </c>
      <c r="E11" s="287">
        <f>data!E61</f>
        <v>16942179.489999998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148474</v>
      </c>
      <c r="D12" s="287">
        <f>data!D62</f>
        <v>0</v>
      </c>
      <c r="E12" s="287">
        <f>data!E62</f>
        <v>1033677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161521.5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106116.68000000001</v>
      </c>
      <c r="D14" s="287">
        <f>data!D64</f>
        <v>0</v>
      </c>
      <c r="E14" s="287">
        <f>data!E64</f>
        <v>977842.83000000019</v>
      </c>
      <c r="F14" s="287">
        <f>data!F64</f>
        <v>0</v>
      </c>
      <c r="G14" s="287">
        <f>data!G64</f>
        <v>0</v>
      </c>
      <c r="H14" s="287">
        <f>data!H64</f>
        <v>0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83.23</v>
      </c>
      <c r="D15" s="287">
        <f>data!D65</f>
        <v>0</v>
      </c>
      <c r="E15" s="287">
        <f>data!E65</f>
        <v>2200.29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213947.72</v>
      </c>
      <c r="D16" s="287">
        <f>data!D66</f>
        <v>0</v>
      </c>
      <c r="E16" s="287">
        <f>data!E66</f>
        <v>157111.76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27773</v>
      </c>
      <c r="D17" s="287">
        <f>data!D67</f>
        <v>0</v>
      </c>
      <c r="E17" s="287">
        <f>data!E67</f>
        <v>38556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20.09</v>
      </c>
      <c r="D18" s="287">
        <f>data!D68</f>
        <v>0</v>
      </c>
      <c r="E18" s="287">
        <f>data!E68</f>
        <v>132847.96000000002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588.83000000000004</v>
      </c>
      <c r="D19" s="287">
        <f>data!D69</f>
        <v>0</v>
      </c>
      <c r="E19" s="287">
        <f>data!E69</f>
        <v>46022.25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2953263.6900000004</v>
      </c>
      <c r="D21" s="287">
        <f>data!D85</f>
        <v>0</v>
      </c>
      <c r="E21" s="287">
        <f>data!E85</f>
        <v>19491959.080000002</v>
      </c>
      <c r="F21" s="287">
        <f>data!F85</f>
        <v>0</v>
      </c>
      <c r="G21" s="287">
        <f>data!G85</f>
        <v>0</v>
      </c>
      <c r="H21" s="287">
        <f>data!H85</f>
        <v>0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 t="e">
        <f>+data!M668</f>
        <v>#DIV/0!</v>
      </c>
      <c r="D23" s="295" t="e">
        <f>+data!M669</f>
        <v>#DIV/0!</v>
      </c>
      <c r="E23" s="295" t="e">
        <f>+data!M670</f>
        <v>#DIV/0!</v>
      </c>
      <c r="F23" s="295" t="e">
        <f>+data!M671</f>
        <v>#DIV/0!</v>
      </c>
      <c r="G23" s="295" t="e">
        <f>+data!M672</f>
        <v>#DIV/0!</v>
      </c>
      <c r="H23" s="295" t="e">
        <f>+data!M673</f>
        <v>#DIV/0!</v>
      </c>
      <c r="I23" s="295" t="e">
        <f>+data!M674</f>
        <v>#DIV/0!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10990192</v>
      </c>
      <c r="D24" s="287">
        <f>data!D87</f>
        <v>0</v>
      </c>
      <c r="E24" s="287">
        <f>data!E87</f>
        <v>91216852.979999989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136429</v>
      </c>
      <c r="D25" s="287">
        <f>data!D88</f>
        <v>0</v>
      </c>
      <c r="E25" s="287">
        <f>data!E88</f>
        <v>18565198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11126621</v>
      </c>
      <c r="D26" s="287">
        <f>data!D89</f>
        <v>0</v>
      </c>
      <c r="E26" s="287">
        <f>data!E89</f>
        <v>109782050.97999999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3580.16</v>
      </c>
      <c r="D28" s="287">
        <f>data!D90</f>
        <v>0</v>
      </c>
      <c r="E28" s="287">
        <f>data!E90</f>
        <v>28671.230000000003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0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1835.6331999136321</v>
      </c>
      <c r="D30" s="287">
        <f>data!D92</f>
        <v>0</v>
      </c>
      <c r="E30" s="287">
        <f>data!E92</f>
        <v>14700.421676785321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0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8.5311442307692307</v>
      </c>
      <c r="D32" s="294">
        <f>data!D94</f>
        <v>0</v>
      </c>
      <c r="E32" s="294">
        <f>data!E94</f>
        <v>96.647889423076919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Providence Centralia Hospital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1007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446</v>
      </c>
      <c r="I41" s="287">
        <f>data!P59</f>
        <v>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31.898134615384617</v>
      </c>
      <c r="I42" s="294">
        <f>data!P60</f>
        <v>45.192504807692309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4244780.5600000005</v>
      </c>
      <c r="I43" s="287">
        <f>data!P61</f>
        <v>5381336.5500000017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281061</v>
      </c>
      <c r="I44" s="287">
        <f>data!P62</f>
        <v>384270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22500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343698.37999999995</v>
      </c>
      <c r="I46" s="287">
        <f>data!P64</f>
        <v>1019776.67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178.78</v>
      </c>
      <c r="I47" s="287">
        <f>data!P65</f>
        <v>91.52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171946.55000000002</v>
      </c>
      <c r="I48" s="287">
        <f>data!P66</f>
        <v>31355.089999999997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26499</v>
      </c>
      <c r="I49" s="287">
        <f>data!P67</f>
        <v>132912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45.36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5505.09</v>
      </c>
      <c r="I51" s="287">
        <f>data!P69</f>
        <v>5572.6599999999989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-3000</v>
      </c>
      <c r="I52" s="287">
        <f>-data!P84</f>
        <v>-150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5070669.3600000003</v>
      </c>
      <c r="I53" s="287">
        <f>data!P85</f>
        <v>6977709.8500000015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 t="e">
        <f>+data!M675</f>
        <v>#DIV/0!</v>
      </c>
      <c r="D55" s="295" t="e">
        <f>+data!M676</f>
        <v>#DIV/0!</v>
      </c>
      <c r="E55" s="295" t="e">
        <f>+data!M677</f>
        <v>#DIV/0!</v>
      </c>
      <c r="F55" s="295" t="e">
        <f>+data!M678</f>
        <v>#DIV/0!</v>
      </c>
      <c r="G55" s="295" t="e">
        <f>+data!M679</f>
        <v>#DIV/0!</v>
      </c>
      <c r="H55" s="295" t="e">
        <f>+data!M680</f>
        <v>#DIV/0!</v>
      </c>
      <c r="I55" s="295" t="e">
        <f>+data!M681</f>
        <v>#DIV/0!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16009623.85</v>
      </c>
      <c r="I56" s="287">
        <f>data!P87</f>
        <v>15665018.83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1686382</v>
      </c>
      <c r="I57" s="287">
        <f>data!P88</f>
        <v>51856989.399999999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17696005.850000001</v>
      </c>
      <c r="I58" s="287">
        <f>data!P89</f>
        <v>67522008.230000004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7471.3</v>
      </c>
      <c r="I60" s="287">
        <f>data!P90</f>
        <v>13730.389999999998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3830.7132436859583</v>
      </c>
      <c r="I62" s="287">
        <f>data!P92</f>
        <v>7039.8975832817896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21.827826923076923</v>
      </c>
      <c r="I64" s="294">
        <f>data!P94</f>
        <v>24.016158653846155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Providence Centralia Hospital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4.069966346153846</v>
      </c>
      <c r="D74" s="294">
        <f>data!R60</f>
        <v>0</v>
      </c>
      <c r="E74" s="294">
        <f>data!S60</f>
        <v>5.8894230769230768E-3</v>
      </c>
      <c r="F74" s="294">
        <f>data!T60</f>
        <v>0</v>
      </c>
      <c r="G74" s="294">
        <f>data!U60</f>
        <v>39.526350961538455</v>
      </c>
      <c r="H74" s="294">
        <f>data!V60</f>
        <v>4.600480769230769</v>
      </c>
      <c r="I74" s="294">
        <f>data!W60</f>
        <v>3.2477403846153847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532973.19999999995</v>
      </c>
      <c r="D75" s="287">
        <f>data!R61</f>
        <v>0</v>
      </c>
      <c r="E75" s="287">
        <f>data!S61</f>
        <v>984.98</v>
      </c>
      <c r="F75" s="287">
        <f>data!T61</f>
        <v>0</v>
      </c>
      <c r="G75" s="287">
        <f>data!U61</f>
        <v>3153510.6499999994</v>
      </c>
      <c r="H75" s="287">
        <f>data!V61</f>
        <v>412694.29</v>
      </c>
      <c r="I75" s="287">
        <f>data!W61</f>
        <v>358724.98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42953</v>
      </c>
      <c r="D76" s="287">
        <f>data!R62</f>
        <v>0</v>
      </c>
      <c r="E76" s="287">
        <f>data!S62</f>
        <v>0</v>
      </c>
      <c r="F76" s="287">
        <f>data!T62</f>
        <v>0</v>
      </c>
      <c r="G76" s="287">
        <f>data!U62</f>
        <v>243576</v>
      </c>
      <c r="H76" s="287">
        <f>data!V62</f>
        <v>23484</v>
      </c>
      <c r="I76" s="287">
        <f>data!W62</f>
        <v>32658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1551392.9</v>
      </c>
      <c r="E77" s="287">
        <f>data!S63</f>
        <v>0</v>
      </c>
      <c r="F77" s="287">
        <f>data!T63</f>
        <v>0</v>
      </c>
      <c r="G77" s="287">
        <f>data!U63</f>
        <v>19904.670000000002</v>
      </c>
      <c r="H77" s="287">
        <f>data!V63</f>
        <v>3354.52</v>
      </c>
      <c r="I77" s="287">
        <f>data!W63</f>
        <v>11333.78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15661.1</v>
      </c>
      <c r="D78" s="287">
        <f>data!R64</f>
        <v>21970.68</v>
      </c>
      <c r="E78" s="287">
        <f>data!S64</f>
        <v>4213952.57</v>
      </c>
      <c r="F78" s="287">
        <f>data!T64</f>
        <v>0</v>
      </c>
      <c r="G78" s="287">
        <f>data!U64</f>
        <v>2918359.2599999988</v>
      </c>
      <c r="H78" s="287">
        <f>data!V64</f>
        <v>104717.40999999999</v>
      </c>
      <c r="I78" s="287">
        <f>data!W64</f>
        <v>10317.560000000001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6344.71</v>
      </c>
      <c r="H79" s="287">
        <f>data!V65</f>
        <v>78.56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24.63</v>
      </c>
      <c r="D80" s="287">
        <f>data!R66</f>
        <v>78158.789999999994</v>
      </c>
      <c r="E80" s="287">
        <f>data!S66</f>
        <v>84809.45</v>
      </c>
      <c r="F80" s="287">
        <f>data!T66</f>
        <v>0</v>
      </c>
      <c r="G80" s="287">
        <f>data!U66</f>
        <v>2344317.38</v>
      </c>
      <c r="H80" s="287">
        <f>data!V66</f>
        <v>57.740000000000009</v>
      </c>
      <c r="I80" s="287">
        <f>data!W66</f>
        <v>6054.7000000000007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594</v>
      </c>
      <c r="D81" s="287">
        <f>data!R67</f>
        <v>4619</v>
      </c>
      <c r="E81" s="287">
        <f>data!S67</f>
        <v>0</v>
      </c>
      <c r="F81" s="287">
        <f>data!T67</f>
        <v>0</v>
      </c>
      <c r="G81" s="287">
        <f>data!U67</f>
        <v>32305</v>
      </c>
      <c r="H81" s="287">
        <f>data!V67</f>
        <v>44681</v>
      </c>
      <c r="I81" s="287">
        <f>data!W67</f>
        <v>0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0</v>
      </c>
      <c r="F82" s="287">
        <f>data!T68</f>
        <v>0</v>
      </c>
      <c r="G82" s="287">
        <f>data!U68</f>
        <v>169793.41999999998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230</v>
      </c>
      <c r="D83" s="287">
        <f>data!R69</f>
        <v>0</v>
      </c>
      <c r="E83" s="287">
        <f>data!S69</f>
        <v>1588.75</v>
      </c>
      <c r="F83" s="287">
        <f>data!T69</f>
        <v>0</v>
      </c>
      <c r="G83" s="287">
        <f>data!U69</f>
        <v>74160.180000000008</v>
      </c>
      <c r="H83" s="287">
        <f>data!V69</f>
        <v>0</v>
      </c>
      <c r="I83" s="287">
        <f>data!W69</f>
        <v>225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1349.05</v>
      </c>
      <c r="E84" s="287">
        <f>data!S84</f>
        <v>0</v>
      </c>
      <c r="F84" s="287">
        <f>data!T84</f>
        <v>0</v>
      </c>
      <c r="G84" s="287">
        <f>data!U84</f>
        <v>79471.540000000008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592435.92999999993</v>
      </c>
      <c r="D85" s="287">
        <f>data!R85</f>
        <v>1654792.3199999998</v>
      </c>
      <c r="E85" s="287">
        <f>data!S85</f>
        <v>4301335.7500000009</v>
      </c>
      <c r="F85" s="287">
        <f>data!T85</f>
        <v>0</v>
      </c>
      <c r="G85" s="287">
        <f>data!U85</f>
        <v>8882799.7299999986</v>
      </c>
      <c r="H85" s="287">
        <f>data!V85</f>
        <v>589067.52000000002</v>
      </c>
      <c r="I85" s="287">
        <f>data!W85</f>
        <v>419314.02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 t="e">
        <f>+data!M682</f>
        <v>#DIV/0!</v>
      </c>
      <c r="D87" s="295" t="e">
        <f>+data!M683</f>
        <v>#DIV/0!</v>
      </c>
      <c r="E87" s="295" t="e">
        <f>+data!M684</f>
        <v>#DIV/0!</v>
      </c>
      <c r="F87" s="295" t="e">
        <f>+data!M685</f>
        <v>#DIV/0!</v>
      </c>
      <c r="G87" s="295" t="e">
        <f>+data!M686</f>
        <v>#DIV/0!</v>
      </c>
      <c r="H87" s="295" t="e">
        <f>+data!M687</f>
        <v>#DIV/0!</v>
      </c>
      <c r="I87" s="295" t="e">
        <f>+data!M688</f>
        <v>#DIV/0!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1490369</v>
      </c>
      <c r="D88" s="287">
        <f>data!R87</f>
        <v>198958.13999999998</v>
      </c>
      <c r="E88" s="287">
        <f>data!S87</f>
        <v>4930004.43</v>
      </c>
      <c r="F88" s="287">
        <f>data!T87</f>
        <v>0</v>
      </c>
      <c r="G88" s="287">
        <f>data!U87</f>
        <v>25693431.809999999</v>
      </c>
      <c r="H88" s="287">
        <f>data!V87</f>
        <v>4996008.08</v>
      </c>
      <c r="I88" s="287">
        <f>data!W87</f>
        <v>853341.93000000017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4437521</v>
      </c>
      <c r="D89" s="287">
        <f>data!R88</f>
        <v>606642.42000000004</v>
      </c>
      <c r="E89" s="287">
        <f>data!S88</f>
        <v>16115091.620000001</v>
      </c>
      <c r="F89" s="287">
        <f>data!T88</f>
        <v>0</v>
      </c>
      <c r="G89" s="287">
        <f>data!U88</f>
        <v>56685871.870000005</v>
      </c>
      <c r="H89" s="287">
        <f>data!V88</f>
        <v>9122566.370000001</v>
      </c>
      <c r="I89" s="287">
        <f>data!W88</f>
        <v>4726220.62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5927890</v>
      </c>
      <c r="D90" s="287">
        <f>data!R89</f>
        <v>805600.56</v>
      </c>
      <c r="E90" s="287">
        <f>data!S89</f>
        <v>21045096.050000001</v>
      </c>
      <c r="F90" s="287">
        <f>data!T89</f>
        <v>0</v>
      </c>
      <c r="G90" s="287">
        <f>data!U89</f>
        <v>82379303.680000007</v>
      </c>
      <c r="H90" s="287">
        <f>data!V89</f>
        <v>14118574.450000001</v>
      </c>
      <c r="I90" s="287">
        <f>data!W89</f>
        <v>5579562.5500000007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0</v>
      </c>
      <c r="D92" s="287">
        <f>data!R90</f>
        <v>422.04</v>
      </c>
      <c r="E92" s="287">
        <f>data!S90</f>
        <v>510.27</v>
      </c>
      <c r="F92" s="287">
        <f>data!T90</f>
        <v>0</v>
      </c>
      <c r="G92" s="287">
        <f>data!U90</f>
        <v>3640.4</v>
      </c>
      <c r="H92" s="287">
        <f>data!V90</f>
        <v>135.19999999999999</v>
      </c>
      <c r="I92" s="287">
        <f>data!W90</f>
        <v>1373.62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0</v>
      </c>
      <c r="D94" s="287">
        <f>data!R92</f>
        <v>216.38994784913228</v>
      </c>
      <c r="E94" s="287">
        <f>data!S92</f>
        <v>261.62756773996944</v>
      </c>
      <c r="F94" s="287">
        <f>data!T92</f>
        <v>0</v>
      </c>
      <c r="G94" s="287">
        <f>data!U92</f>
        <v>1866.519680954367</v>
      </c>
      <c r="H94" s="287">
        <f>data!V92</f>
        <v>69.320256253442039</v>
      </c>
      <c r="I94" s="287">
        <f>data!W92</f>
        <v>704.28765084950476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3.5934903846153845</v>
      </c>
      <c r="D96" s="294">
        <f>data!R94</f>
        <v>0</v>
      </c>
      <c r="E96" s="294">
        <f>data!S94</f>
        <v>5.8894230769230768E-3</v>
      </c>
      <c r="F96" s="294">
        <f>data!T94</f>
        <v>0</v>
      </c>
      <c r="G96" s="294">
        <f>data!U94</f>
        <v>0</v>
      </c>
      <c r="H96" s="294">
        <f>data!V94</f>
        <v>2.403846153846154E-4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Providence Centralia Hospital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0</v>
      </c>
      <c r="D106" s="294">
        <f>data!Y60</f>
        <v>46.163322115384616</v>
      </c>
      <c r="E106" s="294">
        <f>data!Z60</f>
        <v>87.140432692307698</v>
      </c>
      <c r="F106" s="294">
        <f>data!AA60</f>
        <v>2.0715625000000002</v>
      </c>
      <c r="G106" s="294">
        <f>data!AB60</f>
        <v>29.128326923076923</v>
      </c>
      <c r="H106" s="294">
        <f>data!AC60</f>
        <v>19.789625000000004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0</v>
      </c>
      <c r="D107" s="287">
        <f>data!Y61</f>
        <v>3939816.66</v>
      </c>
      <c r="E107" s="287">
        <f>data!Z61</f>
        <v>6823679.2000000002</v>
      </c>
      <c r="F107" s="287">
        <f>data!AA61</f>
        <v>262925.20999999996</v>
      </c>
      <c r="G107" s="287">
        <f>data!AB61</f>
        <v>3479222.6200000006</v>
      </c>
      <c r="H107" s="287">
        <f>data!AC61</f>
        <v>1772945.35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0</v>
      </c>
      <c r="D108" s="287">
        <f>data!Y62</f>
        <v>335305</v>
      </c>
      <c r="E108" s="287">
        <f>data!Z62</f>
        <v>584344</v>
      </c>
      <c r="F108" s="287">
        <f>data!AA62</f>
        <v>18720</v>
      </c>
      <c r="G108" s="287">
        <f>data!AB62</f>
        <v>288979</v>
      </c>
      <c r="H108" s="287">
        <f>data!AC62</f>
        <v>161697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30084.48</v>
      </c>
      <c r="D109" s="287">
        <f>data!Y63</f>
        <v>443297.29</v>
      </c>
      <c r="E109" s="287">
        <f>data!Z63</f>
        <v>1240149.58</v>
      </c>
      <c r="F109" s="287">
        <f>data!AA63</f>
        <v>10116.35</v>
      </c>
      <c r="G109" s="287">
        <f>data!AB63</f>
        <v>183333.33</v>
      </c>
      <c r="H109" s="287">
        <f>data!AC63</f>
        <v>-6857.8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39586.31</v>
      </c>
      <c r="D110" s="287">
        <f>data!Y64</f>
        <v>359100.93</v>
      </c>
      <c r="E110" s="287">
        <f>data!Z64</f>
        <v>443396.82000000007</v>
      </c>
      <c r="F110" s="287">
        <f>data!AA64</f>
        <v>171974.42</v>
      </c>
      <c r="G110" s="287">
        <f>data!AB64</f>
        <v>47313134.989999987</v>
      </c>
      <c r="H110" s="287">
        <f>data!AC64</f>
        <v>437107.36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762</v>
      </c>
      <c r="E111" s="287">
        <f>data!Z65</f>
        <v>54114.6</v>
      </c>
      <c r="F111" s="287">
        <f>data!AA65</f>
        <v>0</v>
      </c>
      <c r="G111" s="287">
        <f>data!AB65</f>
        <v>7429.54</v>
      </c>
      <c r="H111" s="287">
        <f>data!AC65</f>
        <v>377.78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1392.39</v>
      </c>
      <c r="D112" s="287">
        <f>data!Y66</f>
        <v>144055.12</v>
      </c>
      <c r="E112" s="287">
        <f>data!Z66</f>
        <v>565099.72</v>
      </c>
      <c r="F112" s="287">
        <f>data!AA66</f>
        <v>11130.28</v>
      </c>
      <c r="G112" s="287">
        <f>data!AB66</f>
        <v>277360.28999999998</v>
      </c>
      <c r="H112" s="287">
        <f>data!AC66</f>
        <v>15616.73</v>
      </c>
      <c r="I112" s="287">
        <f>data!AD66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32690</v>
      </c>
      <c r="D113" s="287">
        <f>data!Y67</f>
        <v>25794</v>
      </c>
      <c r="E113" s="287">
        <f>data!Z67</f>
        <v>614951</v>
      </c>
      <c r="F113" s="287">
        <f>data!AA67</f>
        <v>32201</v>
      </c>
      <c r="G113" s="287">
        <f>data!AB67</f>
        <v>41182</v>
      </c>
      <c r="H113" s="287">
        <f>data!AC67</f>
        <v>8540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75900.05</v>
      </c>
      <c r="E114" s="287">
        <f>data!Z68</f>
        <v>2061497.9</v>
      </c>
      <c r="F114" s="287">
        <f>data!AA68</f>
        <v>0</v>
      </c>
      <c r="G114" s="287">
        <f>data!AB68</f>
        <v>227355.4</v>
      </c>
      <c r="H114" s="287">
        <f>data!AC68</f>
        <v>10582.35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0</v>
      </c>
      <c r="D115" s="287">
        <f>data!Y69</f>
        <v>10691.08</v>
      </c>
      <c r="E115" s="287">
        <f>data!Z69</f>
        <v>80148.320000000007</v>
      </c>
      <c r="F115" s="287">
        <f>data!AA69</f>
        <v>1518.3400000000001</v>
      </c>
      <c r="G115" s="287">
        <f>data!AB69</f>
        <v>20441.38</v>
      </c>
      <c r="H115" s="287">
        <f>data!AC69</f>
        <v>2760.5999999999995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-4800</v>
      </c>
      <c r="E116" s="287">
        <f>-data!Z84</f>
        <v>-3620074.97</v>
      </c>
      <c r="F116" s="287">
        <f>-data!AA84</f>
        <v>0</v>
      </c>
      <c r="G116" s="287">
        <f>-data!AB84</f>
        <v>-1869194.48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103753.18</v>
      </c>
      <c r="D117" s="287">
        <f>data!Y85</f>
        <v>5329922.13</v>
      </c>
      <c r="E117" s="287">
        <f>data!Z85</f>
        <v>8847306.1700000018</v>
      </c>
      <c r="F117" s="287">
        <f>data!AA85</f>
        <v>508585.60000000003</v>
      </c>
      <c r="G117" s="287">
        <f>data!AB85</f>
        <v>49969244.069999993</v>
      </c>
      <c r="H117" s="287">
        <f>data!AC85</f>
        <v>2402769.37</v>
      </c>
      <c r="I117" s="287">
        <f>data!AD85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 t="e">
        <f>+data!M689</f>
        <v>#DIV/0!</v>
      </c>
      <c r="D119" s="295" t="e">
        <f>+data!M690</f>
        <v>#DIV/0!</v>
      </c>
      <c r="E119" s="295" t="e">
        <f>+data!M691</f>
        <v>#DIV/0!</v>
      </c>
      <c r="F119" s="295" t="e">
        <f>+data!M692</f>
        <v>#DIV/0!</v>
      </c>
      <c r="G119" s="295" t="e">
        <f>+data!M693</f>
        <v>#DIV/0!</v>
      </c>
      <c r="H119" s="295" t="e">
        <f>+data!M694</f>
        <v>#DIV/0!</v>
      </c>
      <c r="I119" s="295" t="e">
        <f>+data!M695</f>
        <v>#DIV/0!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9612265.1600000001</v>
      </c>
      <c r="D120" s="287">
        <f>data!Y87</f>
        <v>3328729.96</v>
      </c>
      <c r="E120" s="287">
        <f>data!Z87</f>
        <v>167567</v>
      </c>
      <c r="F120" s="287">
        <f>data!AA87</f>
        <v>661992.28000000014</v>
      </c>
      <c r="G120" s="287">
        <f>data!AB87</f>
        <v>23104476.68</v>
      </c>
      <c r="H120" s="287">
        <f>data!AC87</f>
        <v>29561718.450000003</v>
      </c>
      <c r="I120" s="287">
        <f>data!AD87</f>
        <v>0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29910123.770000003</v>
      </c>
      <c r="D121" s="287">
        <f>data!Y88</f>
        <v>27780385.509999998</v>
      </c>
      <c r="E121" s="287">
        <f>data!Z88</f>
        <v>78446150.209999993</v>
      </c>
      <c r="F121" s="287">
        <f>data!AA88</f>
        <v>5586675.25</v>
      </c>
      <c r="G121" s="287">
        <f>data!AB88</f>
        <v>297763259.84000003</v>
      </c>
      <c r="H121" s="287">
        <f>data!AC88</f>
        <v>7740740.0999999996</v>
      </c>
      <c r="I121" s="287">
        <f>data!AD88</f>
        <v>0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39522388.930000007</v>
      </c>
      <c r="D122" s="287">
        <f>data!Y89</f>
        <v>31109115.469999999</v>
      </c>
      <c r="E122" s="287">
        <f>data!Z89</f>
        <v>78613717.209999993</v>
      </c>
      <c r="F122" s="287">
        <f>data!AA89</f>
        <v>6248667.5300000003</v>
      </c>
      <c r="G122" s="287">
        <f>data!AB89</f>
        <v>320867736.52000004</v>
      </c>
      <c r="H122" s="287">
        <f>data!AC89</f>
        <v>37302458.550000004</v>
      </c>
      <c r="I122" s="287">
        <f>data!AD89</f>
        <v>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558.74</v>
      </c>
      <c r="D124" s="287">
        <f>data!Y90</f>
        <v>4439.17</v>
      </c>
      <c r="E124" s="287">
        <f>data!Z90</f>
        <v>0</v>
      </c>
      <c r="F124" s="287">
        <f>data!AA90</f>
        <v>766.22</v>
      </c>
      <c r="G124" s="287">
        <f>data!AB90</f>
        <v>2237.5299999999993</v>
      </c>
      <c r="H124" s="287">
        <f>data!AC90</f>
        <v>1403.53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286.47928978585952</v>
      </c>
      <c r="D126" s="287">
        <f>data!Y92</f>
        <v>2276.0680617795288</v>
      </c>
      <c r="E126" s="287">
        <f>data!Z92</f>
        <v>0</v>
      </c>
      <c r="F126" s="287">
        <f>data!AA92</f>
        <v>392.85922149787251</v>
      </c>
      <c r="G126" s="287">
        <f>data!AB92</f>
        <v>1147.2348592807996</v>
      </c>
      <c r="H126" s="287">
        <f>data!AC92</f>
        <v>719.62321937421234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0</v>
      </c>
      <c r="E128" s="294">
        <f>data!Z94</f>
        <v>14.122951923076922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Providence Centralia Hospital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9.6165961538461531</v>
      </c>
      <c r="D138" s="294">
        <f>data!AF60</f>
        <v>0</v>
      </c>
      <c r="E138" s="294">
        <f>data!AG60</f>
        <v>66.979375000000005</v>
      </c>
      <c r="F138" s="294">
        <f>data!AH60</f>
        <v>0</v>
      </c>
      <c r="G138" s="294">
        <f>data!AI60</f>
        <v>0</v>
      </c>
      <c r="H138" s="294">
        <f>data!AJ60</f>
        <v>35.968100961538468</v>
      </c>
      <c r="I138" s="294">
        <f>data!AK60</f>
        <v>4.7871442307692309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983683.43</v>
      </c>
      <c r="D139" s="287">
        <f>data!AF61</f>
        <v>0</v>
      </c>
      <c r="E139" s="287">
        <f>data!AG61</f>
        <v>8338543.04</v>
      </c>
      <c r="F139" s="287">
        <f>data!AH61</f>
        <v>0</v>
      </c>
      <c r="G139" s="287">
        <f>data!AI61</f>
        <v>0</v>
      </c>
      <c r="H139" s="287">
        <f>data!AJ61</f>
        <v>4143936.39</v>
      </c>
      <c r="I139" s="287">
        <f>data!AK61</f>
        <v>509590.60000000003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81516</v>
      </c>
      <c r="D140" s="287">
        <f>data!AF62</f>
        <v>0</v>
      </c>
      <c r="E140" s="287">
        <f>data!AG62</f>
        <v>545106</v>
      </c>
      <c r="F140" s="287">
        <f>data!AH62</f>
        <v>0</v>
      </c>
      <c r="G140" s="287">
        <f>data!AI62</f>
        <v>0</v>
      </c>
      <c r="H140" s="287">
        <f>data!AJ62</f>
        <v>338281</v>
      </c>
      <c r="I140" s="287">
        <f>data!AK62</f>
        <v>47989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62902.17</v>
      </c>
      <c r="F141" s="287">
        <f>data!AH63</f>
        <v>0</v>
      </c>
      <c r="G141" s="287">
        <f>data!AI63</f>
        <v>0</v>
      </c>
      <c r="H141" s="287">
        <f>data!AJ63</f>
        <v>0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16161.55</v>
      </c>
      <c r="D142" s="287">
        <f>data!AF64</f>
        <v>0</v>
      </c>
      <c r="E142" s="287">
        <f>data!AG64</f>
        <v>835935.34</v>
      </c>
      <c r="F142" s="287">
        <f>data!AH64</f>
        <v>0</v>
      </c>
      <c r="G142" s="287">
        <f>data!AI64</f>
        <v>0</v>
      </c>
      <c r="H142" s="287">
        <f>data!AJ64</f>
        <v>402403.12</v>
      </c>
      <c r="I142" s="287">
        <f>data!AK64</f>
        <v>2036.2600000000002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125</v>
      </c>
      <c r="F143" s="287">
        <f>data!AH65</f>
        <v>0</v>
      </c>
      <c r="G143" s="287">
        <f>data!AI65</f>
        <v>0</v>
      </c>
      <c r="H143" s="287">
        <f>data!AJ65</f>
        <v>14016.33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11169.68</v>
      </c>
      <c r="D144" s="287">
        <f>data!AF66</f>
        <v>0</v>
      </c>
      <c r="E144" s="287">
        <f>data!AG66</f>
        <v>344182.48</v>
      </c>
      <c r="F144" s="287">
        <f>data!AH66</f>
        <v>0</v>
      </c>
      <c r="G144" s="287">
        <f>data!AI66</f>
        <v>0</v>
      </c>
      <c r="H144" s="287">
        <f>data!AJ66</f>
        <v>147560.03</v>
      </c>
      <c r="I144" s="287">
        <f>data!AK66</f>
        <v>391.64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5053</v>
      </c>
      <c r="D145" s="287">
        <f>data!AF67</f>
        <v>0</v>
      </c>
      <c r="E145" s="287">
        <f>data!AG67</f>
        <v>36769</v>
      </c>
      <c r="F145" s="287">
        <f>data!AH67</f>
        <v>0</v>
      </c>
      <c r="G145" s="287">
        <f>data!AI67</f>
        <v>0</v>
      </c>
      <c r="H145" s="287">
        <f>data!AJ67</f>
        <v>1445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0</v>
      </c>
      <c r="E146" s="287">
        <f>data!AG68</f>
        <v>15278.13</v>
      </c>
      <c r="F146" s="287">
        <f>data!AH68</f>
        <v>0</v>
      </c>
      <c r="G146" s="287">
        <f>data!AI68</f>
        <v>0</v>
      </c>
      <c r="H146" s="287">
        <f>data!AJ68</f>
        <v>911411.75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9345.630000000001</v>
      </c>
      <c r="D147" s="287">
        <f>data!AF69</f>
        <v>0</v>
      </c>
      <c r="E147" s="287">
        <f>data!AG69</f>
        <v>32730.83</v>
      </c>
      <c r="F147" s="287">
        <f>data!AH69</f>
        <v>0</v>
      </c>
      <c r="G147" s="287">
        <f>data!AI69</f>
        <v>0</v>
      </c>
      <c r="H147" s="287">
        <f>data!AJ69</f>
        <v>27319.68</v>
      </c>
      <c r="I147" s="287">
        <f>data!AK69</f>
        <v>3549.51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263.39</v>
      </c>
      <c r="D148" s="287">
        <f>-data!AF84</f>
        <v>0</v>
      </c>
      <c r="E148" s="287">
        <f>-data!AG84</f>
        <v>90</v>
      </c>
      <c r="F148" s="287">
        <f>-data!AH84</f>
        <v>0</v>
      </c>
      <c r="G148" s="287">
        <f>-data!AI84</f>
        <v>0</v>
      </c>
      <c r="H148" s="287">
        <f>-data!AJ84</f>
        <v>-4089.83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1107192.68</v>
      </c>
      <c r="D149" s="287">
        <f>data!AF85</f>
        <v>0</v>
      </c>
      <c r="E149" s="287">
        <f>data!AG85</f>
        <v>10211661.99</v>
      </c>
      <c r="F149" s="287">
        <f>data!AH85</f>
        <v>0</v>
      </c>
      <c r="G149" s="287">
        <f>data!AI85</f>
        <v>0</v>
      </c>
      <c r="H149" s="287">
        <f>data!AJ85</f>
        <v>5982283.4700000007</v>
      </c>
      <c r="I149" s="287">
        <f>data!AK85</f>
        <v>563557.01000000013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 t="e">
        <f>+data!M696</f>
        <v>#DIV/0!</v>
      </c>
      <c r="D151" s="295" t="e">
        <f>+data!M697</f>
        <v>#DIV/0!</v>
      </c>
      <c r="E151" s="295" t="e">
        <f>+data!M698</f>
        <v>#DIV/0!</v>
      </c>
      <c r="F151" s="295" t="e">
        <f>+data!M699</f>
        <v>#DIV/0!</v>
      </c>
      <c r="G151" s="295" t="e">
        <f>+data!M700</f>
        <v>#DIV/0!</v>
      </c>
      <c r="H151" s="295" t="e">
        <f>+data!M701</f>
        <v>#DIV/0!</v>
      </c>
      <c r="I151" s="295" t="e">
        <f>+data!M702</f>
        <v>#DIV/0!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2203394</v>
      </c>
      <c r="D152" s="287">
        <f>data!AF87</f>
        <v>0</v>
      </c>
      <c r="E152" s="287">
        <f>data!AG87</f>
        <v>34034030.799999997</v>
      </c>
      <c r="F152" s="287">
        <f>data!AH87</f>
        <v>0</v>
      </c>
      <c r="G152" s="287">
        <f>data!AI87</f>
        <v>0</v>
      </c>
      <c r="H152" s="287">
        <f>data!AJ87</f>
        <v>31463</v>
      </c>
      <c r="I152" s="287">
        <f>data!AK87</f>
        <v>1344203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2294768</v>
      </c>
      <c r="D153" s="287">
        <f>data!AF88</f>
        <v>0</v>
      </c>
      <c r="E153" s="287">
        <f>data!AG88</f>
        <v>103096921.5</v>
      </c>
      <c r="F153" s="287">
        <f>data!AH88</f>
        <v>0</v>
      </c>
      <c r="G153" s="287">
        <f>data!AI88</f>
        <v>0</v>
      </c>
      <c r="H153" s="287">
        <f>data!AJ88</f>
        <v>29797597.960000001</v>
      </c>
      <c r="I153" s="287">
        <f>data!AK88</f>
        <v>1588043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4498162</v>
      </c>
      <c r="D154" s="287">
        <f>data!AF89</f>
        <v>0</v>
      </c>
      <c r="E154" s="287">
        <f>data!AG89</f>
        <v>137130952.30000001</v>
      </c>
      <c r="F154" s="287">
        <f>data!AH89</f>
        <v>0</v>
      </c>
      <c r="G154" s="287">
        <f>data!AI89</f>
        <v>0</v>
      </c>
      <c r="H154" s="287">
        <f>data!AJ89</f>
        <v>29829060.960000001</v>
      </c>
      <c r="I154" s="287">
        <f>data!AK89</f>
        <v>2932246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4716.4999999999991</v>
      </c>
      <c r="D156" s="287">
        <f>data!AF90</f>
        <v>0</v>
      </c>
      <c r="E156" s="287">
        <f>data!AG90</f>
        <v>12944.210000000003</v>
      </c>
      <c r="F156" s="287">
        <f>data!AH90</f>
        <v>0</v>
      </c>
      <c r="G156" s="287">
        <f>data!AI90</f>
        <v>0</v>
      </c>
      <c r="H156" s="287">
        <f>data!AJ90</f>
        <v>677.69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2418.2617501431905</v>
      </c>
      <c r="D158" s="287">
        <f>data!AF92</f>
        <v>0</v>
      </c>
      <c r="E158" s="287">
        <f>data!AG92</f>
        <v>6636.8043949583371</v>
      </c>
      <c r="F158" s="287">
        <f>data!AH92</f>
        <v>0</v>
      </c>
      <c r="G158" s="287">
        <f>data!AI92</f>
        <v>0</v>
      </c>
      <c r="H158" s="287">
        <f>data!AJ92</f>
        <v>347.46778447037832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0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34.592605769230765</v>
      </c>
      <c r="F160" s="294">
        <f>data!AH94</f>
        <v>0</v>
      </c>
      <c r="G160" s="294">
        <f>data!AI94</f>
        <v>0</v>
      </c>
      <c r="H160" s="294">
        <f>data!AJ94</f>
        <v>16.762427884615384</v>
      </c>
      <c r="I160" s="294">
        <f>data!AK94</f>
        <v>-0.14916346153846152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Providence Centralia Hospital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2.0192884615384616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192626.72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17686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-213.73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535.46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1959.02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212593.46999999997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 t="e">
        <f>+data!M703</f>
        <v>#DIV/0!</v>
      </c>
      <c r="D183" s="295" t="e">
        <f>+data!M704</f>
        <v>#DIV/0!</v>
      </c>
      <c r="E183" s="295" t="e">
        <f>+data!M705</f>
        <v>#DIV/0!</v>
      </c>
      <c r="F183" s="295" t="e">
        <f>+data!M706</f>
        <v>#DIV/0!</v>
      </c>
      <c r="G183" s="295" t="e">
        <f>+data!M707</f>
        <v>#DIV/0!</v>
      </c>
      <c r="H183" s="295" t="e">
        <f>+data!M708</f>
        <v>#DIV/0!</v>
      </c>
      <c r="I183" s="295" t="e">
        <f>+data!M709</f>
        <v>#DIV/0!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587934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592694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1180628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137.55000000000001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336.4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70.525157157255578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172.48028257143417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Providence Centralia Hospital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0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0</v>
      </c>
      <c r="G202" s="294">
        <f>data!AW60</f>
        <v>2.9426009615384614</v>
      </c>
      <c r="H202" s="294">
        <f>data!AX60</f>
        <v>0</v>
      </c>
      <c r="I202" s="294">
        <f>data!AY60</f>
        <v>30.183048076923079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0</v>
      </c>
      <c r="G203" s="287">
        <f>data!AW61</f>
        <v>242113.72000000003</v>
      </c>
      <c r="H203" s="287">
        <f>data!AX61</f>
        <v>0</v>
      </c>
      <c r="I203" s="287">
        <f>data!AY61</f>
        <v>1470831.7100000002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0</v>
      </c>
      <c r="G204" s="287">
        <f>data!AW62</f>
        <v>26511</v>
      </c>
      <c r="H204" s="287">
        <f>data!AX62</f>
        <v>0</v>
      </c>
      <c r="I204" s="287">
        <f>data!AY62</f>
        <v>132148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0</v>
      </c>
      <c r="G206" s="287">
        <f>data!AW64</f>
        <v>1832.77</v>
      </c>
      <c r="H206" s="287">
        <f>data!AX64</f>
        <v>0</v>
      </c>
      <c r="I206" s="287">
        <f>data!AY64</f>
        <v>187786.68999999997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40.74</v>
      </c>
      <c r="H207" s="287">
        <f>data!AX65</f>
        <v>0</v>
      </c>
      <c r="I207" s="287">
        <f>data!AY65</f>
        <v>46.4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0</v>
      </c>
      <c r="G208" s="287">
        <f>data!AW66</f>
        <v>66507.59</v>
      </c>
      <c r="H208" s="287">
        <f>data!AX66</f>
        <v>40018.230000000003</v>
      </c>
      <c r="I208" s="287">
        <f>data!AY66</f>
        <v>814350.04999999993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14284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-38459.839999999997</v>
      </c>
      <c r="I210" s="287">
        <f>data!AY68</f>
        <v>2619.0700000000002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0</v>
      </c>
      <c r="G211" s="287">
        <f>data!AW69</f>
        <v>3485.7799999999997</v>
      </c>
      <c r="H211" s="287">
        <f>data!AX69</f>
        <v>19033.62</v>
      </c>
      <c r="I211" s="287">
        <f>data!AY69</f>
        <v>5270.5700000000006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-317710.96999999997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0</v>
      </c>
      <c r="G213" s="287">
        <f>data!AW85</f>
        <v>340491.60000000009</v>
      </c>
      <c r="H213" s="287">
        <f>data!AX85</f>
        <v>20592.010000000006</v>
      </c>
      <c r="I213" s="287">
        <f>data!AY85</f>
        <v>2309625.5199999996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 t="e">
        <f>+data!M710</f>
        <v>#DIV/0!</v>
      </c>
      <c r="D215" s="295" t="e">
        <f>+data!M711</f>
        <v>#DIV/0!</v>
      </c>
      <c r="E215" s="295" t="e">
        <f>+data!M712</f>
        <v>#DIV/0!</v>
      </c>
      <c r="F215" s="295" t="e">
        <f>+data!M713</f>
        <v>#DIV/0!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0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0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0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4461.68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Providence Centralia Hospital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121620.22000000003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2.2279999999999998</v>
      </c>
      <c r="E234" s="294">
        <f>data!BB60</f>
        <v>0</v>
      </c>
      <c r="F234" s="294">
        <f>data!BC60</f>
        <v>0</v>
      </c>
      <c r="G234" s="294">
        <f>data!BD60</f>
        <v>0</v>
      </c>
      <c r="H234" s="294">
        <f>data!BE60</f>
        <v>49.080403846153843</v>
      </c>
      <c r="I234" s="294">
        <f>data!BF60</f>
        <v>0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97879.27</v>
      </c>
      <c r="E235" s="287">
        <f>data!BB61</f>
        <v>0</v>
      </c>
      <c r="F235" s="287">
        <f>data!BC61</f>
        <v>0</v>
      </c>
      <c r="G235" s="287">
        <f>data!BD61</f>
        <v>0</v>
      </c>
      <c r="H235" s="287">
        <f>data!BE61</f>
        <v>3109816.2</v>
      </c>
      <c r="I235" s="287">
        <f>data!BF61</f>
        <v>0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7930</v>
      </c>
      <c r="E236" s="287">
        <f>data!BB62</f>
        <v>0</v>
      </c>
      <c r="F236" s="287">
        <f>data!BC62</f>
        <v>0</v>
      </c>
      <c r="G236" s="287">
        <f>data!BD62</f>
        <v>0</v>
      </c>
      <c r="H236" s="287">
        <f>data!BE62</f>
        <v>247233</v>
      </c>
      <c r="I236" s="287">
        <f>data!BF62</f>
        <v>0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3268.18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-30615.88</v>
      </c>
      <c r="E238" s="287">
        <f>data!BB64</f>
        <v>628.48</v>
      </c>
      <c r="F238" s="287">
        <f>data!BC64</f>
        <v>0</v>
      </c>
      <c r="G238" s="287">
        <f>data!BD64</f>
        <v>-25601.640000000003</v>
      </c>
      <c r="H238" s="287">
        <f>data!BE64</f>
        <v>555508.47</v>
      </c>
      <c r="I238" s="287">
        <f>data!BF64</f>
        <v>0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944775.97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-54758.840000000004</v>
      </c>
      <c r="E240" s="287">
        <f>data!BB66</f>
        <v>0</v>
      </c>
      <c r="F240" s="287">
        <f>data!BC66</f>
        <v>0</v>
      </c>
      <c r="G240" s="287">
        <f>data!BD66</f>
        <v>54538.21</v>
      </c>
      <c r="H240" s="287">
        <f>data!BE66</f>
        <v>2117529.59</v>
      </c>
      <c r="I240" s="287">
        <f>data!BF66</f>
        <v>0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0</v>
      </c>
      <c r="E241" s="287">
        <f>data!BB67</f>
        <v>0</v>
      </c>
      <c r="F241" s="287">
        <f>data!BC67</f>
        <v>0</v>
      </c>
      <c r="G241" s="287">
        <f>data!BD67</f>
        <v>0</v>
      </c>
      <c r="H241" s="287">
        <f>data!BE67</f>
        <v>730325</v>
      </c>
      <c r="I241" s="287">
        <f>data!BF67</f>
        <v>0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34440.39</v>
      </c>
      <c r="H242" s="287">
        <f>data!BE68</f>
        <v>215626.73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0</v>
      </c>
      <c r="G243" s="287">
        <f>data!BD69</f>
        <v>0</v>
      </c>
      <c r="H243" s="287">
        <f>data!BE69</f>
        <v>62933.329999999987</v>
      </c>
      <c r="I243" s="287">
        <f>data!BF69</f>
        <v>0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-26869.72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-86349.42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0</v>
      </c>
      <c r="D245" s="287">
        <f>data!BA85</f>
        <v>-6435.1700000000055</v>
      </c>
      <c r="E245" s="287">
        <f>data!BB85</f>
        <v>628.48</v>
      </c>
      <c r="F245" s="287">
        <f>data!BC85</f>
        <v>0</v>
      </c>
      <c r="G245" s="287">
        <f>data!BD85</f>
        <v>63376.959999999992</v>
      </c>
      <c r="H245" s="287">
        <f>data!BE85</f>
        <v>7900667.0500000007</v>
      </c>
      <c r="I245" s="287">
        <f>data!BF85</f>
        <v>0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0</v>
      </c>
      <c r="D252" s="303">
        <f>data!BA90</f>
        <v>746.31999999999994</v>
      </c>
      <c r="E252" s="303">
        <f>data!BB90</f>
        <v>529.61</v>
      </c>
      <c r="F252" s="303">
        <f>data!BC90</f>
        <v>0</v>
      </c>
      <c r="G252" s="303">
        <f>data!BD90</f>
        <v>3244.23</v>
      </c>
      <c r="H252" s="303">
        <f>data!BE90</f>
        <v>11512.060000000001</v>
      </c>
      <c r="I252" s="303">
        <f>data!BF90</f>
        <v>0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382.65601809962175</v>
      </c>
      <c r="E254" s="303">
        <f>data!BB92</f>
        <v>271.54364581646041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Providence Centralia Hospital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</v>
      </c>
      <c r="D266" s="294">
        <f>data!BH60</f>
        <v>0</v>
      </c>
      <c r="E266" s="294">
        <f>data!BI60</f>
        <v>7.3435625000000009</v>
      </c>
      <c r="F266" s="294">
        <f>data!BJ60</f>
        <v>0</v>
      </c>
      <c r="G266" s="294">
        <f>data!BK60</f>
        <v>0</v>
      </c>
      <c r="H266" s="294">
        <f>data!BL60</f>
        <v>0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0</v>
      </c>
      <c r="E267" s="287">
        <f>data!BI61</f>
        <v>345575.30000000005</v>
      </c>
      <c r="F267" s="287">
        <f>data!BJ61</f>
        <v>0</v>
      </c>
      <c r="G267" s="287">
        <f>data!BK61</f>
        <v>0</v>
      </c>
      <c r="H267" s="287">
        <f>data!BL61</f>
        <v>0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0</v>
      </c>
      <c r="E268" s="287">
        <f>data!BI62</f>
        <v>33626</v>
      </c>
      <c r="F268" s="287">
        <f>data!BJ62</f>
        <v>0</v>
      </c>
      <c r="G268" s="287">
        <f>data!BK62</f>
        <v>0</v>
      </c>
      <c r="H268" s="287">
        <f>data!BL62</f>
        <v>0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0</v>
      </c>
      <c r="D270" s="287">
        <f>data!BH64</f>
        <v>0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0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0</v>
      </c>
      <c r="D272" s="287">
        <f>data!BH66</f>
        <v>0</v>
      </c>
      <c r="E272" s="287">
        <f>data!BI66</f>
        <v>0</v>
      </c>
      <c r="F272" s="287">
        <f>data!BJ66</f>
        <v>0</v>
      </c>
      <c r="G272" s="287">
        <f>data!BK66</f>
        <v>0</v>
      </c>
      <c r="H272" s="287">
        <f>data!BL66</f>
        <v>0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0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0</v>
      </c>
      <c r="E275" s="287">
        <f>data!BI69</f>
        <v>0</v>
      </c>
      <c r="F275" s="287">
        <f>data!BJ69</f>
        <v>0</v>
      </c>
      <c r="G275" s="287">
        <f>data!BK69</f>
        <v>0</v>
      </c>
      <c r="H275" s="287">
        <f>data!BL69</f>
        <v>0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0</v>
      </c>
      <c r="D277" s="287">
        <f>data!BH85</f>
        <v>0</v>
      </c>
      <c r="E277" s="287">
        <f>data!BI85</f>
        <v>379201.30000000005</v>
      </c>
      <c r="F277" s="287">
        <f>data!BJ85</f>
        <v>0</v>
      </c>
      <c r="G277" s="287">
        <f>data!BK85</f>
        <v>0</v>
      </c>
      <c r="H277" s="287">
        <f>data!BL85</f>
        <v>0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378.33</v>
      </c>
      <c r="D284" s="303">
        <f>data!BH90</f>
        <v>0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2304.29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1181.4642994248813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Providence Centralia Hospital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4.2222019230769225</v>
      </c>
      <c r="D298" s="294">
        <f>data!BO60</f>
        <v>0.57829807692307689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1.4237307692307692</v>
      </c>
      <c r="I298" s="294">
        <f>data!BT60</f>
        <v>2.0644278846153843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1052695.8699999999</v>
      </c>
      <c r="D299" s="287">
        <f>data!BO61</f>
        <v>58685.670000000006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131187.68000000002</v>
      </c>
      <c r="I299" s="287">
        <f>data!BT61</f>
        <v>184830.68000000002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49243</v>
      </c>
      <c r="D300" s="287">
        <f>data!BO62</f>
        <v>667184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6137</v>
      </c>
      <c r="I300" s="287">
        <f>data!BT62</f>
        <v>8999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196187.62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10616.169999999998</v>
      </c>
      <c r="D302" s="287">
        <f>data!BO64</f>
        <v>0</v>
      </c>
      <c r="E302" s="287">
        <f>data!BP64</f>
        <v>611.80999999999995</v>
      </c>
      <c r="F302" s="287">
        <f>data!BQ64</f>
        <v>0</v>
      </c>
      <c r="G302" s="287">
        <f>data!BR64</f>
        <v>0</v>
      </c>
      <c r="H302" s="287">
        <f>data!BS64</f>
        <v>1291.08</v>
      </c>
      <c r="I302" s="287">
        <f>data!BT64</f>
        <v>40.629999999999995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675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1469.66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1401581.1800000002</v>
      </c>
      <c r="D304" s="287">
        <f>data!BO66</f>
        <v>12645</v>
      </c>
      <c r="E304" s="287">
        <f>data!BP66</f>
        <v>23853.43</v>
      </c>
      <c r="F304" s="287">
        <f>data!BQ66</f>
        <v>0</v>
      </c>
      <c r="G304" s="287">
        <f>data!BR66</f>
        <v>0</v>
      </c>
      <c r="H304" s="287">
        <f>data!BS66</f>
        <v>5380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1493489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1870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20489.329999999998</v>
      </c>
      <c r="D306" s="287">
        <f>data!BO68</f>
        <v>0</v>
      </c>
      <c r="E306" s="287">
        <f>data!BP68</f>
        <v>2469.6</v>
      </c>
      <c r="F306" s="287">
        <f>data!BQ68</f>
        <v>0</v>
      </c>
      <c r="G306" s="287">
        <f>data!BR68</f>
        <v>0</v>
      </c>
      <c r="H306" s="287">
        <f>data!BS68</f>
        <v>13941.18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3693426.1799999997</v>
      </c>
      <c r="D307" s="287">
        <f>data!BO69</f>
        <v>0</v>
      </c>
      <c r="E307" s="287">
        <f>data!BP69</f>
        <v>180</v>
      </c>
      <c r="F307" s="287">
        <f>data!BQ69</f>
        <v>0</v>
      </c>
      <c r="G307" s="287">
        <f>data!BR69</f>
        <v>0</v>
      </c>
      <c r="H307" s="287">
        <f>data!BS69</f>
        <v>489.06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-580867.68999999994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-13600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7337535.6600000001</v>
      </c>
      <c r="D309" s="287">
        <f>data!BO85</f>
        <v>738514.67</v>
      </c>
      <c r="E309" s="287">
        <f>data!BP85</f>
        <v>27114.84</v>
      </c>
      <c r="F309" s="287">
        <f>data!BQ85</f>
        <v>0</v>
      </c>
      <c r="G309" s="287">
        <f>data!BR85</f>
        <v>0</v>
      </c>
      <c r="H309" s="287">
        <f>data!BS85</f>
        <v>148165.66</v>
      </c>
      <c r="I309" s="287">
        <f>data!BT85</f>
        <v>193870.31000000003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2964.54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1136.1599999999999</v>
      </c>
      <c r="I316" s="303">
        <f>data!BT90</f>
        <v>553.1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582.53625994756442</v>
      </c>
      <c r="I318" s="303">
        <f>data!BT92</f>
        <v>283.58752761670706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Providence Centralia Hospital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0</v>
      </c>
      <c r="E330" s="294">
        <f>data!BW60</f>
        <v>0</v>
      </c>
      <c r="F330" s="294">
        <f>data!BX60</f>
        <v>0</v>
      </c>
      <c r="G330" s="294">
        <f>data!BY60</f>
        <v>23.750408653846151</v>
      </c>
      <c r="H330" s="294">
        <f>data!BZ60</f>
        <v>9.3432211538461534</v>
      </c>
      <c r="I330" s="294">
        <f>data!CA60</f>
        <v>9.8615865384615393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0</v>
      </c>
      <c r="E331" s="306">
        <f>data!BW61</f>
        <v>0</v>
      </c>
      <c r="F331" s="306">
        <f>data!BX61</f>
        <v>0</v>
      </c>
      <c r="G331" s="306">
        <f>data!BY61</f>
        <v>2597684.75</v>
      </c>
      <c r="H331" s="306">
        <f>data!BZ61</f>
        <v>1050036.4100000001</v>
      </c>
      <c r="I331" s="306">
        <f>data!CA61</f>
        <v>794851.28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0</v>
      </c>
      <c r="G332" s="306">
        <f>data!BY62</f>
        <v>220463</v>
      </c>
      <c r="H332" s="306">
        <f>data!BZ62</f>
        <v>99343</v>
      </c>
      <c r="I332" s="306">
        <f>data!CA62</f>
        <v>45822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10400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0</v>
      </c>
      <c r="E334" s="306">
        <f>data!BW64</f>
        <v>0</v>
      </c>
      <c r="F334" s="306">
        <f>data!BX64</f>
        <v>0</v>
      </c>
      <c r="G334" s="306">
        <f>data!BY64</f>
        <v>21289.409999999996</v>
      </c>
      <c r="H334" s="306">
        <f>data!BZ64</f>
        <v>234.96</v>
      </c>
      <c r="I334" s="306">
        <f>data!CA64</f>
        <v>157.78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1874.95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0</v>
      </c>
      <c r="E336" s="306">
        <f>data!BW66</f>
        <v>3020944.96</v>
      </c>
      <c r="F336" s="306">
        <f>data!BX66</f>
        <v>0</v>
      </c>
      <c r="G336" s="306">
        <f>data!BY66</f>
        <v>502690.43000000005</v>
      </c>
      <c r="H336" s="306">
        <f>data!BZ66</f>
        <v>0</v>
      </c>
      <c r="I336" s="306">
        <f>data!CA66</f>
        <v>4619.6900000000005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0</v>
      </c>
      <c r="G337" s="306">
        <f>data!BY67</f>
        <v>135302</v>
      </c>
      <c r="H337" s="306">
        <f>data!BZ67</f>
        <v>0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5568.6900000000005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0</v>
      </c>
      <c r="E339" s="306">
        <f>data!BW69</f>
        <v>0</v>
      </c>
      <c r="F339" s="306">
        <f>data!BX69</f>
        <v>0</v>
      </c>
      <c r="G339" s="306">
        <f>data!BY69</f>
        <v>13936.58</v>
      </c>
      <c r="H339" s="306">
        <f>data!BZ69</f>
        <v>1106.73</v>
      </c>
      <c r="I339" s="306">
        <f>data!CA69</f>
        <v>21833.559999999998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-10953.8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0</v>
      </c>
      <c r="E341" s="287">
        <f>data!BW85</f>
        <v>3020944.96</v>
      </c>
      <c r="F341" s="287">
        <f>data!BX85</f>
        <v>0</v>
      </c>
      <c r="G341" s="287">
        <f>data!BY85</f>
        <v>3498256.0100000007</v>
      </c>
      <c r="H341" s="287">
        <f>data!BZ85</f>
        <v>1150721.1000000001</v>
      </c>
      <c r="I341" s="287">
        <f>data!CA85</f>
        <v>867284.31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235.05</v>
      </c>
      <c r="E348" s="303">
        <f>data!BW90</f>
        <v>352.08</v>
      </c>
      <c r="F348" s="303">
        <f>data!BX90</f>
        <v>0</v>
      </c>
      <c r="G348" s="303">
        <f>data!BY90</f>
        <v>3031.6899999999996</v>
      </c>
      <c r="H348" s="303">
        <f>data!BZ90</f>
        <v>0</v>
      </c>
      <c r="I348" s="303">
        <f>data!CA90</f>
        <v>87.85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120.51572657079551</v>
      </c>
      <c r="E350" s="303">
        <f>data!BW92</f>
        <v>180.51979158070912</v>
      </c>
      <c r="F350" s="303">
        <f>data!BX92</f>
        <v>0</v>
      </c>
      <c r="G350" s="303">
        <f>data!BY92</f>
        <v>1554.419583439332</v>
      </c>
      <c r="H350" s="303">
        <f>data!BZ92</f>
        <v>0</v>
      </c>
      <c r="I350" s="303">
        <f>data!CA92</f>
        <v>45.042784851071623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Providence Centralia Hospital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6.1593461538461538</v>
      </c>
      <c r="D362" s="294">
        <f>data!CC60</f>
        <v>2.3777548076923081</v>
      </c>
      <c r="E362" s="309"/>
      <c r="F362" s="297"/>
      <c r="G362" s="297"/>
      <c r="H362" s="297"/>
      <c r="I362" s="310">
        <f>data!CE60</f>
        <v>743.23112500000013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160189.40000000002</v>
      </c>
      <c r="D363" s="306">
        <f>data!CC61</f>
        <v>304153.90000000002</v>
      </c>
      <c r="E363" s="311"/>
      <c r="F363" s="311"/>
      <c r="G363" s="311"/>
      <c r="H363" s="311"/>
      <c r="I363" s="306">
        <f>data!CE61</f>
        <v>75530945.900000036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13151</v>
      </c>
      <c r="D364" s="306">
        <f>data!CC62</f>
        <v>81251</v>
      </c>
      <c r="E364" s="311"/>
      <c r="F364" s="311"/>
      <c r="G364" s="311"/>
      <c r="H364" s="311"/>
      <c r="I364" s="306">
        <f>data!CE62</f>
        <v>6248817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-62000</v>
      </c>
      <c r="E365" s="311"/>
      <c r="F365" s="311"/>
      <c r="G365" s="311"/>
      <c r="H365" s="311"/>
      <c r="I365" s="306">
        <f>data!CE63</f>
        <v>3880888.5700000003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6626.7599999999993</v>
      </c>
      <c r="E366" s="311"/>
      <c r="F366" s="311"/>
      <c r="G366" s="311"/>
      <c r="H366" s="311"/>
      <c r="I366" s="306">
        <f>data!CE64</f>
        <v>60483443.999999978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529.99</v>
      </c>
      <c r="E367" s="311"/>
      <c r="F367" s="311"/>
      <c r="G367" s="311"/>
      <c r="H367" s="311"/>
      <c r="I367" s="306">
        <f>data!CE65</f>
        <v>1035215.0499999999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-18781.38</v>
      </c>
      <c r="E368" s="311"/>
      <c r="F368" s="311"/>
      <c r="G368" s="311"/>
      <c r="H368" s="311"/>
      <c r="I368" s="306">
        <f>data!CE66</f>
        <v>12597395.77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0</v>
      </c>
      <c r="E369" s="311"/>
      <c r="F369" s="311"/>
      <c r="G369" s="311"/>
      <c r="H369" s="311"/>
      <c r="I369" s="306">
        <f>data!CE67</f>
        <v>3481834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22468.02</v>
      </c>
      <c r="E370" s="311"/>
      <c r="F370" s="311"/>
      <c r="G370" s="311"/>
      <c r="H370" s="311"/>
      <c r="I370" s="306">
        <f>data!CE68</f>
        <v>3883895.58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64623672.439999998</v>
      </c>
      <c r="E371" s="306">
        <f>data!CD69</f>
        <v>5906424.9300000099</v>
      </c>
      <c r="F371" s="311"/>
      <c r="G371" s="311"/>
      <c r="H371" s="311"/>
      <c r="I371" s="306">
        <f>data!CE69</f>
        <v>83047433.710000008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-1753155.7</v>
      </c>
      <c r="E372" s="287">
        <f>-data!CD84</f>
        <v>0</v>
      </c>
      <c r="F372" s="297"/>
      <c r="G372" s="297"/>
      <c r="H372" s="297"/>
      <c r="I372" s="287">
        <f>-data!CE84</f>
        <v>-8371283.7799999993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173340.40000000002</v>
      </c>
      <c r="D373" s="306">
        <f>data!CC85</f>
        <v>63204765.029999994</v>
      </c>
      <c r="E373" s="306">
        <f>data!CD85</f>
        <v>5906424.9300000099</v>
      </c>
      <c r="F373" s="311"/>
      <c r="G373" s="311"/>
      <c r="H373" s="311"/>
      <c r="I373" s="287">
        <f>data!CE85</f>
        <v>233447302.02000004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276681575.38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748536271.44000018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1025217846.8199999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2331.0800000000004</v>
      </c>
      <c r="E380" s="297"/>
      <c r="F380" s="297"/>
      <c r="G380" s="297"/>
      <c r="H380" s="297"/>
      <c r="I380" s="287">
        <f>data!CE90</f>
        <v>121620.22000000003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0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49594.900465679122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0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219.95146153846156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77" transitionEvaluation="1" transitionEntry="1" codeName="Sheet12">
    <tabColor rgb="FF92D050"/>
    <pageSetUpPr autoPageBreaks="0" fitToPage="1"/>
  </sheetPr>
  <dimension ref="A1:CF717"/>
  <sheetViews>
    <sheetView topLeftCell="A77" zoomScale="70" zoomScaleNormal="70" workbookViewId="0">
      <selection activeCell="C97" sqref="C97:C98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3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35">
      <c r="A38" s="337" t="s">
        <v>1342</v>
      </c>
      <c r="B38" s="338"/>
      <c r="C38" s="336"/>
      <c r="D38" s="335"/>
      <c r="E38" s="335"/>
      <c r="F38" s="335"/>
      <c r="G38" s="335"/>
    </row>
    <row r="39" spans="1:83" x14ac:dyDescent="0.35">
      <c r="A39" s="339" t="s">
        <v>1340</v>
      </c>
      <c r="B39" s="338"/>
      <c r="C39" s="336"/>
      <c r="D39" s="335"/>
      <c r="E39" s="335"/>
      <c r="F39" s="335"/>
      <c r="G39" s="335"/>
    </row>
    <row r="40" spans="1:83" x14ac:dyDescent="0.35">
      <c r="A40" s="340" t="s">
        <v>1343</v>
      </c>
      <c r="B40" s="335"/>
      <c r="C40" s="336"/>
      <c r="D40" s="335"/>
      <c r="E40" s="335"/>
      <c r="F40" s="335"/>
      <c r="G40" s="335"/>
    </row>
    <row r="41" spans="1:83" x14ac:dyDescent="0.35">
      <c r="A41" s="339" t="s">
        <v>1341</v>
      </c>
      <c r="B41" s="335"/>
      <c r="C41" s="336"/>
      <c r="D41" s="335"/>
      <c r="E41" s="335"/>
      <c r="F41" s="335"/>
      <c r="G41" s="33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5884748.0399999982</v>
      </c>
      <c r="C49" s="270">
        <f>IF($B$49,(ROUND((($B$49/$CE$62)*C62),0)))</f>
        <v>181527</v>
      </c>
      <c r="D49" s="270">
        <f t="shared" ref="D49:BO49" si="0">IF($B$49,(ROUND((($B$49/$CE$62)*D62),0)))</f>
        <v>0</v>
      </c>
      <c r="E49" s="270">
        <f t="shared" si="0"/>
        <v>1241198</v>
      </c>
      <c r="F49" s="270">
        <f t="shared" si="0"/>
        <v>0</v>
      </c>
      <c r="G49" s="270">
        <f t="shared" si="0"/>
        <v>0</v>
      </c>
      <c r="H49" s="270">
        <f t="shared" si="0"/>
        <v>0</v>
      </c>
      <c r="I49" s="270">
        <f t="shared" si="0"/>
        <v>0</v>
      </c>
      <c r="J49" s="270">
        <f t="shared" si="0"/>
        <v>0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328545</v>
      </c>
      <c r="P49" s="270">
        <f t="shared" si="0"/>
        <v>378731</v>
      </c>
      <c r="Q49" s="270">
        <f t="shared" si="0"/>
        <v>45679</v>
      </c>
      <c r="R49" s="270">
        <f t="shared" si="0"/>
        <v>0</v>
      </c>
      <c r="S49" s="270">
        <f t="shared" si="0"/>
        <v>25566</v>
      </c>
      <c r="T49" s="270">
        <f t="shared" si="0"/>
        <v>0</v>
      </c>
      <c r="U49" s="270">
        <f t="shared" si="0"/>
        <v>248866</v>
      </c>
      <c r="V49" s="270">
        <f t="shared" si="0"/>
        <v>36103</v>
      </c>
      <c r="W49" s="270">
        <f t="shared" si="0"/>
        <v>0</v>
      </c>
      <c r="X49" s="270">
        <f t="shared" si="0"/>
        <v>0</v>
      </c>
      <c r="Y49" s="270">
        <f t="shared" si="0"/>
        <v>426879</v>
      </c>
      <c r="Z49" s="270">
        <f t="shared" si="0"/>
        <v>631014</v>
      </c>
      <c r="AA49" s="270">
        <f t="shared" si="0"/>
        <v>0</v>
      </c>
      <c r="AB49" s="270">
        <f t="shared" si="0"/>
        <v>312347</v>
      </c>
      <c r="AC49" s="270">
        <f t="shared" si="0"/>
        <v>156100</v>
      </c>
      <c r="AD49" s="270">
        <f t="shared" si="0"/>
        <v>0</v>
      </c>
      <c r="AE49" s="270">
        <f t="shared" si="0"/>
        <v>89764</v>
      </c>
      <c r="AF49" s="270">
        <f t="shared" si="0"/>
        <v>0</v>
      </c>
      <c r="AG49" s="270">
        <f t="shared" si="0"/>
        <v>628387</v>
      </c>
      <c r="AH49" s="270">
        <f t="shared" si="0"/>
        <v>0</v>
      </c>
      <c r="AI49" s="270">
        <f t="shared" si="0"/>
        <v>0</v>
      </c>
      <c r="AJ49" s="270">
        <f t="shared" si="0"/>
        <v>89073</v>
      </c>
      <c r="AK49" s="270">
        <f t="shared" si="0"/>
        <v>38100</v>
      </c>
      <c r="AL49" s="270">
        <f t="shared" si="0"/>
        <v>22932</v>
      </c>
      <c r="AM49" s="270">
        <f t="shared" si="0"/>
        <v>0</v>
      </c>
      <c r="AN49" s="270">
        <f t="shared" si="0"/>
        <v>0</v>
      </c>
      <c r="AO49" s="270">
        <f t="shared" si="0"/>
        <v>0</v>
      </c>
      <c r="AP49" s="270">
        <f t="shared" si="0"/>
        <v>0</v>
      </c>
      <c r="AQ49" s="270">
        <f t="shared" si="0"/>
        <v>0</v>
      </c>
      <c r="AR49" s="270">
        <f t="shared" si="0"/>
        <v>0</v>
      </c>
      <c r="AS49" s="270">
        <f t="shared" si="0"/>
        <v>0</v>
      </c>
      <c r="AT49" s="270">
        <f t="shared" si="0"/>
        <v>0</v>
      </c>
      <c r="AU49" s="270">
        <f t="shared" si="0"/>
        <v>0</v>
      </c>
      <c r="AV49" s="270">
        <f t="shared" si="0"/>
        <v>50699</v>
      </c>
      <c r="AW49" s="270">
        <f t="shared" si="0"/>
        <v>0</v>
      </c>
      <c r="AX49" s="270">
        <f t="shared" si="0"/>
        <v>0</v>
      </c>
      <c r="AY49" s="270">
        <f t="shared" si="0"/>
        <v>118374</v>
      </c>
      <c r="AZ49" s="270">
        <f t="shared" si="0"/>
        <v>0</v>
      </c>
      <c r="BA49" s="270">
        <f t="shared" si="0"/>
        <v>7960</v>
      </c>
      <c r="BB49" s="270">
        <f t="shared" si="0"/>
        <v>18</v>
      </c>
      <c r="BC49" s="270">
        <f t="shared" si="0"/>
        <v>0</v>
      </c>
      <c r="BD49" s="270">
        <f t="shared" si="0"/>
        <v>0</v>
      </c>
      <c r="BE49" s="270">
        <f t="shared" si="0"/>
        <v>133961</v>
      </c>
      <c r="BF49" s="270">
        <f t="shared" si="0"/>
        <v>135607</v>
      </c>
      <c r="BG49" s="270">
        <f t="shared" si="0"/>
        <v>0</v>
      </c>
      <c r="BH49" s="270">
        <f t="shared" si="0"/>
        <v>19</v>
      </c>
      <c r="BI49" s="270">
        <f t="shared" si="0"/>
        <v>0</v>
      </c>
      <c r="BJ49" s="270">
        <f t="shared" si="0"/>
        <v>0</v>
      </c>
      <c r="BK49" s="270">
        <f t="shared" si="0"/>
        <v>0</v>
      </c>
      <c r="BL49" s="270">
        <f t="shared" si="0"/>
        <v>0</v>
      </c>
      <c r="BM49" s="270">
        <f t="shared" si="0"/>
        <v>0</v>
      </c>
      <c r="BN49" s="270">
        <f t="shared" si="0"/>
        <v>76166</v>
      </c>
      <c r="BO49" s="270">
        <f t="shared" si="0"/>
        <v>11132</v>
      </c>
      <c r="BP49" s="270">
        <f t="shared" ref="BP49:CD49" si="1">IF($B$49,(ROUND((($B$49/$CE$62)*BP62),0)))</f>
        <v>0</v>
      </c>
      <c r="BQ49" s="270">
        <f t="shared" si="1"/>
        <v>0</v>
      </c>
      <c r="BR49" s="270">
        <f t="shared" si="1"/>
        <v>0</v>
      </c>
      <c r="BS49" s="270">
        <f t="shared" si="1"/>
        <v>6511</v>
      </c>
      <c r="BT49" s="270">
        <f t="shared" si="1"/>
        <v>12963</v>
      </c>
      <c r="BU49" s="270">
        <f t="shared" si="1"/>
        <v>0</v>
      </c>
      <c r="BV49" s="270">
        <f t="shared" si="1"/>
        <v>10662</v>
      </c>
      <c r="BW49" s="270">
        <f t="shared" si="1"/>
        <v>51617</v>
      </c>
      <c r="BX49" s="270">
        <f t="shared" si="1"/>
        <v>0</v>
      </c>
      <c r="BY49" s="270">
        <f t="shared" si="1"/>
        <v>319761</v>
      </c>
      <c r="BZ49" s="270">
        <f t="shared" si="1"/>
        <v>0</v>
      </c>
      <c r="CA49" s="270">
        <f t="shared" si="1"/>
        <v>20800</v>
      </c>
      <c r="CB49" s="270">
        <f t="shared" si="1"/>
        <v>64</v>
      </c>
      <c r="CC49" s="270">
        <f t="shared" si="1"/>
        <v>47621</v>
      </c>
      <c r="CD49" s="270">
        <f t="shared" si="1"/>
        <v>0</v>
      </c>
      <c r="CE49" s="32">
        <f>SUM(C49:CD49)</f>
        <v>5884746</v>
      </c>
    </row>
    <row r="50" spans="1:83" x14ac:dyDescent="0.35">
      <c r="A50" s="20" t="s">
        <v>218</v>
      </c>
      <c r="B50" s="270">
        <f>B48+B49</f>
        <v>5884748.0399999982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4187894.7399999998</v>
      </c>
      <c r="C53" s="270">
        <f>IF($B$53,ROUND(($B$53/($CE$91+$CF$91)*C91),0))</f>
        <v>109329</v>
      </c>
      <c r="D53" s="270">
        <f t="shared" ref="D53:BO53" si="2">IF($B$53,ROUND(($B$53/($CE$91+$CF$91)*D91),0))</f>
        <v>0</v>
      </c>
      <c r="E53" s="270">
        <f t="shared" si="2"/>
        <v>893583</v>
      </c>
      <c r="F53" s="270">
        <f t="shared" si="2"/>
        <v>0</v>
      </c>
      <c r="G53" s="270">
        <f t="shared" si="2"/>
        <v>0</v>
      </c>
      <c r="H53" s="270">
        <f t="shared" si="2"/>
        <v>0</v>
      </c>
      <c r="I53" s="270">
        <f t="shared" si="2"/>
        <v>0</v>
      </c>
      <c r="J53" s="270">
        <f t="shared" si="2"/>
        <v>0</v>
      </c>
      <c r="K53" s="270">
        <f t="shared" si="2"/>
        <v>0</v>
      </c>
      <c r="L53" s="270">
        <f t="shared" si="2"/>
        <v>0</v>
      </c>
      <c r="M53" s="270">
        <f t="shared" si="2"/>
        <v>0</v>
      </c>
      <c r="N53" s="270">
        <f t="shared" si="2"/>
        <v>0</v>
      </c>
      <c r="O53" s="270">
        <f t="shared" si="2"/>
        <v>252576</v>
      </c>
      <c r="P53" s="270">
        <f t="shared" si="2"/>
        <v>385632</v>
      </c>
      <c r="Q53" s="270">
        <f t="shared" si="2"/>
        <v>0</v>
      </c>
      <c r="R53" s="270">
        <f t="shared" si="2"/>
        <v>18005</v>
      </c>
      <c r="S53" s="270">
        <f t="shared" si="2"/>
        <v>128145</v>
      </c>
      <c r="T53" s="270">
        <f t="shared" si="2"/>
        <v>0</v>
      </c>
      <c r="U53" s="270">
        <f t="shared" si="2"/>
        <v>143835</v>
      </c>
      <c r="V53" s="270">
        <f t="shared" si="2"/>
        <v>9463</v>
      </c>
      <c r="W53" s="270">
        <f t="shared" si="2"/>
        <v>0</v>
      </c>
      <c r="X53" s="270">
        <f t="shared" si="2"/>
        <v>0</v>
      </c>
      <c r="Y53" s="270">
        <f t="shared" si="2"/>
        <v>300211</v>
      </c>
      <c r="Z53" s="270">
        <f t="shared" si="2"/>
        <v>0</v>
      </c>
      <c r="AA53" s="270">
        <f t="shared" si="2"/>
        <v>0</v>
      </c>
      <c r="AB53" s="270">
        <f t="shared" si="2"/>
        <v>81897</v>
      </c>
      <c r="AC53" s="270">
        <f t="shared" si="2"/>
        <v>56602</v>
      </c>
      <c r="AD53" s="270">
        <f t="shared" si="2"/>
        <v>0</v>
      </c>
      <c r="AE53" s="270">
        <f t="shared" si="2"/>
        <v>159516</v>
      </c>
      <c r="AF53" s="270">
        <f t="shared" si="2"/>
        <v>0</v>
      </c>
      <c r="AG53" s="270">
        <f t="shared" si="2"/>
        <v>379766</v>
      </c>
      <c r="AH53" s="270">
        <f t="shared" si="2"/>
        <v>0</v>
      </c>
      <c r="AI53" s="270">
        <f t="shared" si="2"/>
        <v>0</v>
      </c>
      <c r="AJ53" s="270">
        <f t="shared" si="2"/>
        <v>0</v>
      </c>
      <c r="AK53" s="270">
        <f t="shared" si="2"/>
        <v>0</v>
      </c>
      <c r="AL53" s="270">
        <f t="shared" si="2"/>
        <v>0</v>
      </c>
      <c r="AM53" s="270">
        <f t="shared" si="2"/>
        <v>0</v>
      </c>
      <c r="AN53" s="270">
        <f t="shared" si="2"/>
        <v>0</v>
      </c>
      <c r="AO53" s="270">
        <f t="shared" si="2"/>
        <v>0</v>
      </c>
      <c r="AP53" s="270">
        <f t="shared" si="2"/>
        <v>0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0</v>
      </c>
      <c r="AU53" s="270">
        <f t="shared" si="2"/>
        <v>0</v>
      </c>
      <c r="AV53" s="270">
        <f t="shared" si="2"/>
        <v>0</v>
      </c>
      <c r="AW53" s="270">
        <f t="shared" si="2"/>
        <v>0</v>
      </c>
      <c r="AX53" s="270">
        <f t="shared" si="2"/>
        <v>0</v>
      </c>
      <c r="AY53" s="270">
        <f t="shared" si="2"/>
        <v>163216</v>
      </c>
      <c r="AZ53" s="270">
        <f t="shared" si="2"/>
        <v>0</v>
      </c>
      <c r="BA53" s="270">
        <f t="shared" si="2"/>
        <v>10046</v>
      </c>
      <c r="BB53" s="270">
        <f t="shared" si="2"/>
        <v>22594</v>
      </c>
      <c r="BC53" s="270">
        <f t="shared" si="2"/>
        <v>0</v>
      </c>
      <c r="BD53" s="270">
        <f t="shared" si="2"/>
        <v>122221</v>
      </c>
      <c r="BE53" s="270">
        <f t="shared" si="2"/>
        <v>453577</v>
      </c>
      <c r="BF53" s="270">
        <f t="shared" si="2"/>
        <v>59284</v>
      </c>
      <c r="BG53" s="270">
        <f t="shared" si="2"/>
        <v>2750</v>
      </c>
      <c r="BH53" s="270">
        <f t="shared" si="2"/>
        <v>16922</v>
      </c>
      <c r="BI53" s="270">
        <f t="shared" si="2"/>
        <v>0</v>
      </c>
      <c r="BJ53" s="270">
        <f t="shared" si="2"/>
        <v>0</v>
      </c>
      <c r="BK53" s="270">
        <f t="shared" si="2"/>
        <v>4078</v>
      </c>
      <c r="BL53" s="270">
        <f t="shared" si="2"/>
        <v>79876</v>
      </c>
      <c r="BM53" s="270">
        <f t="shared" si="2"/>
        <v>0</v>
      </c>
      <c r="BN53" s="270">
        <f t="shared" si="2"/>
        <v>88569</v>
      </c>
      <c r="BO53" s="270">
        <f t="shared" si="2"/>
        <v>0</v>
      </c>
      <c r="BP53" s="270">
        <f t="shared" ref="BP53:CD53" si="3">IF($B$53,ROUND(($B$53/($CE$91+$CF$91)*BP91),0))</f>
        <v>0</v>
      </c>
      <c r="BQ53" s="270">
        <f t="shared" si="3"/>
        <v>0</v>
      </c>
      <c r="BR53" s="270">
        <f t="shared" si="3"/>
        <v>0</v>
      </c>
      <c r="BS53" s="270">
        <f t="shared" si="3"/>
        <v>23131</v>
      </c>
      <c r="BT53" s="270">
        <f t="shared" si="3"/>
        <v>26374</v>
      </c>
      <c r="BU53" s="270">
        <f t="shared" si="3"/>
        <v>0</v>
      </c>
      <c r="BV53" s="270">
        <f t="shared" si="3"/>
        <v>10028</v>
      </c>
      <c r="BW53" s="270">
        <f t="shared" si="3"/>
        <v>43600</v>
      </c>
      <c r="BX53" s="270">
        <f t="shared" si="3"/>
        <v>0</v>
      </c>
      <c r="BY53" s="270">
        <f t="shared" si="3"/>
        <v>97121</v>
      </c>
      <c r="BZ53" s="270">
        <f t="shared" si="3"/>
        <v>0</v>
      </c>
      <c r="CA53" s="270">
        <f t="shared" si="3"/>
        <v>0</v>
      </c>
      <c r="CB53" s="270">
        <f t="shared" si="3"/>
        <v>0</v>
      </c>
      <c r="CC53" s="270">
        <f t="shared" si="3"/>
        <v>45946</v>
      </c>
      <c r="CD53" s="270">
        <f t="shared" si="3"/>
        <v>0</v>
      </c>
      <c r="CE53" s="32">
        <f>SUM(C53:CD53)</f>
        <v>4187893</v>
      </c>
    </row>
    <row r="54" spans="1:83" x14ac:dyDescent="0.35">
      <c r="A54" s="20" t="s">
        <v>218</v>
      </c>
      <c r="B54" s="270">
        <f>B52+B53</f>
        <v>4187894.7399999998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2050.4416149022127</v>
      </c>
      <c r="D60" s="213">
        <v>0</v>
      </c>
      <c r="E60" s="213">
        <v>18505.010000000009</v>
      </c>
      <c r="F60" s="213">
        <v>0</v>
      </c>
      <c r="G60" s="213">
        <v>0</v>
      </c>
      <c r="H60" s="213">
        <v>0</v>
      </c>
      <c r="I60" s="213">
        <v>0</v>
      </c>
      <c r="J60" s="213">
        <v>946</v>
      </c>
      <c r="K60" s="213">
        <v>0</v>
      </c>
      <c r="L60" s="213">
        <v>0</v>
      </c>
      <c r="M60" s="213">
        <v>0</v>
      </c>
      <c r="N60" s="213">
        <v>0</v>
      </c>
      <c r="O60" s="213">
        <v>635</v>
      </c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>
        <v>98164.369999999981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16.919999999999998</v>
      </c>
      <c r="D61" s="243">
        <v>0</v>
      </c>
      <c r="E61" s="243">
        <v>125.28999999999999</v>
      </c>
      <c r="F61" s="243">
        <v>0</v>
      </c>
      <c r="G61" s="243">
        <v>0</v>
      </c>
      <c r="H61" s="243">
        <v>0</v>
      </c>
      <c r="I61" s="243">
        <v>0</v>
      </c>
      <c r="J61" s="243">
        <v>0</v>
      </c>
      <c r="K61" s="243">
        <v>0</v>
      </c>
      <c r="L61" s="243">
        <v>0</v>
      </c>
      <c r="M61" s="243">
        <v>0</v>
      </c>
      <c r="N61" s="243">
        <v>0</v>
      </c>
      <c r="O61" s="243">
        <v>27.39</v>
      </c>
      <c r="P61" s="244">
        <v>36.700000000000003</v>
      </c>
      <c r="Q61" s="244">
        <v>3.26</v>
      </c>
      <c r="R61" s="244">
        <v>0</v>
      </c>
      <c r="S61" s="245">
        <v>4.9800000000000004</v>
      </c>
      <c r="T61" s="245">
        <v>0</v>
      </c>
      <c r="U61" s="246">
        <v>37.720000000000006</v>
      </c>
      <c r="V61" s="244">
        <v>3.9299999999999997</v>
      </c>
      <c r="W61" s="244">
        <v>0</v>
      </c>
      <c r="X61" s="244">
        <v>0</v>
      </c>
      <c r="Y61" s="244">
        <v>54.46</v>
      </c>
      <c r="Z61" s="244">
        <v>78.869999999999962</v>
      </c>
      <c r="AA61" s="244">
        <v>0</v>
      </c>
      <c r="AB61" s="245">
        <v>31.770000000000007</v>
      </c>
      <c r="AC61" s="244">
        <v>19.82</v>
      </c>
      <c r="AD61" s="244">
        <v>0</v>
      </c>
      <c r="AE61" s="244">
        <v>9.7099999999999973</v>
      </c>
      <c r="AF61" s="244">
        <v>0</v>
      </c>
      <c r="AG61" s="244">
        <v>64.2</v>
      </c>
      <c r="AH61" s="244">
        <v>0</v>
      </c>
      <c r="AI61" s="244">
        <v>0</v>
      </c>
      <c r="AJ61" s="244">
        <v>7.91</v>
      </c>
      <c r="AK61" s="244">
        <v>4.38</v>
      </c>
      <c r="AL61" s="244">
        <v>2.4899999999999998</v>
      </c>
      <c r="AM61" s="244">
        <v>0</v>
      </c>
      <c r="AN61" s="244">
        <v>0</v>
      </c>
      <c r="AO61" s="244">
        <v>0</v>
      </c>
      <c r="AP61" s="244">
        <v>0</v>
      </c>
      <c r="AQ61" s="244">
        <v>0</v>
      </c>
      <c r="AR61" s="244">
        <v>0</v>
      </c>
      <c r="AS61" s="244">
        <v>0</v>
      </c>
      <c r="AT61" s="244">
        <v>0</v>
      </c>
      <c r="AU61" s="244">
        <v>0</v>
      </c>
      <c r="AV61" s="245">
        <v>9.48</v>
      </c>
      <c r="AW61" s="245">
        <v>0</v>
      </c>
      <c r="AX61" s="245">
        <v>0</v>
      </c>
      <c r="AY61" s="244">
        <v>26.720000000000002</v>
      </c>
      <c r="AZ61" s="244">
        <v>0</v>
      </c>
      <c r="BA61" s="245">
        <v>1.81</v>
      </c>
      <c r="BB61" s="245">
        <v>0</v>
      </c>
      <c r="BC61" s="245">
        <v>0</v>
      </c>
      <c r="BD61" s="245">
        <v>0</v>
      </c>
      <c r="BE61" s="244">
        <v>18.690000000000001</v>
      </c>
      <c r="BF61" s="245">
        <v>30.300000000000004</v>
      </c>
      <c r="BG61" s="245">
        <v>0</v>
      </c>
      <c r="BH61" s="245">
        <v>0</v>
      </c>
      <c r="BI61" s="245">
        <v>0</v>
      </c>
      <c r="BJ61" s="245">
        <v>0</v>
      </c>
      <c r="BK61" s="245">
        <v>0</v>
      </c>
      <c r="BL61" s="245">
        <v>0</v>
      </c>
      <c r="BM61" s="245">
        <v>0</v>
      </c>
      <c r="BN61" s="245">
        <v>5.8800000000000008</v>
      </c>
      <c r="BO61" s="245">
        <v>1.32</v>
      </c>
      <c r="BP61" s="245">
        <v>0</v>
      </c>
      <c r="BQ61" s="245">
        <v>0</v>
      </c>
      <c r="BR61" s="245">
        <v>0</v>
      </c>
      <c r="BS61" s="245">
        <v>0.75</v>
      </c>
      <c r="BT61" s="245">
        <v>1.69</v>
      </c>
      <c r="BU61" s="245">
        <v>0</v>
      </c>
      <c r="BV61" s="245">
        <v>1.75</v>
      </c>
      <c r="BW61" s="245">
        <v>6.25</v>
      </c>
      <c r="BX61" s="245">
        <v>0</v>
      </c>
      <c r="BY61" s="245">
        <v>33.54999999999999</v>
      </c>
      <c r="BZ61" s="245">
        <v>0</v>
      </c>
      <c r="CA61" s="245">
        <v>2.7399999999999998</v>
      </c>
      <c r="CB61" s="245">
        <v>0.01</v>
      </c>
      <c r="CC61" s="245">
        <v>-27.57</v>
      </c>
      <c r="CD61" s="247" t="s">
        <v>233</v>
      </c>
      <c r="CE61" s="268">
        <f t="shared" ref="CE61:CE69" si="4">SUM(C61:CD61)</f>
        <v>643.16999999999985</v>
      </c>
    </row>
    <row r="62" spans="1:83" x14ac:dyDescent="0.35">
      <c r="A62" s="39" t="s">
        <v>248</v>
      </c>
      <c r="B62" s="20"/>
      <c r="C62" s="213">
        <v>2053198.71</v>
      </c>
      <c r="D62" s="213">
        <v>0</v>
      </c>
      <c r="E62" s="213">
        <v>14038846.800000003</v>
      </c>
      <c r="F62" s="213">
        <v>0</v>
      </c>
      <c r="G62" s="213">
        <v>0</v>
      </c>
      <c r="H62" s="213">
        <v>0</v>
      </c>
      <c r="I62" s="213">
        <v>0</v>
      </c>
      <c r="J62" s="213">
        <v>0</v>
      </c>
      <c r="K62" s="213">
        <v>0</v>
      </c>
      <c r="L62" s="213">
        <v>0</v>
      </c>
      <c r="M62" s="213">
        <v>0</v>
      </c>
      <c r="N62" s="213">
        <v>0</v>
      </c>
      <c r="O62" s="213">
        <v>3716082.47</v>
      </c>
      <c r="P62" s="214">
        <v>4283715.7399999993</v>
      </c>
      <c r="Q62" s="214">
        <v>516662.57999999996</v>
      </c>
      <c r="R62" s="214">
        <v>0</v>
      </c>
      <c r="S62" s="228">
        <v>289173.52</v>
      </c>
      <c r="T62" s="228">
        <v>0</v>
      </c>
      <c r="U62" s="227">
        <v>2814856.1199999996</v>
      </c>
      <c r="V62" s="214">
        <v>408356.04000000004</v>
      </c>
      <c r="W62" s="214">
        <v>0</v>
      </c>
      <c r="X62" s="214">
        <v>0</v>
      </c>
      <c r="Y62" s="214">
        <v>4828314.1300000008</v>
      </c>
      <c r="Z62" s="214">
        <v>7137226.9300000016</v>
      </c>
      <c r="AA62" s="214">
        <v>0</v>
      </c>
      <c r="AB62" s="240">
        <v>3532867.14</v>
      </c>
      <c r="AC62" s="214">
        <v>1765606.98</v>
      </c>
      <c r="AD62" s="214">
        <v>0</v>
      </c>
      <c r="AE62" s="214">
        <v>1015289.9899999999</v>
      </c>
      <c r="AF62" s="214">
        <v>0</v>
      </c>
      <c r="AG62" s="214">
        <v>7107503.6000000006</v>
      </c>
      <c r="AH62" s="214">
        <v>0</v>
      </c>
      <c r="AI62" s="214">
        <v>0</v>
      </c>
      <c r="AJ62" s="214">
        <v>1007474.8</v>
      </c>
      <c r="AK62" s="214">
        <v>430941.78</v>
      </c>
      <c r="AL62" s="214">
        <v>259371.77999999997</v>
      </c>
      <c r="AM62" s="214">
        <v>0</v>
      </c>
      <c r="AN62" s="214">
        <v>0</v>
      </c>
      <c r="AO62" s="214">
        <v>0</v>
      </c>
      <c r="AP62" s="214">
        <v>0</v>
      </c>
      <c r="AQ62" s="214">
        <v>0</v>
      </c>
      <c r="AR62" s="214">
        <v>0</v>
      </c>
      <c r="AS62" s="214">
        <v>0</v>
      </c>
      <c r="AT62" s="214">
        <v>0</v>
      </c>
      <c r="AU62" s="214">
        <v>0</v>
      </c>
      <c r="AV62" s="228">
        <v>573439.41</v>
      </c>
      <c r="AW62" s="228">
        <v>0</v>
      </c>
      <c r="AX62" s="228">
        <v>0</v>
      </c>
      <c r="AY62" s="214">
        <v>1338900.4500000002</v>
      </c>
      <c r="AZ62" s="214">
        <v>0</v>
      </c>
      <c r="BA62" s="228">
        <v>90037.66</v>
      </c>
      <c r="BB62" s="228">
        <v>203.37</v>
      </c>
      <c r="BC62" s="228">
        <v>0</v>
      </c>
      <c r="BD62" s="228">
        <v>0</v>
      </c>
      <c r="BE62" s="214">
        <v>1515196.68</v>
      </c>
      <c r="BF62" s="228">
        <v>1533818.1</v>
      </c>
      <c r="BG62" s="228">
        <v>0</v>
      </c>
      <c r="BH62" s="228">
        <v>218.09999999999908</v>
      </c>
      <c r="BI62" s="228">
        <v>0</v>
      </c>
      <c r="BJ62" s="228">
        <v>0</v>
      </c>
      <c r="BK62" s="228">
        <v>0</v>
      </c>
      <c r="BL62" s="228">
        <v>0</v>
      </c>
      <c r="BM62" s="228">
        <v>0</v>
      </c>
      <c r="BN62" s="228">
        <v>861490.26</v>
      </c>
      <c r="BO62" s="228">
        <v>125913.98999999999</v>
      </c>
      <c r="BP62" s="228">
        <v>0</v>
      </c>
      <c r="BQ62" s="228">
        <v>0</v>
      </c>
      <c r="BR62" s="228">
        <v>0</v>
      </c>
      <c r="BS62" s="228">
        <v>73642.290000000008</v>
      </c>
      <c r="BT62" s="228">
        <v>146625.10999999999</v>
      </c>
      <c r="BU62" s="228">
        <v>0</v>
      </c>
      <c r="BV62" s="228">
        <v>120599.98999999999</v>
      </c>
      <c r="BW62" s="228">
        <v>583821.48</v>
      </c>
      <c r="BX62" s="228">
        <v>0</v>
      </c>
      <c r="BY62" s="228">
        <v>3616721.2800000007</v>
      </c>
      <c r="BZ62" s="228">
        <v>0</v>
      </c>
      <c r="CA62" s="228">
        <v>235265.00999999998</v>
      </c>
      <c r="CB62" s="228">
        <v>721.06000000000006</v>
      </c>
      <c r="CC62" s="228">
        <v>538629.87</v>
      </c>
      <c r="CD62" s="29" t="s">
        <v>233</v>
      </c>
      <c r="CE62" s="32">
        <f t="shared" si="4"/>
        <v>66560733.219999991</v>
      </c>
    </row>
    <row r="63" spans="1:83" x14ac:dyDescent="0.35">
      <c r="A63" s="39" t="s">
        <v>9</v>
      </c>
      <c r="B63" s="20"/>
      <c r="C63" s="269">
        <f>ROUND(C48+C49,0)</f>
        <v>181527</v>
      </c>
      <c r="D63" s="269">
        <f t="shared" ref="D63:BO63" si="5">ROUND(D48+D49,0)</f>
        <v>0</v>
      </c>
      <c r="E63" s="269">
        <f t="shared" si="5"/>
        <v>1241198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328545</v>
      </c>
      <c r="P63" s="269">
        <f t="shared" si="5"/>
        <v>378731</v>
      </c>
      <c r="Q63" s="269">
        <f t="shared" si="5"/>
        <v>45679</v>
      </c>
      <c r="R63" s="269">
        <f t="shared" si="5"/>
        <v>0</v>
      </c>
      <c r="S63" s="269">
        <f t="shared" si="5"/>
        <v>25566</v>
      </c>
      <c r="T63" s="269">
        <f t="shared" si="5"/>
        <v>0</v>
      </c>
      <c r="U63" s="269">
        <f t="shared" si="5"/>
        <v>248866</v>
      </c>
      <c r="V63" s="269">
        <f t="shared" si="5"/>
        <v>36103</v>
      </c>
      <c r="W63" s="269">
        <f t="shared" si="5"/>
        <v>0</v>
      </c>
      <c r="X63" s="269">
        <f t="shared" si="5"/>
        <v>0</v>
      </c>
      <c r="Y63" s="269">
        <f t="shared" si="5"/>
        <v>426879</v>
      </c>
      <c r="Z63" s="269">
        <f t="shared" si="5"/>
        <v>631014</v>
      </c>
      <c r="AA63" s="269">
        <f t="shared" si="5"/>
        <v>0</v>
      </c>
      <c r="AB63" s="269">
        <f t="shared" si="5"/>
        <v>312347</v>
      </c>
      <c r="AC63" s="269">
        <f t="shared" si="5"/>
        <v>156100</v>
      </c>
      <c r="AD63" s="269">
        <f t="shared" si="5"/>
        <v>0</v>
      </c>
      <c r="AE63" s="269">
        <f t="shared" si="5"/>
        <v>89764</v>
      </c>
      <c r="AF63" s="269">
        <f t="shared" si="5"/>
        <v>0</v>
      </c>
      <c r="AG63" s="269">
        <f t="shared" si="5"/>
        <v>628387</v>
      </c>
      <c r="AH63" s="269">
        <f t="shared" si="5"/>
        <v>0</v>
      </c>
      <c r="AI63" s="269">
        <f t="shared" si="5"/>
        <v>0</v>
      </c>
      <c r="AJ63" s="269">
        <f t="shared" si="5"/>
        <v>89073</v>
      </c>
      <c r="AK63" s="269">
        <f t="shared" si="5"/>
        <v>38100</v>
      </c>
      <c r="AL63" s="269">
        <f t="shared" si="5"/>
        <v>22932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50699</v>
      </c>
      <c r="AW63" s="269">
        <f t="shared" si="5"/>
        <v>0</v>
      </c>
      <c r="AX63" s="269">
        <f t="shared" si="5"/>
        <v>0</v>
      </c>
      <c r="AY63" s="269">
        <f t="shared" si="5"/>
        <v>118374</v>
      </c>
      <c r="AZ63" s="269">
        <f t="shared" si="5"/>
        <v>0</v>
      </c>
      <c r="BA63" s="269">
        <f t="shared" si="5"/>
        <v>7960</v>
      </c>
      <c r="BB63" s="269">
        <f t="shared" si="5"/>
        <v>18</v>
      </c>
      <c r="BC63" s="269">
        <f t="shared" si="5"/>
        <v>0</v>
      </c>
      <c r="BD63" s="269">
        <f t="shared" si="5"/>
        <v>0</v>
      </c>
      <c r="BE63" s="269">
        <f t="shared" si="5"/>
        <v>133961</v>
      </c>
      <c r="BF63" s="269">
        <f t="shared" si="5"/>
        <v>135607</v>
      </c>
      <c r="BG63" s="269">
        <f t="shared" si="5"/>
        <v>0</v>
      </c>
      <c r="BH63" s="269">
        <f t="shared" si="5"/>
        <v>19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76166</v>
      </c>
      <c r="BO63" s="269">
        <f t="shared" si="5"/>
        <v>11132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6511</v>
      </c>
      <c r="BT63" s="269">
        <f t="shared" si="6"/>
        <v>12963</v>
      </c>
      <c r="BU63" s="269">
        <f t="shared" si="6"/>
        <v>0</v>
      </c>
      <c r="BV63" s="269">
        <f t="shared" si="6"/>
        <v>10662</v>
      </c>
      <c r="BW63" s="269">
        <f t="shared" si="6"/>
        <v>51617</v>
      </c>
      <c r="BX63" s="269">
        <f t="shared" si="6"/>
        <v>0</v>
      </c>
      <c r="BY63" s="269">
        <f t="shared" si="6"/>
        <v>319761</v>
      </c>
      <c r="BZ63" s="269">
        <f t="shared" si="6"/>
        <v>0</v>
      </c>
      <c r="CA63" s="269">
        <f t="shared" si="6"/>
        <v>20800</v>
      </c>
      <c r="CB63" s="269">
        <f t="shared" si="6"/>
        <v>64</v>
      </c>
      <c r="CC63" s="269">
        <f t="shared" si="6"/>
        <v>47621</v>
      </c>
      <c r="CD63" s="29" t="s">
        <v>233</v>
      </c>
      <c r="CE63" s="32">
        <f t="shared" si="4"/>
        <v>5884746</v>
      </c>
    </row>
    <row r="64" spans="1:83" x14ac:dyDescent="0.35">
      <c r="A64" s="39" t="s">
        <v>249</v>
      </c>
      <c r="B64" s="20"/>
      <c r="C64" s="213">
        <v>0</v>
      </c>
      <c r="D64" s="213">
        <v>0</v>
      </c>
      <c r="E64" s="213">
        <v>0</v>
      </c>
      <c r="F64" s="213">
        <v>0</v>
      </c>
      <c r="G64" s="213">
        <v>0</v>
      </c>
      <c r="H64" s="213">
        <v>0</v>
      </c>
      <c r="I64" s="213">
        <v>0</v>
      </c>
      <c r="J64" s="213">
        <v>0</v>
      </c>
      <c r="K64" s="213">
        <v>0</v>
      </c>
      <c r="L64" s="213">
        <v>0</v>
      </c>
      <c r="M64" s="213">
        <v>0</v>
      </c>
      <c r="N64" s="213">
        <v>0</v>
      </c>
      <c r="O64" s="213">
        <v>0</v>
      </c>
      <c r="P64" s="214">
        <v>0</v>
      </c>
      <c r="Q64" s="214">
        <v>0</v>
      </c>
      <c r="R64" s="214">
        <v>1470119.8099999998</v>
      </c>
      <c r="S64" s="228">
        <v>0</v>
      </c>
      <c r="T64" s="228">
        <v>0</v>
      </c>
      <c r="U64" s="227">
        <v>40903.25</v>
      </c>
      <c r="V64" s="214">
        <v>68930.049999999988</v>
      </c>
      <c r="W64" s="214">
        <v>0</v>
      </c>
      <c r="X64" s="214">
        <v>0</v>
      </c>
      <c r="Y64" s="214">
        <v>317169.71999999997</v>
      </c>
      <c r="Z64" s="214">
        <v>1108438</v>
      </c>
      <c r="AA64" s="214">
        <v>0</v>
      </c>
      <c r="AB64" s="240">
        <v>0</v>
      </c>
      <c r="AC64" s="214">
        <v>38983.75</v>
      </c>
      <c r="AD64" s="214">
        <v>0</v>
      </c>
      <c r="AE64" s="214">
        <v>165770</v>
      </c>
      <c r="AF64" s="214">
        <v>0</v>
      </c>
      <c r="AG64" s="214">
        <v>143000</v>
      </c>
      <c r="AH64" s="214">
        <v>0</v>
      </c>
      <c r="AI64" s="214">
        <v>0</v>
      </c>
      <c r="AJ64" s="214">
        <v>0</v>
      </c>
      <c r="AK64" s="214">
        <v>0</v>
      </c>
      <c r="AL64" s="214">
        <v>0</v>
      </c>
      <c r="AM64" s="214">
        <v>0</v>
      </c>
      <c r="AN64" s="214">
        <v>0</v>
      </c>
      <c r="AO64" s="214">
        <v>0</v>
      </c>
      <c r="AP64" s="214">
        <v>0</v>
      </c>
      <c r="AQ64" s="214">
        <v>0</v>
      </c>
      <c r="AR64" s="214">
        <v>0</v>
      </c>
      <c r="AS64" s="214">
        <v>0</v>
      </c>
      <c r="AT64" s="214">
        <v>0</v>
      </c>
      <c r="AU64" s="214">
        <v>0</v>
      </c>
      <c r="AV64" s="228">
        <v>0</v>
      </c>
      <c r="AW64" s="228">
        <v>0</v>
      </c>
      <c r="AX64" s="228">
        <v>0</v>
      </c>
      <c r="AY64" s="214">
        <v>0</v>
      </c>
      <c r="AZ64" s="214">
        <v>0</v>
      </c>
      <c r="BA64" s="228">
        <v>0</v>
      </c>
      <c r="BB64" s="228">
        <v>0</v>
      </c>
      <c r="BC64" s="228">
        <v>0</v>
      </c>
      <c r="BD64" s="228">
        <v>0</v>
      </c>
      <c r="BE64" s="214">
        <v>21266.11</v>
      </c>
      <c r="BF64" s="228">
        <v>7500</v>
      </c>
      <c r="BG64" s="228">
        <v>0</v>
      </c>
      <c r="BH64" s="228">
        <v>0</v>
      </c>
      <c r="BI64" s="228">
        <v>0</v>
      </c>
      <c r="BJ64" s="228">
        <v>0</v>
      </c>
      <c r="BK64" s="228">
        <v>0</v>
      </c>
      <c r="BL64" s="228">
        <v>0</v>
      </c>
      <c r="BM64" s="228">
        <v>0</v>
      </c>
      <c r="BN64" s="228">
        <v>90158.6</v>
      </c>
      <c r="BO64" s="228">
        <v>0</v>
      </c>
      <c r="BP64" s="228">
        <v>0</v>
      </c>
      <c r="BQ64" s="228">
        <v>0</v>
      </c>
      <c r="BR64" s="228">
        <v>0</v>
      </c>
      <c r="BS64" s="228">
        <v>0</v>
      </c>
      <c r="BT64" s="228">
        <v>0</v>
      </c>
      <c r="BU64" s="228">
        <v>0</v>
      </c>
      <c r="BV64" s="228">
        <v>0</v>
      </c>
      <c r="BW64" s="228">
        <v>7200</v>
      </c>
      <c r="BX64" s="228">
        <v>0</v>
      </c>
      <c r="BY64" s="228">
        <v>112.5</v>
      </c>
      <c r="BZ64" s="228">
        <v>0</v>
      </c>
      <c r="CA64" s="228">
        <v>0</v>
      </c>
      <c r="CB64" s="228">
        <v>0</v>
      </c>
      <c r="CC64" s="228">
        <v>162000</v>
      </c>
      <c r="CD64" s="29" t="s">
        <v>233</v>
      </c>
      <c r="CE64" s="32">
        <f t="shared" si="4"/>
        <v>3641551.79</v>
      </c>
    </row>
    <row r="65" spans="1:83" x14ac:dyDescent="0.35">
      <c r="A65" s="39" t="s">
        <v>250</v>
      </c>
      <c r="B65" s="20"/>
      <c r="C65" s="213">
        <v>134846.98000000001</v>
      </c>
      <c r="D65" s="213">
        <v>0</v>
      </c>
      <c r="E65" s="213">
        <v>1082023.25</v>
      </c>
      <c r="F65" s="213">
        <v>0</v>
      </c>
      <c r="G65" s="213">
        <v>0</v>
      </c>
      <c r="H65" s="213">
        <v>0</v>
      </c>
      <c r="I65" s="213">
        <v>0</v>
      </c>
      <c r="J65" s="213">
        <v>0</v>
      </c>
      <c r="K65" s="213">
        <v>0</v>
      </c>
      <c r="L65" s="213">
        <v>0</v>
      </c>
      <c r="M65" s="213">
        <v>0</v>
      </c>
      <c r="N65" s="213">
        <v>0</v>
      </c>
      <c r="O65" s="213">
        <v>318510.26000000007</v>
      </c>
      <c r="P65" s="214">
        <v>606526.45000000007</v>
      </c>
      <c r="Q65" s="214">
        <v>17732.13</v>
      </c>
      <c r="R65" s="214">
        <v>11521.29</v>
      </c>
      <c r="S65" s="228">
        <v>4232837.3299999991</v>
      </c>
      <c r="T65" s="228">
        <v>0</v>
      </c>
      <c r="U65" s="227">
        <v>2790857.12</v>
      </c>
      <c r="V65" s="214">
        <v>71787.309999999983</v>
      </c>
      <c r="W65" s="214">
        <v>0</v>
      </c>
      <c r="X65" s="214">
        <v>0</v>
      </c>
      <c r="Y65" s="214">
        <v>599984.31000000006</v>
      </c>
      <c r="Z65" s="214">
        <v>483419.85000000009</v>
      </c>
      <c r="AA65" s="214">
        <v>0</v>
      </c>
      <c r="AB65" s="240">
        <v>44617076.069999993</v>
      </c>
      <c r="AC65" s="214">
        <v>354986.66999999993</v>
      </c>
      <c r="AD65" s="214">
        <v>0</v>
      </c>
      <c r="AE65" s="214">
        <v>20482.999999999996</v>
      </c>
      <c r="AF65" s="214">
        <v>0</v>
      </c>
      <c r="AG65" s="214">
        <v>893139.27</v>
      </c>
      <c r="AH65" s="214">
        <v>0</v>
      </c>
      <c r="AI65" s="214">
        <v>0</v>
      </c>
      <c r="AJ65" s="214">
        <v>40087.22</v>
      </c>
      <c r="AK65" s="214">
        <v>3302.2</v>
      </c>
      <c r="AL65" s="214">
        <v>6721.7100000000009</v>
      </c>
      <c r="AM65" s="214">
        <v>0</v>
      </c>
      <c r="AN65" s="214">
        <v>0</v>
      </c>
      <c r="AO65" s="214">
        <v>0</v>
      </c>
      <c r="AP65" s="214">
        <v>0</v>
      </c>
      <c r="AQ65" s="214">
        <v>0</v>
      </c>
      <c r="AR65" s="214">
        <v>0</v>
      </c>
      <c r="AS65" s="214">
        <v>0</v>
      </c>
      <c r="AT65" s="214">
        <v>0</v>
      </c>
      <c r="AU65" s="214">
        <v>0</v>
      </c>
      <c r="AV65" s="228">
        <v>2700.25</v>
      </c>
      <c r="AW65" s="228">
        <v>0</v>
      </c>
      <c r="AX65" s="228">
        <v>0</v>
      </c>
      <c r="AY65" s="214">
        <v>421479.08999999997</v>
      </c>
      <c r="AZ65" s="214">
        <v>142.1</v>
      </c>
      <c r="BA65" s="228">
        <v>36018.68</v>
      </c>
      <c r="BB65" s="228">
        <v>10.199999999999999</v>
      </c>
      <c r="BC65" s="228">
        <v>0</v>
      </c>
      <c r="BD65" s="228">
        <v>-20155.580000000002</v>
      </c>
      <c r="BE65" s="214">
        <v>369600.60000000003</v>
      </c>
      <c r="BF65" s="228">
        <v>351771.86999999994</v>
      </c>
      <c r="BG65" s="228">
        <v>0</v>
      </c>
      <c r="BH65" s="228">
        <v>0</v>
      </c>
      <c r="BI65" s="228">
        <v>0</v>
      </c>
      <c r="BJ65" s="228">
        <v>0</v>
      </c>
      <c r="BK65" s="228">
        <v>0</v>
      </c>
      <c r="BL65" s="228">
        <v>0</v>
      </c>
      <c r="BM65" s="228">
        <v>0</v>
      </c>
      <c r="BN65" s="228">
        <v>1704.68</v>
      </c>
      <c r="BO65" s="228">
        <v>0</v>
      </c>
      <c r="BP65" s="228">
        <v>0</v>
      </c>
      <c r="BQ65" s="228">
        <v>0</v>
      </c>
      <c r="BR65" s="228">
        <v>0</v>
      </c>
      <c r="BS65" s="228">
        <v>3896.12</v>
      </c>
      <c r="BT65" s="228">
        <v>115.42000000000002</v>
      </c>
      <c r="BU65" s="228">
        <v>0</v>
      </c>
      <c r="BV65" s="228">
        <v>202.07</v>
      </c>
      <c r="BW65" s="228">
        <v>20080.440000000002</v>
      </c>
      <c r="BX65" s="228">
        <v>0</v>
      </c>
      <c r="BY65" s="228">
        <v>20326.88</v>
      </c>
      <c r="BZ65" s="228">
        <v>0</v>
      </c>
      <c r="CA65" s="228">
        <v>4487.58</v>
      </c>
      <c r="CB65" s="228">
        <v>0</v>
      </c>
      <c r="CC65" s="228">
        <v>2489.7999999999997</v>
      </c>
      <c r="CD65" s="29" t="s">
        <v>233</v>
      </c>
      <c r="CE65" s="32">
        <f t="shared" si="4"/>
        <v>57500712.620000005</v>
      </c>
    </row>
    <row r="66" spans="1:83" x14ac:dyDescent="0.35">
      <c r="A66" s="39" t="s">
        <v>251</v>
      </c>
      <c r="B66" s="20"/>
      <c r="C66" s="213">
        <v>0</v>
      </c>
      <c r="D66" s="213">
        <v>0</v>
      </c>
      <c r="E66" s="213">
        <v>7315.9500000000007</v>
      </c>
      <c r="F66" s="213">
        <v>0</v>
      </c>
      <c r="G66" s="213">
        <v>0</v>
      </c>
      <c r="H66" s="213">
        <v>0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124.72</v>
      </c>
      <c r="P66" s="214">
        <v>128.32999999999998</v>
      </c>
      <c r="Q66" s="214">
        <v>0</v>
      </c>
      <c r="R66" s="214">
        <v>0</v>
      </c>
      <c r="S66" s="228">
        <v>0</v>
      </c>
      <c r="T66" s="228">
        <v>0</v>
      </c>
      <c r="U66" s="227">
        <v>78.84</v>
      </c>
      <c r="V66" s="214">
        <v>79.260000000000005</v>
      </c>
      <c r="W66" s="214">
        <v>0</v>
      </c>
      <c r="X66" s="214">
        <v>0</v>
      </c>
      <c r="Y66" s="214">
        <v>383.37</v>
      </c>
      <c r="Z66" s="214">
        <v>5093.59</v>
      </c>
      <c r="AA66" s="214">
        <v>0</v>
      </c>
      <c r="AB66" s="240">
        <v>18036.550000000003</v>
      </c>
      <c r="AC66" s="214">
        <v>149.01</v>
      </c>
      <c r="AD66" s="214">
        <v>0</v>
      </c>
      <c r="AE66" s="214">
        <v>0</v>
      </c>
      <c r="AF66" s="214">
        <v>0</v>
      </c>
      <c r="AG66" s="214">
        <v>25</v>
      </c>
      <c r="AH66" s="214">
        <v>0</v>
      </c>
      <c r="AI66" s="214">
        <v>0</v>
      </c>
      <c r="AJ66" s="214">
        <v>186.54</v>
      </c>
      <c r="AK66" s="214">
        <v>0</v>
      </c>
      <c r="AL66" s="214">
        <v>0</v>
      </c>
      <c r="AM66" s="214">
        <v>0</v>
      </c>
      <c r="AN66" s="214">
        <v>0</v>
      </c>
      <c r="AO66" s="214">
        <v>0</v>
      </c>
      <c r="AP66" s="214">
        <v>0</v>
      </c>
      <c r="AQ66" s="214">
        <v>0</v>
      </c>
      <c r="AR66" s="214">
        <v>0</v>
      </c>
      <c r="AS66" s="214">
        <v>0</v>
      </c>
      <c r="AT66" s="214">
        <v>0</v>
      </c>
      <c r="AU66" s="214">
        <v>0</v>
      </c>
      <c r="AV66" s="228">
        <v>0</v>
      </c>
      <c r="AW66" s="228">
        <v>0</v>
      </c>
      <c r="AX66" s="228">
        <v>0</v>
      </c>
      <c r="AY66" s="214">
        <v>0</v>
      </c>
      <c r="AZ66" s="214">
        <v>0</v>
      </c>
      <c r="BA66" s="228">
        <v>0</v>
      </c>
      <c r="BB66" s="228">
        <v>0</v>
      </c>
      <c r="BC66" s="228">
        <v>0</v>
      </c>
      <c r="BD66" s="228">
        <v>0</v>
      </c>
      <c r="BE66" s="214">
        <v>846731.88000000012</v>
      </c>
      <c r="BF66" s="228">
        <v>147784.04999999999</v>
      </c>
      <c r="BG66" s="228">
        <v>0</v>
      </c>
      <c r="BH66" s="228">
        <v>0</v>
      </c>
      <c r="BI66" s="228">
        <v>0</v>
      </c>
      <c r="BJ66" s="228">
        <v>0</v>
      </c>
      <c r="BK66" s="228">
        <v>0</v>
      </c>
      <c r="BL66" s="228">
        <v>0</v>
      </c>
      <c r="BM66" s="228">
        <v>0</v>
      </c>
      <c r="BN66" s="228">
        <v>1192.55</v>
      </c>
      <c r="BO66" s="228">
        <v>0</v>
      </c>
      <c r="BP66" s="228">
        <v>0</v>
      </c>
      <c r="BQ66" s="228">
        <v>0</v>
      </c>
      <c r="BR66" s="228">
        <v>0</v>
      </c>
      <c r="BS66" s="228">
        <v>1487.3400000000001</v>
      </c>
      <c r="BT66" s="228">
        <v>0</v>
      </c>
      <c r="BU66" s="228">
        <v>0</v>
      </c>
      <c r="BV66" s="228">
        <v>600</v>
      </c>
      <c r="BW66" s="228">
        <v>71131.45</v>
      </c>
      <c r="BX66" s="228">
        <v>0</v>
      </c>
      <c r="BY66" s="228">
        <v>2291.48</v>
      </c>
      <c r="BZ66" s="228">
        <v>0</v>
      </c>
      <c r="CA66" s="228">
        <v>0</v>
      </c>
      <c r="CB66" s="228">
        <v>0</v>
      </c>
      <c r="CC66" s="228">
        <v>347.92000000000007</v>
      </c>
      <c r="CD66" s="29" t="s">
        <v>233</v>
      </c>
      <c r="CE66" s="32">
        <f t="shared" si="4"/>
        <v>1103167.83</v>
      </c>
    </row>
    <row r="67" spans="1:83" x14ac:dyDescent="0.35">
      <c r="A67" s="39" t="s">
        <v>252</v>
      </c>
      <c r="B67" s="20"/>
      <c r="C67" s="213">
        <v>211904</v>
      </c>
      <c r="D67" s="213">
        <v>0</v>
      </c>
      <c r="E67" s="213">
        <v>178973.00999999995</v>
      </c>
      <c r="F67" s="213">
        <v>0</v>
      </c>
      <c r="G67" s="213">
        <v>0</v>
      </c>
      <c r="H67" s="213">
        <v>0</v>
      </c>
      <c r="I67" s="213">
        <v>0</v>
      </c>
      <c r="J67" s="213">
        <v>0</v>
      </c>
      <c r="K67" s="213">
        <v>0</v>
      </c>
      <c r="L67" s="213">
        <v>0</v>
      </c>
      <c r="M67" s="213">
        <v>0</v>
      </c>
      <c r="N67" s="213">
        <v>0</v>
      </c>
      <c r="O67" s="213">
        <v>186445.51</v>
      </c>
      <c r="P67" s="214">
        <v>80108.750000000015</v>
      </c>
      <c r="Q67" s="214">
        <v>105</v>
      </c>
      <c r="R67" s="214">
        <v>488874.11</v>
      </c>
      <c r="S67" s="228">
        <v>96888.280000000013</v>
      </c>
      <c r="T67" s="228">
        <v>0</v>
      </c>
      <c r="U67" s="227">
        <v>2495322</v>
      </c>
      <c r="V67" s="214">
        <v>160.74</v>
      </c>
      <c r="W67" s="214">
        <v>0</v>
      </c>
      <c r="X67" s="214">
        <v>0</v>
      </c>
      <c r="Y67" s="214">
        <v>502290.43000000011</v>
      </c>
      <c r="Z67" s="214">
        <v>670944.35</v>
      </c>
      <c r="AA67" s="214">
        <v>0</v>
      </c>
      <c r="AB67" s="240">
        <v>578099.03000000014</v>
      </c>
      <c r="AC67" s="214">
        <v>16910.789999999997</v>
      </c>
      <c r="AD67" s="214">
        <v>0</v>
      </c>
      <c r="AE67" s="214">
        <v>50313.8</v>
      </c>
      <c r="AF67" s="214">
        <v>0</v>
      </c>
      <c r="AG67" s="214">
        <v>214783.93</v>
      </c>
      <c r="AH67" s="214">
        <v>0</v>
      </c>
      <c r="AI67" s="214">
        <v>0</v>
      </c>
      <c r="AJ67" s="214">
        <v>36125.210000000006</v>
      </c>
      <c r="AK67" s="214">
        <v>441.61</v>
      </c>
      <c r="AL67" s="214">
        <v>384.77</v>
      </c>
      <c r="AM67" s="214">
        <v>0</v>
      </c>
      <c r="AN67" s="214">
        <v>0</v>
      </c>
      <c r="AO67" s="214">
        <v>0</v>
      </c>
      <c r="AP67" s="214">
        <v>0</v>
      </c>
      <c r="AQ67" s="214">
        <v>0</v>
      </c>
      <c r="AR67" s="214">
        <v>0</v>
      </c>
      <c r="AS67" s="214">
        <v>0</v>
      </c>
      <c r="AT67" s="214">
        <v>0</v>
      </c>
      <c r="AU67" s="214">
        <v>0</v>
      </c>
      <c r="AV67" s="228">
        <v>5575.88</v>
      </c>
      <c r="AW67" s="228">
        <v>0</v>
      </c>
      <c r="AX67" s="228">
        <v>37758.58</v>
      </c>
      <c r="AY67" s="214">
        <v>256409.48</v>
      </c>
      <c r="AZ67" s="214">
        <v>0</v>
      </c>
      <c r="BA67" s="228">
        <v>-265282.61000000004</v>
      </c>
      <c r="BB67" s="228">
        <v>0</v>
      </c>
      <c r="BC67" s="228">
        <v>0</v>
      </c>
      <c r="BD67" s="228">
        <v>47099.01999999999</v>
      </c>
      <c r="BE67" s="214">
        <v>3136637.2399999988</v>
      </c>
      <c r="BF67" s="228">
        <v>115051.05</v>
      </c>
      <c r="BG67" s="228">
        <v>0</v>
      </c>
      <c r="BH67" s="228">
        <v>143.07</v>
      </c>
      <c r="BI67" s="228">
        <v>0</v>
      </c>
      <c r="BJ67" s="228">
        <v>20.29</v>
      </c>
      <c r="BK67" s="228">
        <v>0</v>
      </c>
      <c r="BL67" s="228">
        <v>0</v>
      </c>
      <c r="BM67" s="228">
        <v>0</v>
      </c>
      <c r="BN67" s="228">
        <v>894615.15999999992</v>
      </c>
      <c r="BO67" s="228">
        <v>0</v>
      </c>
      <c r="BP67" s="228">
        <v>61862.170000000006</v>
      </c>
      <c r="BQ67" s="228">
        <v>0</v>
      </c>
      <c r="BR67" s="228">
        <v>0</v>
      </c>
      <c r="BS67" s="228">
        <v>1642.22</v>
      </c>
      <c r="BT67" s="228">
        <v>450.3</v>
      </c>
      <c r="BU67" s="228">
        <v>0</v>
      </c>
      <c r="BV67" s="228">
        <v>41143.770000000004</v>
      </c>
      <c r="BW67" s="228">
        <v>2892090.49</v>
      </c>
      <c r="BX67" s="228">
        <v>0</v>
      </c>
      <c r="BY67" s="228">
        <v>832178.53000000014</v>
      </c>
      <c r="BZ67" s="228">
        <v>0</v>
      </c>
      <c r="CA67" s="228">
        <v>46.53</v>
      </c>
      <c r="CB67" s="228">
        <v>0</v>
      </c>
      <c r="CC67" s="228">
        <v>-37197.060000000005</v>
      </c>
      <c r="CD67" s="29" t="s">
        <v>233</v>
      </c>
      <c r="CE67" s="32">
        <f t="shared" si="4"/>
        <v>13829319.429999998</v>
      </c>
    </row>
    <row r="68" spans="1:83" x14ac:dyDescent="0.35">
      <c r="A68" s="39" t="s">
        <v>11</v>
      </c>
      <c r="B68" s="20"/>
      <c r="C68" s="32">
        <f t="shared" ref="C68:BN68" si="7">ROUND(C52+C53,0)</f>
        <v>109329</v>
      </c>
      <c r="D68" s="32">
        <f t="shared" si="7"/>
        <v>0</v>
      </c>
      <c r="E68" s="32">
        <f t="shared" si="7"/>
        <v>893583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252576</v>
      </c>
      <c r="P68" s="32">
        <f t="shared" si="7"/>
        <v>385632</v>
      </c>
      <c r="Q68" s="32">
        <f t="shared" si="7"/>
        <v>0</v>
      </c>
      <c r="R68" s="32">
        <f t="shared" si="7"/>
        <v>18005</v>
      </c>
      <c r="S68" s="32">
        <f t="shared" si="7"/>
        <v>128145</v>
      </c>
      <c r="T68" s="32">
        <f t="shared" si="7"/>
        <v>0</v>
      </c>
      <c r="U68" s="32">
        <f t="shared" si="7"/>
        <v>143835</v>
      </c>
      <c r="V68" s="32">
        <f t="shared" si="7"/>
        <v>9463</v>
      </c>
      <c r="W68" s="32">
        <f t="shared" si="7"/>
        <v>0</v>
      </c>
      <c r="X68" s="32">
        <f t="shared" si="7"/>
        <v>0</v>
      </c>
      <c r="Y68" s="32">
        <f t="shared" si="7"/>
        <v>300211</v>
      </c>
      <c r="Z68" s="32">
        <f t="shared" si="7"/>
        <v>0</v>
      </c>
      <c r="AA68" s="32">
        <f t="shared" si="7"/>
        <v>0</v>
      </c>
      <c r="AB68" s="32">
        <f t="shared" si="7"/>
        <v>81897</v>
      </c>
      <c r="AC68" s="32">
        <f t="shared" si="7"/>
        <v>56602</v>
      </c>
      <c r="AD68" s="32">
        <f t="shared" si="7"/>
        <v>0</v>
      </c>
      <c r="AE68" s="32">
        <f t="shared" si="7"/>
        <v>159516</v>
      </c>
      <c r="AF68" s="32">
        <f t="shared" si="7"/>
        <v>0</v>
      </c>
      <c r="AG68" s="32">
        <f t="shared" si="7"/>
        <v>379766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163216</v>
      </c>
      <c r="AZ68" s="32">
        <f t="shared" si="7"/>
        <v>0</v>
      </c>
      <c r="BA68" s="32">
        <f t="shared" si="7"/>
        <v>10046</v>
      </c>
      <c r="BB68" s="32">
        <f t="shared" si="7"/>
        <v>22594</v>
      </c>
      <c r="BC68" s="32">
        <f t="shared" si="7"/>
        <v>0</v>
      </c>
      <c r="BD68" s="32">
        <f t="shared" si="7"/>
        <v>122221</v>
      </c>
      <c r="BE68" s="32">
        <f t="shared" si="7"/>
        <v>453577</v>
      </c>
      <c r="BF68" s="32">
        <f t="shared" si="7"/>
        <v>59284</v>
      </c>
      <c r="BG68" s="32">
        <f t="shared" si="7"/>
        <v>2750</v>
      </c>
      <c r="BH68" s="32">
        <f t="shared" si="7"/>
        <v>16922</v>
      </c>
      <c r="BI68" s="32">
        <f t="shared" si="7"/>
        <v>0</v>
      </c>
      <c r="BJ68" s="32">
        <f t="shared" si="7"/>
        <v>0</v>
      </c>
      <c r="BK68" s="32">
        <f t="shared" si="7"/>
        <v>4078</v>
      </c>
      <c r="BL68" s="32">
        <f t="shared" si="7"/>
        <v>79876</v>
      </c>
      <c r="BM68" s="32">
        <f t="shared" si="7"/>
        <v>0</v>
      </c>
      <c r="BN68" s="32">
        <f t="shared" si="7"/>
        <v>88569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23131</v>
      </c>
      <c r="BT68" s="32">
        <f t="shared" si="8"/>
        <v>26374</v>
      </c>
      <c r="BU68" s="32">
        <f t="shared" si="8"/>
        <v>0</v>
      </c>
      <c r="BV68" s="32">
        <f t="shared" si="8"/>
        <v>10028</v>
      </c>
      <c r="BW68" s="32">
        <f t="shared" si="8"/>
        <v>43600</v>
      </c>
      <c r="BX68" s="32">
        <f t="shared" si="8"/>
        <v>0</v>
      </c>
      <c r="BY68" s="32">
        <f t="shared" si="8"/>
        <v>97121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45946</v>
      </c>
      <c r="CD68" s="29" t="s">
        <v>233</v>
      </c>
      <c r="CE68" s="32">
        <f t="shared" si="4"/>
        <v>4187893</v>
      </c>
    </row>
    <row r="69" spans="1:83" x14ac:dyDescent="0.35">
      <c r="A69" s="39" t="s">
        <v>253</v>
      </c>
      <c r="B69" s="32"/>
      <c r="C69" s="213">
        <v>28677.93</v>
      </c>
      <c r="D69" s="213">
        <v>0</v>
      </c>
      <c r="E69" s="213">
        <v>130328.94</v>
      </c>
      <c r="F69" s="213">
        <v>0</v>
      </c>
      <c r="G69" s="213">
        <v>0</v>
      </c>
      <c r="H69" s="213">
        <v>0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0</v>
      </c>
      <c r="P69" s="214">
        <v>23882.85</v>
      </c>
      <c r="Q69" s="214">
        <v>0</v>
      </c>
      <c r="R69" s="214">
        <v>0</v>
      </c>
      <c r="S69" s="228">
        <v>0</v>
      </c>
      <c r="T69" s="228">
        <v>0</v>
      </c>
      <c r="U69" s="227">
        <v>-239731.24000000002</v>
      </c>
      <c r="V69" s="214">
        <v>0</v>
      </c>
      <c r="W69" s="214">
        <v>0</v>
      </c>
      <c r="X69" s="214">
        <v>0</v>
      </c>
      <c r="Y69" s="214">
        <v>236768.73</v>
      </c>
      <c r="Z69" s="214">
        <v>1756384.9600000004</v>
      </c>
      <c r="AA69" s="214">
        <v>0</v>
      </c>
      <c r="AB69" s="240">
        <v>286176.81</v>
      </c>
      <c r="AC69" s="214">
        <v>32954.439999999995</v>
      </c>
      <c r="AD69" s="214">
        <v>0</v>
      </c>
      <c r="AE69" s="214">
        <v>0</v>
      </c>
      <c r="AF69" s="214">
        <v>0</v>
      </c>
      <c r="AG69" s="214">
        <v>972.26</v>
      </c>
      <c r="AH69" s="214">
        <v>0</v>
      </c>
      <c r="AI69" s="214">
        <v>0</v>
      </c>
      <c r="AJ69" s="214">
        <v>39264.6</v>
      </c>
      <c r="AK69" s="214">
        <v>0</v>
      </c>
      <c r="AL69" s="214">
        <v>0</v>
      </c>
      <c r="AM69" s="214">
        <v>0</v>
      </c>
      <c r="AN69" s="214">
        <v>0</v>
      </c>
      <c r="AO69" s="214">
        <v>0</v>
      </c>
      <c r="AP69" s="214">
        <v>0</v>
      </c>
      <c r="AQ69" s="214">
        <v>0</v>
      </c>
      <c r="AR69" s="214">
        <v>0</v>
      </c>
      <c r="AS69" s="214">
        <v>0</v>
      </c>
      <c r="AT69" s="214">
        <v>0</v>
      </c>
      <c r="AU69" s="214">
        <v>0</v>
      </c>
      <c r="AV69" s="228">
        <v>0</v>
      </c>
      <c r="AW69" s="228">
        <v>0</v>
      </c>
      <c r="AX69" s="228">
        <v>101528.31</v>
      </c>
      <c r="AY69" s="214">
        <v>566.82999999999993</v>
      </c>
      <c r="AZ69" s="214">
        <v>0</v>
      </c>
      <c r="BA69" s="228">
        <v>0</v>
      </c>
      <c r="BB69" s="228">
        <v>0</v>
      </c>
      <c r="BC69" s="228">
        <v>0</v>
      </c>
      <c r="BD69" s="228">
        <v>22454.71</v>
      </c>
      <c r="BE69" s="214">
        <v>46542.419999999984</v>
      </c>
      <c r="BF69" s="228">
        <v>135209.38</v>
      </c>
      <c r="BG69" s="228">
        <v>0</v>
      </c>
      <c r="BH69" s="228">
        <v>0</v>
      </c>
      <c r="BI69" s="228">
        <v>0</v>
      </c>
      <c r="BJ69" s="228">
        <v>0</v>
      </c>
      <c r="BK69" s="228">
        <v>0</v>
      </c>
      <c r="BL69" s="228">
        <v>0</v>
      </c>
      <c r="BM69" s="228">
        <v>0</v>
      </c>
      <c r="BN69" s="228">
        <v>5062.5700000000006</v>
      </c>
      <c r="BO69" s="228">
        <v>0</v>
      </c>
      <c r="BP69" s="228">
        <v>2094.2400000000002</v>
      </c>
      <c r="BQ69" s="228">
        <v>0</v>
      </c>
      <c r="BR69" s="228">
        <v>0</v>
      </c>
      <c r="BS69" s="228">
        <v>9814.68</v>
      </c>
      <c r="BT69" s="228">
        <v>0</v>
      </c>
      <c r="BU69" s="228">
        <v>0</v>
      </c>
      <c r="BV69" s="228">
        <v>8332.739999999998</v>
      </c>
      <c r="BW69" s="228">
        <v>728451.77999999991</v>
      </c>
      <c r="BX69" s="228">
        <v>0</v>
      </c>
      <c r="BY69" s="228">
        <v>2868.1200000000008</v>
      </c>
      <c r="BZ69" s="228">
        <v>0</v>
      </c>
      <c r="CA69" s="228">
        <v>0</v>
      </c>
      <c r="CB69" s="228">
        <v>0</v>
      </c>
      <c r="CC69" s="228">
        <v>42551.759999999995</v>
      </c>
      <c r="CD69" s="29" t="s">
        <v>233</v>
      </c>
      <c r="CE69" s="32">
        <f t="shared" si="4"/>
        <v>3401157.8200000003</v>
      </c>
    </row>
    <row r="70" spans="1:83" x14ac:dyDescent="0.35">
      <c r="A70" s="39" t="s">
        <v>254</v>
      </c>
      <c r="B70" s="20"/>
      <c r="C70" s="32">
        <f t="shared" ref="C70:BN70" si="9">SUM(C71:C84)</f>
        <v>5569.9699999999993</v>
      </c>
      <c r="D70" s="32">
        <f t="shared" si="9"/>
        <v>0</v>
      </c>
      <c r="E70" s="32">
        <f t="shared" si="9"/>
        <v>17427.88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6032.28</v>
      </c>
      <c r="P70" s="32">
        <f t="shared" si="9"/>
        <v>22206.18</v>
      </c>
      <c r="Q70" s="32">
        <f t="shared" si="9"/>
        <v>439</v>
      </c>
      <c r="R70" s="32">
        <f t="shared" si="9"/>
        <v>0</v>
      </c>
      <c r="S70" s="32">
        <f t="shared" si="9"/>
        <v>190.65</v>
      </c>
      <c r="T70" s="32">
        <f t="shared" si="9"/>
        <v>0</v>
      </c>
      <c r="U70" s="32">
        <f t="shared" si="9"/>
        <v>72115.689999999988</v>
      </c>
      <c r="V70" s="32">
        <f t="shared" si="9"/>
        <v>230.59</v>
      </c>
      <c r="W70" s="32">
        <f t="shared" si="9"/>
        <v>0</v>
      </c>
      <c r="X70" s="32">
        <f t="shared" si="9"/>
        <v>0</v>
      </c>
      <c r="Y70" s="32">
        <f t="shared" si="9"/>
        <v>12782.68</v>
      </c>
      <c r="Z70" s="32">
        <f t="shared" si="9"/>
        <v>79720.91</v>
      </c>
      <c r="AA70" s="32">
        <f t="shared" si="9"/>
        <v>0</v>
      </c>
      <c r="AB70" s="32">
        <f t="shared" si="9"/>
        <v>23151.84</v>
      </c>
      <c r="AC70" s="32">
        <f t="shared" si="9"/>
        <v>20084.019999999997</v>
      </c>
      <c r="AD70" s="32">
        <f t="shared" si="9"/>
        <v>0</v>
      </c>
      <c r="AE70" s="32">
        <f t="shared" si="9"/>
        <v>8539.4500000000007</v>
      </c>
      <c r="AF70" s="32">
        <f t="shared" si="9"/>
        <v>0</v>
      </c>
      <c r="AG70" s="32">
        <f t="shared" si="9"/>
        <v>54460.44</v>
      </c>
      <c r="AH70" s="32">
        <f t="shared" si="9"/>
        <v>0</v>
      </c>
      <c r="AI70" s="32">
        <f t="shared" si="9"/>
        <v>0</v>
      </c>
      <c r="AJ70" s="32">
        <f t="shared" si="9"/>
        <v>3117.0299999999997</v>
      </c>
      <c r="AK70" s="32">
        <f t="shared" si="9"/>
        <v>158.83000000000001</v>
      </c>
      <c r="AL70" s="32">
        <f t="shared" si="9"/>
        <v>1467.9299999999998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14356.839999999998</v>
      </c>
      <c r="AY70" s="32">
        <f t="shared" si="9"/>
        <v>46560.21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35160.14</v>
      </c>
      <c r="BF70" s="32">
        <f t="shared" si="9"/>
        <v>14529.6</v>
      </c>
      <c r="BG70" s="32">
        <f t="shared" si="9"/>
        <v>0</v>
      </c>
      <c r="BH70" s="32">
        <f t="shared" si="9"/>
        <v>3246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100663.61</v>
      </c>
      <c r="BO70" s="32">
        <f t="shared" ref="BO70:CD70" si="10">SUM(BO71:BO84)</f>
        <v>0</v>
      </c>
      <c r="BP70" s="32">
        <f t="shared" si="10"/>
        <v>1992</v>
      </c>
      <c r="BQ70" s="32">
        <f t="shared" si="10"/>
        <v>0</v>
      </c>
      <c r="BR70" s="32">
        <f t="shared" si="10"/>
        <v>0</v>
      </c>
      <c r="BS70" s="32">
        <f t="shared" si="10"/>
        <v>1718.73</v>
      </c>
      <c r="BT70" s="32">
        <f t="shared" si="10"/>
        <v>35.090000000000003</v>
      </c>
      <c r="BU70" s="32">
        <f t="shared" si="10"/>
        <v>0</v>
      </c>
      <c r="BV70" s="32">
        <f t="shared" si="10"/>
        <v>765.3</v>
      </c>
      <c r="BW70" s="32">
        <f t="shared" si="10"/>
        <v>13094.740000000002</v>
      </c>
      <c r="BX70" s="32">
        <f t="shared" si="10"/>
        <v>0</v>
      </c>
      <c r="BY70" s="32">
        <f t="shared" si="10"/>
        <v>66650.559999999998</v>
      </c>
      <c r="BZ70" s="32">
        <f t="shared" si="10"/>
        <v>0</v>
      </c>
      <c r="CA70" s="32">
        <f t="shared" si="10"/>
        <v>3803.7100000000005</v>
      </c>
      <c r="CB70" s="32">
        <f t="shared" si="10"/>
        <v>0</v>
      </c>
      <c r="CC70" s="32">
        <f t="shared" si="10"/>
        <v>66519806.715961136</v>
      </c>
      <c r="CD70" s="32">
        <f t="shared" si="10"/>
        <v>6291103.5900000008</v>
      </c>
      <c r="CE70" s="32">
        <f>SUM(CE71:CE85)</f>
        <v>95060218.965961128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5569.9699999999993</v>
      </c>
      <c r="D84" s="24">
        <v>0</v>
      </c>
      <c r="E84" s="30">
        <v>17427.88</v>
      </c>
      <c r="F84" s="30">
        <v>0</v>
      </c>
      <c r="G84" s="24">
        <v>0</v>
      </c>
      <c r="H84" s="24">
        <v>0</v>
      </c>
      <c r="I84" s="30">
        <v>0</v>
      </c>
      <c r="J84" s="30">
        <v>0</v>
      </c>
      <c r="K84" s="30">
        <v>0</v>
      </c>
      <c r="L84" s="30">
        <v>0</v>
      </c>
      <c r="M84" s="24">
        <v>0</v>
      </c>
      <c r="N84" s="24">
        <v>0</v>
      </c>
      <c r="O84" s="24">
        <v>6032.28</v>
      </c>
      <c r="P84" s="30">
        <v>22206.18</v>
      </c>
      <c r="Q84" s="30">
        <v>439</v>
      </c>
      <c r="R84" s="31">
        <v>0</v>
      </c>
      <c r="S84" s="30">
        <v>190.65</v>
      </c>
      <c r="T84" s="24">
        <v>0</v>
      </c>
      <c r="U84" s="30">
        <v>72115.689999999988</v>
      </c>
      <c r="V84" s="30">
        <v>230.59</v>
      </c>
      <c r="W84" s="24">
        <v>0</v>
      </c>
      <c r="X84" s="30">
        <v>0</v>
      </c>
      <c r="Y84" s="30">
        <v>12782.68</v>
      </c>
      <c r="Z84" s="30">
        <v>79720.91</v>
      </c>
      <c r="AA84" s="30">
        <v>0</v>
      </c>
      <c r="AB84" s="30">
        <v>23151.84</v>
      </c>
      <c r="AC84" s="30">
        <v>20084.019999999997</v>
      </c>
      <c r="AD84" s="30">
        <v>0</v>
      </c>
      <c r="AE84" s="30">
        <v>8539.4500000000007</v>
      </c>
      <c r="AF84" s="30">
        <v>0</v>
      </c>
      <c r="AG84" s="30">
        <v>54460.44</v>
      </c>
      <c r="AH84" s="30">
        <v>0</v>
      </c>
      <c r="AI84" s="30">
        <v>0</v>
      </c>
      <c r="AJ84" s="30">
        <v>3117.0299999999997</v>
      </c>
      <c r="AK84" s="30">
        <v>158.83000000000001</v>
      </c>
      <c r="AL84" s="30">
        <v>1467.9299999999998</v>
      </c>
      <c r="AM84" s="30">
        <v>0</v>
      </c>
      <c r="AN84" s="30">
        <v>0</v>
      </c>
      <c r="AO84" s="24">
        <v>0</v>
      </c>
      <c r="AP84" s="30">
        <v>0</v>
      </c>
      <c r="AQ84" s="24">
        <v>0</v>
      </c>
      <c r="AR84" s="24">
        <v>0</v>
      </c>
      <c r="AS84" s="24">
        <v>0</v>
      </c>
      <c r="AT84" s="24">
        <v>0</v>
      </c>
      <c r="AU84" s="30">
        <v>0</v>
      </c>
      <c r="AV84" s="30">
        <v>0</v>
      </c>
      <c r="AW84" s="30">
        <v>0</v>
      </c>
      <c r="AX84" s="30">
        <v>14356.839999999998</v>
      </c>
      <c r="AY84" s="30">
        <v>46560.21</v>
      </c>
      <c r="AZ84" s="30">
        <v>0</v>
      </c>
      <c r="BA84" s="30">
        <v>0</v>
      </c>
      <c r="BB84" s="30">
        <v>0</v>
      </c>
      <c r="BC84" s="30">
        <v>0</v>
      </c>
      <c r="BD84" s="30">
        <v>0</v>
      </c>
      <c r="BE84" s="30">
        <v>35160.14</v>
      </c>
      <c r="BF84" s="30">
        <v>14529.6</v>
      </c>
      <c r="BG84" s="30">
        <v>0</v>
      </c>
      <c r="BH84" s="31">
        <v>3246</v>
      </c>
      <c r="BI84" s="30">
        <v>0</v>
      </c>
      <c r="BJ84" s="30">
        <v>0</v>
      </c>
      <c r="BK84" s="30">
        <v>0</v>
      </c>
      <c r="BL84" s="30">
        <v>0</v>
      </c>
      <c r="BM84" s="30">
        <v>0</v>
      </c>
      <c r="BN84" s="30">
        <v>100663.61</v>
      </c>
      <c r="BO84" s="30">
        <v>0</v>
      </c>
      <c r="BP84" s="30">
        <v>1992</v>
      </c>
      <c r="BQ84" s="30">
        <v>0</v>
      </c>
      <c r="BR84" s="30">
        <v>0</v>
      </c>
      <c r="BS84" s="30">
        <v>1718.73</v>
      </c>
      <c r="BT84" s="30">
        <v>35.090000000000003</v>
      </c>
      <c r="BU84" s="30">
        <v>0</v>
      </c>
      <c r="BV84" s="30">
        <v>765.3</v>
      </c>
      <c r="BW84" s="30">
        <v>13094.740000000002</v>
      </c>
      <c r="BX84" s="30">
        <v>0</v>
      </c>
      <c r="BY84" s="30">
        <v>66650.559999999998</v>
      </c>
      <c r="BZ84" s="30">
        <v>0</v>
      </c>
      <c r="CA84" s="30">
        <v>3803.7100000000005</v>
      </c>
      <c r="CB84" s="30">
        <v>0</v>
      </c>
      <c r="CC84" s="30">
        <v>66519806.715961136</v>
      </c>
      <c r="CD84" s="35">
        <v>6291103.5900000008</v>
      </c>
      <c r="CE84" s="32">
        <f t="shared" si="11"/>
        <v>73441182.205961138</v>
      </c>
    </row>
    <row r="85" spans="1:84" x14ac:dyDescent="0.35">
      <c r="A85" s="39" t="s">
        <v>269</v>
      </c>
      <c r="B85" s="20"/>
      <c r="C85" s="213">
        <v>0</v>
      </c>
      <c r="D85" s="213">
        <v>0</v>
      </c>
      <c r="E85" s="213">
        <v>0</v>
      </c>
      <c r="F85" s="213">
        <v>0</v>
      </c>
      <c r="G85" s="213">
        <v>0</v>
      </c>
      <c r="H85" s="213">
        <v>0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4680</v>
      </c>
      <c r="P85" s="213">
        <v>0</v>
      </c>
      <c r="Q85" s="213">
        <v>0</v>
      </c>
      <c r="R85" s="213">
        <v>0</v>
      </c>
      <c r="S85" s="213">
        <v>350</v>
      </c>
      <c r="T85" s="213">
        <v>0</v>
      </c>
      <c r="U85" s="213">
        <v>78810.05</v>
      </c>
      <c r="V85" s="213">
        <v>0</v>
      </c>
      <c r="W85" s="213">
        <v>0</v>
      </c>
      <c r="X85" s="213">
        <v>0</v>
      </c>
      <c r="Y85" s="213">
        <v>7219.99</v>
      </c>
      <c r="Z85" s="213">
        <v>2443132.67</v>
      </c>
      <c r="AA85" s="213">
        <v>0</v>
      </c>
      <c r="AB85" s="213">
        <v>6248885.1399999997</v>
      </c>
      <c r="AC85" s="213">
        <v>0</v>
      </c>
      <c r="AD85" s="213">
        <v>0</v>
      </c>
      <c r="AE85" s="213">
        <v>-239.35</v>
      </c>
      <c r="AF85" s="213">
        <v>0</v>
      </c>
      <c r="AG85" s="213">
        <v>0</v>
      </c>
      <c r="AH85" s="213">
        <v>0</v>
      </c>
      <c r="AI85" s="213">
        <v>0</v>
      </c>
      <c r="AJ85" s="213">
        <v>0</v>
      </c>
      <c r="AK85" s="213">
        <v>0</v>
      </c>
      <c r="AL85" s="213">
        <v>0</v>
      </c>
      <c r="AM85" s="213">
        <v>0</v>
      </c>
      <c r="AN85" s="213">
        <v>0</v>
      </c>
      <c r="AO85" s="213">
        <v>0</v>
      </c>
      <c r="AP85" s="213">
        <v>0</v>
      </c>
      <c r="AQ85" s="213">
        <v>0</v>
      </c>
      <c r="AR85" s="213">
        <v>0</v>
      </c>
      <c r="AS85" s="213">
        <v>0</v>
      </c>
      <c r="AT85" s="213">
        <v>0</v>
      </c>
      <c r="AU85" s="213">
        <v>0</v>
      </c>
      <c r="AV85" s="213">
        <v>0</v>
      </c>
      <c r="AW85" s="213">
        <v>0</v>
      </c>
      <c r="AX85" s="213">
        <v>0</v>
      </c>
      <c r="AY85" s="213">
        <v>397295.44000000006</v>
      </c>
      <c r="AZ85" s="213">
        <v>37376.160000000003</v>
      </c>
      <c r="BA85" s="213">
        <v>30445.38</v>
      </c>
      <c r="BB85" s="213">
        <v>0</v>
      </c>
      <c r="BC85" s="213">
        <v>0</v>
      </c>
      <c r="BD85" s="213">
        <v>0</v>
      </c>
      <c r="BE85" s="213">
        <v>74477.260000000009</v>
      </c>
      <c r="BF85" s="213">
        <v>96107.540000000008</v>
      </c>
      <c r="BG85" s="213">
        <v>0</v>
      </c>
      <c r="BH85" s="213">
        <v>0</v>
      </c>
      <c r="BI85" s="213">
        <v>0</v>
      </c>
      <c r="BJ85" s="213">
        <v>0</v>
      </c>
      <c r="BK85" s="213">
        <v>0</v>
      </c>
      <c r="BL85" s="213">
        <v>0</v>
      </c>
      <c r="BM85" s="213">
        <v>0</v>
      </c>
      <c r="BN85" s="213">
        <v>117401.82</v>
      </c>
      <c r="BO85" s="213">
        <v>0</v>
      </c>
      <c r="BP85" s="213">
        <v>0</v>
      </c>
      <c r="BQ85" s="213">
        <v>0</v>
      </c>
      <c r="BR85" s="213">
        <v>0</v>
      </c>
      <c r="BS85" s="213">
        <v>6600</v>
      </c>
      <c r="BT85" s="213">
        <v>0</v>
      </c>
      <c r="BU85" s="213">
        <v>0</v>
      </c>
      <c r="BV85" s="213">
        <v>0</v>
      </c>
      <c r="BW85" s="213">
        <v>17075</v>
      </c>
      <c r="BX85" s="213">
        <v>0</v>
      </c>
      <c r="BY85" s="213">
        <v>0</v>
      </c>
      <c r="BZ85" s="213">
        <v>0</v>
      </c>
      <c r="CA85" s="213">
        <v>0</v>
      </c>
      <c r="CB85" s="213">
        <v>0</v>
      </c>
      <c r="CC85" s="213">
        <v>12059419.66</v>
      </c>
      <c r="CD85" s="35"/>
      <c r="CE85" s="32">
        <f t="shared" si="11"/>
        <v>21619036.759999998</v>
      </c>
    </row>
    <row r="86" spans="1:84" x14ac:dyDescent="0.35">
      <c r="A86" s="39" t="s">
        <v>270</v>
      </c>
      <c r="B86" s="32"/>
      <c r="C86" s="32">
        <f>SUM(C62:C70)-C85</f>
        <v>2725053.5900000003</v>
      </c>
      <c r="D86" s="32">
        <f t="shared" ref="D86:BO86" si="12">SUM(D62:D70)-D85</f>
        <v>0</v>
      </c>
      <c r="E86" s="32">
        <f t="shared" si="12"/>
        <v>17589696.830000002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4803636.24</v>
      </c>
      <c r="P86" s="32">
        <f t="shared" si="12"/>
        <v>5780931.2999999989</v>
      </c>
      <c r="Q86" s="32">
        <f t="shared" si="12"/>
        <v>580617.71</v>
      </c>
      <c r="R86" s="32">
        <f t="shared" si="12"/>
        <v>1988520.21</v>
      </c>
      <c r="S86" s="32">
        <f t="shared" si="12"/>
        <v>4772450.78</v>
      </c>
      <c r="T86" s="32">
        <f t="shared" si="12"/>
        <v>0</v>
      </c>
      <c r="U86" s="32">
        <f t="shared" si="12"/>
        <v>8288292.7300000004</v>
      </c>
      <c r="V86" s="32">
        <f t="shared" si="12"/>
        <v>595109.99</v>
      </c>
      <c r="W86" s="32">
        <f t="shared" si="12"/>
        <v>0</v>
      </c>
      <c r="X86" s="32">
        <f t="shared" si="12"/>
        <v>0</v>
      </c>
      <c r="Y86" s="32">
        <f t="shared" si="12"/>
        <v>7217563.3799999999</v>
      </c>
      <c r="Z86" s="32">
        <f t="shared" si="12"/>
        <v>9429109.9200000018</v>
      </c>
      <c r="AA86" s="32">
        <f t="shared" si="12"/>
        <v>0</v>
      </c>
      <c r="AB86" s="32">
        <f t="shared" si="12"/>
        <v>43200766.299999997</v>
      </c>
      <c r="AC86" s="32">
        <f t="shared" si="12"/>
        <v>2442377.6599999997</v>
      </c>
      <c r="AD86" s="32">
        <f t="shared" si="12"/>
        <v>0</v>
      </c>
      <c r="AE86" s="32">
        <f t="shared" si="12"/>
        <v>1509915.5899999999</v>
      </c>
      <c r="AF86" s="32">
        <f t="shared" si="12"/>
        <v>0</v>
      </c>
      <c r="AG86" s="32">
        <f t="shared" si="12"/>
        <v>9422037.5</v>
      </c>
      <c r="AH86" s="32">
        <f t="shared" si="12"/>
        <v>0</v>
      </c>
      <c r="AI86" s="32">
        <f t="shared" si="12"/>
        <v>0</v>
      </c>
      <c r="AJ86" s="32">
        <f t="shared" si="12"/>
        <v>1215328.4000000001</v>
      </c>
      <c r="AK86" s="32">
        <f t="shared" si="12"/>
        <v>472944.42000000004</v>
      </c>
      <c r="AL86" s="32">
        <f t="shared" si="12"/>
        <v>290878.19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632414.54</v>
      </c>
      <c r="AW86" s="32">
        <f t="shared" si="12"/>
        <v>0</v>
      </c>
      <c r="AX86" s="32">
        <f t="shared" si="12"/>
        <v>153643.73000000001</v>
      </c>
      <c r="AY86" s="32">
        <f t="shared" si="12"/>
        <v>1948210.62</v>
      </c>
      <c r="AZ86" s="32">
        <f t="shared" si="12"/>
        <v>-37234.060000000005</v>
      </c>
      <c r="BA86" s="32">
        <f t="shared" si="12"/>
        <v>-151665.65000000005</v>
      </c>
      <c r="BB86" s="32">
        <f t="shared" si="12"/>
        <v>22825.57</v>
      </c>
      <c r="BC86" s="32">
        <f t="shared" si="12"/>
        <v>0</v>
      </c>
      <c r="BD86" s="32">
        <f t="shared" si="12"/>
        <v>171619.15</v>
      </c>
      <c r="BE86" s="32">
        <f t="shared" si="12"/>
        <v>6484195.8099999996</v>
      </c>
      <c r="BF86" s="32">
        <f t="shared" si="12"/>
        <v>2404447.5099999998</v>
      </c>
      <c r="BG86" s="32">
        <f t="shared" si="12"/>
        <v>2750</v>
      </c>
      <c r="BH86" s="32">
        <f t="shared" si="12"/>
        <v>20548.169999999998</v>
      </c>
      <c r="BI86" s="32">
        <f t="shared" si="12"/>
        <v>0</v>
      </c>
      <c r="BJ86" s="32">
        <f t="shared" si="12"/>
        <v>20.29</v>
      </c>
      <c r="BK86" s="32">
        <f t="shared" si="12"/>
        <v>4078</v>
      </c>
      <c r="BL86" s="32">
        <f t="shared" si="12"/>
        <v>79876</v>
      </c>
      <c r="BM86" s="32">
        <f t="shared" si="12"/>
        <v>0</v>
      </c>
      <c r="BN86" s="32">
        <f t="shared" si="12"/>
        <v>2002220.61</v>
      </c>
      <c r="BO86" s="32">
        <f t="shared" si="12"/>
        <v>137045.99</v>
      </c>
      <c r="BP86" s="32">
        <f t="shared" ref="BP86:CD86" si="13">SUM(BP62:BP70)-BP85</f>
        <v>65948.41</v>
      </c>
      <c r="BQ86" s="32">
        <f t="shared" si="13"/>
        <v>0</v>
      </c>
      <c r="BR86" s="32">
        <f t="shared" si="13"/>
        <v>0</v>
      </c>
      <c r="BS86" s="32">
        <f t="shared" si="13"/>
        <v>115243.37999999999</v>
      </c>
      <c r="BT86" s="32">
        <f t="shared" si="13"/>
        <v>186562.91999999998</v>
      </c>
      <c r="BU86" s="32">
        <f t="shared" si="13"/>
        <v>0</v>
      </c>
      <c r="BV86" s="32">
        <f t="shared" si="13"/>
        <v>192333.87</v>
      </c>
      <c r="BW86" s="32">
        <f t="shared" si="13"/>
        <v>4394012.3800000008</v>
      </c>
      <c r="BX86" s="32">
        <f t="shared" si="13"/>
        <v>0</v>
      </c>
      <c r="BY86" s="32">
        <f t="shared" si="13"/>
        <v>4958031.3500000006</v>
      </c>
      <c r="BZ86" s="32">
        <f t="shared" si="13"/>
        <v>0</v>
      </c>
      <c r="CA86" s="32">
        <f t="shared" si="13"/>
        <v>264402.82999999996</v>
      </c>
      <c r="CB86" s="32">
        <f t="shared" si="13"/>
        <v>785.06000000000006</v>
      </c>
      <c r="CC86" s="32">
        <f t="shared" si="13"/>
        <v>55262776.345961139</v>
      </c>
      <c r="CD86" s="32">
        <f t="shared" si="13"/>
        <v>6291103.5900000008</v>
      </c>
      <c r="CE86" s="32">
        <f t="shared" si="11"/>
        <v>207931427.15596119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9990845</v>
      </c>
      <c r="D88" s="213">
        <v>0</v>
      </c>
      <c r="E88" s="213">
        <v>76373844.330000088</v>
      </c>
      <c r="F88" s="213">
        <v>0</v>
      </c>
      <c r="G88" s="213">
        <v>0</v>
      </c>
      <c r="H88" s="213">
        <v>0</v>
      </c>
      <c r="I88" s="213">
        <v>0</v>
      </c>
      <c r="J88" s="213">
        <v>11611</v>
      </c>
      <c r="K88" s="213">
        <v>0</v>
      </c>
      <c r="L88" s="213">
        <v>0</v>
      </c>
      <c r="M88" s="213">
        <v>0</v>
      </c>
      <c r="N88" s="213">
        <v>0</v>
      </c>
      <c r="O88" s="213">
        <v>14067513.050000001</v>
      </c>
      <c r="P88" s="213">
        <v>11279987</v>
      </c>
      <c r="Q88" s="213">
        <v>1503450</v>
      </c>
      <c r="R88" s="213">
        <v>1941750</v>
      </c>
      <c r="S88" s="213">
        <v>4114781.08</v>
      </c>
      <c r="T88" s="213">
        <v>0</v>
      </c>
      <c r="U88" s="213">
        <v>23285988.34</v>
      </c>
      <c r="V88" s="213">
        <v>4206693.9200000009</v>
      </c>
      <c r="W88" s="213">
        <v>0</v>
      </c>
      <c r="X88" s="213">
        <v>0</v>
      </c>
      <c r="Y88" s="213">
        <v>11976627.739999996</v>
      </c>
      <c r="Z88" s="213">
        <v>80610</v>
      </c>
      <c r="AA88" s="213">
        <v>0</v>
      </c>
      <c r="AB88" s="213">
        <v>19332388.280000001</v>
      </c>
      <c r="AC88" s="213">
        <v>20519839.219999999</v>
      </c>
      <c r="AD88" s="213">
        <v>0</v>
      </c>
      <c r="AE88" s="213">
        <v>1846723.48</v>
      </c>
      <c r="AF88" s="213">
        <v>0</v>
      </c>
      <c r="AG88" s="213">
        <v>29108167.949999999</v>
      </c>
      <c r="AH88" s="213">
        <v>0</v>
      </c>
      <c r="AI88" s="213">
        <v>0</v>
      </c>
      <c r="AJ88" s="213">
        <v>2851</v>
      </c>
      <c r="AK88" s="213">
        <v>963087</v>
      </c>
      <c r="AL88" s="213">
        <v>424117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0</v>
      </c>
      <c r="AS88" s="213">
        <v>0</v>
      </c>
      <c r="AT88" s="213">
        <v>0</v>
      </c>
      <c r="AU88" s="213">
        <v>0</v>
      </c>
      <c r="AV88" s="213">
        <v>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231030875.39000005</v>
      </c>
    </row>
    <row r="89" spans="1:84" x14ac:dyDescent="0.35">
      <c r="A89" s="26" t="s">
        <v>273</v>
      </c>
      <c r="B89" s="20"/>
      <c r="C89" s="213">
        <v>98927</v>
      </c>
      <c r="D89" s="213">
        <v>0</v>
      </c>
      <c r="E89" s="213">
        <v>14671404.67</v>
      </c>
      <c r="F89" s="213">
        <v>0</v>
      </c>
      <c r="G89" s="213">
        <v>0</v>
      </c>
      <c r="H89" s="213">
        <v>0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13">
        <v>1593435</v>
      </c>
      <c r="P89" s="213">
        <v>45554369.799999997</v>
      </c>
      <c r="Q89" s="213">
        <v>4492147</v>
      </c>
      <c r="R89" s="213">
        <v>5515850</v>
      </c>
      <c r="S89" s="213">
        <v>17181721.099999998</v>
      </c>
      <c r="T89" s="213">
        <v>0</v>
      </c>
      <c r="U89" s="213">
        <v>63717241.160000004</v>
      </c>
      <c r="V89" s="213">
        <v>9967014.7799999993</v>
      </c>
      <c r="W89" s="213">
        <v>0</v>
      </c>
      <c r="X89" s="213">
        <v>0</v>
      </c>
      <c r="Y89" s="213">
        <v>77527894.970000044</v>
      </c>
      <c r="Z89" s="213">
        <v>75675719</v>
      </c>
      <c r="AA89" s="213">
        <v>0</v>
      </c>
      <c r="AB89" s="213">
        <v>271060710.3900001</v>
      </c>
      <c r="AC89" s="213">
        <v>8571276.7800000012</v>
      </c>
      <c r="AD89" s="213">
        <v>0</v>
      </c>
      <c r="AE89" s="213">
        <v>2641588.52</v>
      </c>
      <c r="AF89" s="213">
        <v>0</v>
      </c>
      <c r="AG89" s="213">
        <v>102602963.05</v>
      </c>
      <c r="AH89" s="213">
        <v>0</v>
      </c>
      <c r="AI89" s="213">
        <v>0</v>
      </c>
      <c r="AJ89" s="213">
        <v>3033695</v>
      </c>
      <c r="AK89" s="213">
        <v>1906876</v>
      </c>
      <c r="AL89" s="213">
        <v>1166104</v>
      </c>
      <c r="AM89" s="213">
        <v>0</v>
      </c>
      <c r="AN89" s="213">
        <v>0</v>
      </c>
      <c r="AO89" s="213">
        <v>0</v>
      </c>
      <c r="AP89" s="213">
        <v>0</v>
      </c>
      <c r="AQ89" s="213">
        <v>0</v>
      </c>
      <c r="AR89" s="213">
        <v>0</v>
      </c>
      <c r="AS89" s="213">
        <v>0</v>
      </c>
      <c r="AT89" s="213">
        <v>0</v>
      </c>
      <c r="AU89" s="213">
        <v>0</v>
      </c>
      <c r="AV89" s="213"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706978938.22000003</v>
      </c>
    </row>
    <row r="90" spans="1:84" x14ac:dyDescent="0.35">
      <c r="A90" s="26" t="s">
        <v>274</v>
      </c>
      <c r="B90" s="20"/>
      <c r="C90" s="32">
        <f>C88+C89</f>
        <v>10089772</v>
      </c>
      <c r="D90" s="32">
        <f t="shared" ref="D90:AV90" si="15">D88+D89</f>
        <v>0</v>
      </c>
      <c r="E90" s="32">
        <f t="shared" si="15"/>
        <v>91045249.000000089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11611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15660948.050000001</v>
      </c>
      <c r="P90" s="32">
        <f t="shared" si="15"/>
        <v>56834356.799999997</v>
      </c>
      <c r="Q90" s="32">
        <f t="shared" si="15"/>
        <v>5995597</v>
      </c>
      <c r="R90" s="32">
        <f t="shared" si="15"/>
        <v>7457600</v>
      </c>
      <c r="S90" s="32">
        <f t="shared" si="15"/>
        <v>21296502.18</v>
      </c>
      <c r="T90" s="32">
        <f t="shared" si="15"/>
        <v>0</v>
      </c>
      <c r="U90" s="32">
        <f t="shared" si="15"/>
        <v>87003229.5</v>
      </c>
      <c r="V90" s="32">
        <f t="shared" si="15"/>
        <v>14173708.699999999</v>
      </c>
      <c r="W90" s="32">
        <f t="shared" si="15"/>
        <v>0</v>
      </c>
      <c r="X90" s="32">
        <f t="shared" si="15"/>
        <v>0</v>
      </c>
      <c r="Y90" s="32">
        <f t="shared" si="15"/>
        <v>89504522.710000038</v>
      </c>
      <c r="Z90" s="32">
        <f t="shared" si="15"/>
        <v>75756329</v>
      </c>
      <c r="AA90" s="32">
        <f t="shared" si="15"/>
        <v>0</v>
      </c>
      <c r="AB90" s="32">
        <f t="shared" si="15"/>
        <v>290393098.67000008</v>
      </c>
      <c r="AC90" s="32">
        <f t="shared" si="15"/>
        <v>29091116</v>
      </c>
      <c r="AD90" s="32">
        <f t="shared" si="15"/>
        <v>0</v>
      </c>
      <c r="AE90" s="32">
        <f t="shared" si="15"/>
        <v>4488312</v>
      </c>
      <c r="AF90" s="32">
        <f t="shared" si="15"/>
        <v>0</v>
      </c>
      <c r="AG90" s="32">
        <f t="shared" si="15"/>
        <v>131711131</v>
      </c>
      <c r="AH90" s="32">
        <f t="shared" si="15"/>
        <v>0</v>
      </c>
      <c r="AI90" s="32">
        <f t="shared" si="15"/>
        <v>0</v>
      </c>
      <c r="AJ90" s="32">
        <f t="shared" si="15"/>
        <v>3036546</v>
      </c>
      <c r="AK90" s="32">
        <f t="shared" si="15"/>
        <v>2869963</v>
      </c>
      <c r="AL90" s="32">
        <f t="shared" si="15"/>
        <v>1590221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938009813.61000013</v>
      </c>
    </row>
    <row r="91" spans="1:84" x14ac:dyDescent="0.35">
      <c r="A91" s="39" t="s">
        <v>275</v>
      </c>
      <c r="B91" s="32"/>
      <c r="C91" s="213">
        <v>2562.6799999999998</v>
      </c>
      <c r="D91" s="213">
        <v>0</v>
      </c>
      <c r="E91" s="213">
        <v>20945.620000000006</v>
      </c>
      <c r="F91" s="213">
        <v>0</v>
      </c>
      <c r="G91" s="213">
        <v>0</v>
      </c>
      <c r="H91" s="213">
        <v>0</v>
      </c>
      <c r="I91" s="213">
        <v>0</v>
      </c>
      <c r="J91" s="213">
        <v>0</v>
      </c>
      <c r="K91" s="213">
        <v>0</v>
      </c>
      <c r="L91" s="213">
        <v>0</v>
      </c>
      <c r="M91" s="213">
        <v>0</v>
      </c>
      <c r="N91" s="213">
        <v>0</v>
      </c>
      <c r="O91" s="213">
        <v>5920.39</v>
      </c>
      <c r="P91" s="213">
        <v>9039.2299999999977</v>
      </c>
      <c r="Q91" s="213">
        <v>0</v>
      </c>
      <c r="R91" s="213">
        <v>422.04</v>
      </c>
      <c r="S91" s="213">
        <v>3003.7200000000003</v>
      </c>
      <c r="T91" s="213">
        <v>0</v>
      </c>
      <c r="U91" s="213">
        <v>3371.4900000000002</v>
      </c>
      <c r="V91" s="213">
        <v>221.81</v>
      </c>
      <c r="W91" s="213">
        <v>0</v>
      </c>
      <c r="X91" s="213">
        <v>0</v>
      </c>
      <c r="Y91" s="213">
        <v>7036.949999999998</v>
      </c>
      <c r="Z91" s="213">
        <v>0</v>
      </c>
      <c r="AA91" s="213">
        <v>0</v>
      </c>
      <c r="AB91" s="213">
        <v>1919.6599999999999</v>
      </c>
      <c r="AC91" s="213">
        <v>1326.7599999999998</v>
      </c>
      <c r="AD91" s="213">
        <v>0</v>
      </c>
      <c r="AE91" s="213">
        <v>3739.07</v>
      </c>
      <c r="AF91" s="213">
        <v>0</v>
      </c>
      <c r="AG91" s="213">
        <v>8901.7300000000014</v>
      </c>
      <c r="AH91" s="213">
        <v>0</v>
      </c>
      <c r="AI91" s="213">
        <v>0</v>
      </c>
      <c r="AJ91" s="213">
        <v>0</v>
      </c>
      <c r="AK91" s="213">
        <v>0</v>
      </c>
      <c r="AL91" s="213">
        <v>0</v>
      </c>
      <c r="AM91" s="213">
        <v>0</v>
      </c>
      <c r="AN91" s="213">
        <v>0</v>
      </c>
      <c r="AO91" s="213">
        <v>0</v>
      </c>
      <c r="AP91" s="213">
        <v>0</v>
      </c>
      <c r="AQ91" s="213">
        <v>0</v>
      </c>
      <c r="AR91" s="213">
        <v>0</v>
      </c>
      <c r="AS91" s="213">
        <v>0</v>
      </c>
      <c r="AT91" s="213">
        <v>0</v>
      </c>
      <c r="AU91" s="213">
        <v>0</v>
      </c>
      <c r="AV91" s="213">
        <v>0</v>
      </c>
      <c r="AW91" s="213"/>
      <c r="AX91" s="213"/>
      <c r="AY91" s="213">
        <v>3825.79</v>
      </c>
      <c r="AZ91" s="213">
        <v>0</v>
      </c>
      <c r="BA91" s="213">
        <v>235.49</v>
      </c>
      <c r="BB91" s="213">
        <v>529.61</v>
      </c>
      <c r="BC91" s="213">
        <v>0</v>
      </c>
      <c r="BD91" s="213">
        <v>2864.86</v>
      </c>
      <c r="BE91" s="213">
        <v>10631.860000000002</v>
      </c>
      <c r="BF91" s="213">
        <v>1389.62</v>
      </c>
      <c r="BG91" s="213">
        <v>64.47</v>
      </c>
      <c r="BH91" s="213">
        <v>396.65</v>
      </c>
      <c r="BI91" s="213">
        <v>0</v>
      </c>
      <c r="BJ91" s="213">
        <v>0</v>
      </c>
      <c r="BK91" s="213">
        <v>95.58</v>
      </c>
      <c r="BL91" s="213">
        <v>1872.29</v>
      </c>
      <c r="BM91" s="213">
        <v>0</v>
      </c>
      <c r="BN91" s="213">
        <v>2076.0600000000004</v>
      </c>
      <c r="BO91" s="213">
        <v>0</v>
      </c>
      <c r="BP91" s="213">
        <v>0</v>
      </c>
      <c r="BQ91" s="213">
        <v>0</v>
      </c>
      <c r="BR91" s="213">
        <v>0</v>
      </c>
      <c r="BS91" s="213">
        <v>542.20000000000005</v>
      </c>
      <c r="BT91" s="213">
        <v>618.19999999999993</v>
      </c>
      <c r="BU91" s="213">
        <v>0</v>
      </c>
      <c r="BV91" s="213">
        <v>235.05</v>
      </c>
      <c r="BW91" s="213">
        <v>1021.99</v>
      </c>
      <c r="BX91" s="213">
        <v>0</v>
      </c>
      <c r="BY91" s="213">
        <v>2276.5199999999995</v>
      </c>
      <c r="BZ91" s="213">
        <v>0</v>
      </c>
      <c r="CA91" s="213">
        <v>0</v>
      </c>
      <c r="CB91" s="213">
        <v>0</v>
      </c>
      <c r="CC91" s="213">
        <v>1076.98</v>
      </c>
      <c r="CD91" s="233" t="s">
        <v>233</v>
      </c>
      <c r="CE91" s="32">
        <f t="shared" si="14"/>
        <v>98164.369999999981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0</v>
      </c>
      <c r="D92" s="213">
        <v>0</v>
      </c>
      <c r="E92" s="213">
        <v>301613.29444141057</v>
      </c>
      <c r="F92" s="213">
        <v>0</v>
      </c>
      <c r="G92" s="213">
        <v>0</v>
      </c>
      <c r="H92" s="213">
        <v>0</v>
      </c>
      <c r="I92" s="213">
        <v>0</v>
      </c>
      <c r="J92" s="213"/>
      <c r="K92" s="213">
        <v>38.464741435977785</v>
      </c>
      <c r="L92" s="213">
        <v>0</v>
      </c>
      <c r="M92" s="213">
        <v>0</v>
      </c>
      <c r="N92" s="213">
        <v>0</v>
      </c>
      <c r="O92" s="213">
        <v>0</v>
      </c>
      <c r="P92" s="213">
        <v>0</v>
      </c>
      <c r="Q92" s="213">
        <v>0</v>
      </c>
      <c r="R92" s="213">
        <v>0</v>
      </c>
      <c r="S92" s="213">
        <v>0</v>
      </c>
      <c r="T92" s="213">
        <v>0</v>
      </c>
      <c r="U92" s="213">
        <v>0</v>
      </c>
      <c r="V92" s="213">
        <v>0</v>
      </c>
      <c r="W92" s="213">
        <v>0</v>
      </c>
      <c r="X92" s="213">
        <v>0</v>
      </c>
      <c r="Y92" s="213">
        <v>0</v>
      </c>
      <c r="Z92" s="213">
        <v>0</v>
      </c>
      <c r="AA92" s="213">
        <v>0</v>
      </c>
      <c r="AB92" s="213">
        <v>0</v>
      </c>
      <c r="AC92" s="213">
        <v>0</v>
      </c>
      <c r="AD92" s="213">
        <v>0</v>
      </c>
      <c r="AE92" s="213">
        <v>0</v>
      </c>
      <c r="AF92" s="213">
        <v>0</v>
      </c>
      <c r="AG92" s="213">
        <v>0</v>
      </c>
      <c r="AH92" s="213">
        <v>0</v>
      </c>
      <c r="AI92" s="213">
        <v>0</v>
      </c>
      <c r="AJ92" s="213">
        <v>0</v>
      </c>
      <c r="AK92" s="213">
        <v>0</v>
      </c>
      <c r="AL92" s="213">
        <v>0</v>
      </c>
      <c r="AM92" s="213">
        <v>0</v>
      </c>
      <c r="AN92" s="213">
        <v>0</v>
      </c>
      <c r="AO92" s="213">
        <v>0</v>
      </c>
      <c r="AP92" s="213">
        <v>0</v>
      </c>
      <c r="AQ92" s="213">
        <v>0</v>
      </c>
      <c r="AR92" s="213">
        <v>0</v>
      </c>
      <c r="AS92" s="213">
        <v>0</v>
      </c>
      <c r="AT92" s="213">
        <v>0</v>
      </c>
      <c r="AU92" s="213">
        <v>0</v>
      </c>
      <c r="AV92" s="213">
        <v>0</v>
      </c>
      <c r="AW92" s="213"/>
      <c r="AX92" s="265" t="s">
        <v>233</v>
      </c>
      <c r="AY92" s="265" t="s">
        <v>233</v>
      </c>
      <c r="AZ92" s="213"/>
      <c r="BA92" s="213">
        <v>0</v>
      </c>
      <c r="BB92" s="213">
        <v>0</v>
      </c>
      <c r="BC92" s="213">
        <v>0</v>
      </c>
      <c r="BD92" s="229" t="s">
        <v>233</v>
      </c>
      <c r="BE92" s="229" t="s">
        <v>233</v>
      </c>
      <c r="BF92" s="213"/>
      <c r="BG92" s="229" t="s">
        <v>233</v>
      </c>
      <c r="BH92" s="213">
        <v>0</v>
      </c>
      <c r="BI92" s="213">
        <v>0</v>
      </c>
      <c r="BJ92" s="229" t="s">
        <v>233</v>
      </c>
      <c r="BK92" s="213">
        <v>0</v>
      </c>
      <c r="BL92" s="213">
        <v>0</v>
      </c>
      <c r="BM92" s="213">
        <v>0</v>
      </c>
      <c r="BN92" s="229" t="s">
        <v>233</v>
      </c>
      <c r="BO92" s="229" t="s">
        <v>233</v>
      </c>
      <c r="BP92" s="229" t="s">
        <v>233</v>
      </c>
      <c r="BQ92" s="229" t="s">
        <v>233</v>
      </c>
      <c r="BR92" s="213">
        <v>0</v>
      </c>
      <c r="BS92" s="213">
        <v>0</v>
      </c>
      <c r="BT92" s="213">
        <v>0</v>
      </c>
      <c r="BU92" s="213">
        <v>0</v>
      </c>
      <c r="BV92" s="213">
        <v>0</v>
      </c>
      <c r="BW92" s="213">
        <v>0</v>
      </c>
      <c r="BX92" s="213">
        <v>0</v>
      </c>
      <c r="BY92" s="213">
        <v>0</v>
      </c>
      <c r="BZ92" s="213">
        <v>0</v>
      </c>
      <c r="CA92" s="213">
        <v>0</v>
      </c>
      <c r="CB92" s="213">
        <v>0</v>
      </c>
      <c r="CC92" s="229" t="s">
        <v>233</v>
      </c>
      <c r="CD92" s="229" t="s">
        <v>233</v>
      </c>
      <c r="CE92" s="32">
        <f t="shared" si="14"/>
        <v>301651.75918284652</v>
      </c>
      <c r="CF92" s="32">
        <f>AY60-CE92</f>
        <v>-301651.75918284652</v>
      </c>
    </row>
    <row r="93" spans="1:84" x14ac:dyDescent="0.35">
      <c r="A93" s="26" t="s">
        <v>277</v>
      </c>
      <c r="B93" s="20"/>
      <c r="C93" s="213">
        <v>63357.685095816334</v>
      </c>
      <c r="D93" s="213">
        <v>0</v>
      </c>
      <c r="E93" s="213">
        <v>517843.03779505548</v>
      </c>
      <c r="F93" s="213">
        <v>0</v>
      </c>
      <c r="G93" s="213">
        <v>0</v>
      </c>
      <c r="H93" s="213">
        <v>0</v>
      </c>
      <c r="I93" s="213">
        <v>0</v>
      </c>
      <c r="J93" s="213">
        <v>0</v>
      </c>
      <c r="K93" s="213">
        <v>0</v>
      </c>
      <c r="L93" s="213">
        <v>0</v>
      </c>
      <c r="M93" s="213">
        <v>0</v>
      </c>
      <c r="N93" s="213">
        <v>0</v>
      </c>
      <c r="O93" s="213">
        <v>146371.06672094061</v>
      </c>
      <c r="P93" s="213">
        <v>223478.81430715334</v>
      </c>
      <c r="Q93" s="213">
        <v>0</v>
      </c>
      <c r="R93" s="213">
        <v>10434.185078838687</v>
      </c>
      <c r="S93" s="213">
        <v>74261.611233554504</v>
      </c>
      <c r="T93" s="213">
        <v>0</v>
      </c>
      <c r="U93" s="213">
        <v>83354.067508894514</v>
      </c>
      <c r="V93" s="213">
        <v>5483.856014446993</v>
      </c>
      <c r="W93" s="213">
        <v>0</v>
      </c>
      <c r="X93" s="213">
        <v>0</v>
      </c>
      <c r="Y93" s="213">
        <v>173976.01812750893</v>
      </c>
      <c r="Z93" s="213">
        <v>0</v>
      </c>
      <c r="AA93" s="213">
        <v>0</v>
      </c>
      <c r="AB93" s="213">
        <v>47460.164269840468</v>
      </c>
      <c r="AC93" s="213">
        <v>32801.770910814172</v>
      </c>
      <c r="AD93" s="213">
        <v>0</v>
      </c>
      <c r="AE93" s="213">
        <v>92441.826373645556</v>
      </c>
      <c r="AF93" s="213">
        <v>0</v>
      </c>
      <c r="AG93" s="213">
        <v>220079.37243353878</v>
      </c>
      <c r="AH93" s="213">
        <v>0</v>
      </c>
      <c r="AI93" s="213">
        <v>0</v>
      </c>
      <c r="AJ93" s="213">
        <v>0</v>
      </c>
      <c r="AK93" s="213">
        <v>0</v>
      </c>
      <c r="AL93" s="213">
        <v>0</v>
      </c>
      <c r="AM93" s="213">
        <v>0</v>
      </c>
      <c r="AN93" s="213">
        <v>0</v>
      </c>
      <c r="AO93" s="213">
        <v>0</v>
      </c>
      <c r="AP93" s="213">
        <v>0</v>
      </c>
      <c r="AQ93" s="213">
        <v>0</v>
      </c>
      <c r="AR93" s="213">
        <v>0</v>
      </c>
      <c r="AS93" s="213">
        <v>0</v>
      </c>
      <c r="AT93" s="213">
        <v>0</v>
      </c>
      <c r="AU93" s="213">
        <v>0</v>
      </c>
      <c r="AV93" s="213">
        <v>0</v>
      </c>
      <c r="AW93" s="213"/>
      <c r="AX93" s="265" t="s">
        <v>233</v>
      </c>
      <c r="AY93" s="265" t="s">
        <v>233</v>
      </c>
      <c r="AZ93" s="229" t="s">
        <v>233</v>
      </c>
      <c r="BA93" s="213">
        <v>5822.0695768546166</v>
      </c>
      <c r="BB93" s="213">
        <v>13093.661168618512</v>
      </c>
      <c r="BC93" s="213">
        <v>0</v>
      </c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9806.4626848672269</v>
      </c>
      <c r="BI93" s="213">
        <v>0</v>
      </c>
      <c r="BJ93" s="229" t="s">
        <v>233</v>
      </c>
      <c r="BK93" s="213">
        <v>2363.0447584006292</v>
      </c>
      <c r="BL93" s="213">
        <v>46289.025640363194</v>
      </c>
      <c r="BM93" s="213">
        <v>0</v>
      </c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13404.926428173481</v>
      </c>
      <c r="BT93" s="213">
        <v>15283.890663771384</v>
      </c>
      <c r="BU93" s="213">
        <v>0</v>
      </c>
      <c r="BV93" s="213">
        <v>5811.1913628590491</v>
      </c>
      <c r="BW93" s="213">
        <v>25266.877093930314</v>
      </c>
      <c r="BX93" s="213">
        <v>0</v>
      </c>
      <c r="BY93" s="213">
        <v>56282.890284517678</v>
      </c>
      <c r="BZ93" s="213">
        <v>0</v>
      </c>
      <c r="CA93" s="213">
        <v>0</v>
      </c>
      <c r="CB93" s="213">
        <v>0</v>
      </c>
      <c r="CC93" s="229" t="s">
        <v>233</v>
      </c>
      <c r="CD93" s="229" t="s">
        <v>233</v>
      </c>
      <c r="CE93" s="32">
        <f t="shared" si="14"/>
        <v>1884767.5155324047</v>
      </c>
      <c r="CF93" s="20"/>
    </row>
    <row r="94" spans="1:84" x14ac:dyDescent="0.35">
      <c r="A94" s="26" t="s">
        <v>278</v>
      </c>
      <c r="B94" s="20"/>
      <c r="C94" s="213">
        <v>77570.135532365253</v>
      </c>
      <c r="D94" s="213">
        <v>0</v>
      </c>
      <c r="E94" s="213">
        <v>699955.58913600328</v>
      </c>
      <c r="F94" s="213">
        <v>0</v>
      </c>
      <c r="G94" s="213">
        <v>0</v>
      </c>
      <c r="H94" s="213">
        <v>0</v>
      </c>
      <c r="I94" s="213">
        <v>0</v>
      </c>
      <c r="J94" s="213">
        <v>0</v>
      </c>
      <c r="K94" s="213">
        <v>89.265331631506939</v>
      </c>
      <c r="L94" s="213">
        <v>0</v>
      </c>
      <c r="M94" s="213">
        <v>0</v>
      </c>
      <c r="N94" s="213">
        <v>0</v>
      </c>
      <c r="O94" s="213">
        <v>0</v>
      </c>
      <c r="P94" s="213">
        <v>0</v>
      </c>
      <c r="Q94" s="213">
        <v>0</v>
      </c>
      <c r="R94" s="213">
        <v>0</v>
      </c>
      <c r="S94" s="213">
        <v>0</v>
      </c>
      <c r="T94" s="213">
        <v>0</v>
      </c>
      <c r="U94" s="213">
        <v>0</v>
      </c>
      <c r="V94" s="213">
        <v>0</v>
      </c>
      <c r="W94" s="213">
        <v>0</v>
      </c>
      <c r="X94" s="213">
        <v>0</v>
      </c>
      <c r="Y94" s="213">
        <v>0</v>
      </c>
      <c r="Z94" s="213">
        <v>0</v>
      </c>
      <c r="AA94" s="213">
        <v>0</v>
      </c>
      <c r="AB94" s="213">
        <v>0</v>
      </c>
      <c r="AC94" s="213">
        <v>0</v>
      </c>
      <c r="AD94" s="213">
        <v>0</v>
      </c>
      <c r="AE94" s="213">
        <v>0</v>
      </c>
      <c r="AF94" s="213">
        <v>0</v>
      </c>
      <c r="AG94" s="213">
        <v>0</v>
      </c>
      <c r="AH94" s="213">
        <v>0</v>
      </c>
      <c r="AI94" s="213">
        <v>0</v>
      </c>
      <c r="AJ94" s="213">
        <v>0</v>
      </c>
      <c r="AK94" s="213">
        <v>0</v>
      </c>
      <c r="AL94" s="213">
        <v>0</v>
      </c>
      <c r="AM94" s="213">
        <v>0</v>
      </c>
      <c r="AN94" s="213">
        <v>0</v>
      </c>
      <c r="AO94" s="213">
        <v>0</v>
      </c>
      <c r="AP94" s="213">
        <v>0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0</v>
      </c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>
        <v>0</v>
      </c>
      <c r="BI94" s="213">
        <v>0</v>
      </c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>
        <v>0</v>
      </c>
      <c r="BT94" s="213">
        <v>0</v>
      </c>
      <c r="BU94" s="213">
        <v>0</v>
      </c>
      <c r="BV94" s="213">
        <v>0</v>
      </c>
      <c r="BW94" s="213">
        <v>0</v>
      </c>
      <c r="BX94" s="213">
        <v>0</v>
      </c>
      <c r="BY94" s="213">
        <v>0</v>
      </c>
      <c r="BZ94" s="213">
        <v>0</v>
      </c>
      <c r="CA94" s="213">
        <v>0</v>
      </c>
      <c r="CB94" s="213">
        <v>0</v>
      </c>
      <c r="CC94" s="229" t="s">
        <v>233</v>
      </c>
      <c r="CD94" s="229" t="s">
        <v>233</v>
      </c>
      <c r="CE94" s="32">
        <f t="shared" si="14"/>
        <v>777614.99000000011</v>
      </c>
      <c r="CF94" s="32">
        <f>BA60</f>
        <v>0</v>
      </c>
    </row>
    <row r="95" spans="1:84" x14ac:dyDescent="0.35">
      <c r="A95" s="26" t="s">
        <v>279</v>
      </c>
      <c r="B95" s="20"/>
      <c r="C95" s="243">
        <v>10.08</v>
      </c>
      <c r="D95" s="243">
        <v>0</v>
      </c>
      <c r="E95" s="243">
        <v>88.81</v>
      </c>
      <c r="F95" s="243">
        <v>0</v>
      </c>
      <c r="G95" s="243">
        <v>0</v>
      </c>
      <c r="H95" s="243">
        <v>0</v>
      </c>
      <c r="I95" s="243">
        <v>0</v>
      </c>
      <c r="J95" s="243">
        <v>0</v>
      </c>
      <c r="K95" s="243">
        <v>0</v>
      </c>
      <c r="L95" s="243">
        <v>0</v>
      </c>
      <c r="M95" s="243">
        <v>0</v>
      </c>
      <c r="N95" s="243">
        <v>0</v>
      </c>
      <c r="O95" s="243">
        <v>18.22</v>
      </c>
      <c r="P95" s="244">
        <v>20.229999999999997</v>
      </c>
      <c r="Q95" s="244">
        <v>2.9</v>
      </c>
      <c r="R95" s="244">
        <v>0</v>
      </c>
      <c r="S95" s="245">
        <v>0</v>
      </c>
      <c r="T95" s="245">
        <v>0</v>
      </c>
      <c r="U95" s="246">
        <v>0</v>
      </c>
      <c r="V95" s="244">
        <v>0</v>
      </c>
      <c r="W95" s="244">
        <v>0</v>
      </c>
      <c r="X95" s="244">
        <v>0</v>
      </c>
      <c r="Y95" s="244">
        <v>0.56000000000000005</v>
      </c>
      <c r="Z95" s="244">
        <v>25.91</v>
      </c>
      <c r="AA95" s="244">
        <v>0</v>
      </c>
      <c r="AB95" s="245">
        <v>0</v>
      </c>
      <c r="AC95" s="244">
        <v>0</v>
      </c>
      <c r="AD95" s="244">
        <v>0</v>
      </c>
      <c r="AE95" s="244">
        <v>0</v>
      </c>
      <c r="AF95" s="244">
        <v>0</v>
      </c>
      <c r="AG95" s="244">
        <v>37.580000000000005</v>
      </c>
      <c r="AH95" s="244">
        <v>0</v>
      </c>
      <c r="AI95" s="244">
        <v>0</v>
      </c>
      <c r="AJ95" s="244">
        <v>0.97</v>
      </c>
      <c r="AK95" s="244">
        <v>0</v>
      </c>
      <c r="AL95" s="244">
        <v>0</v>
      </c>
      <c r="AM95" s="244">
        <v>0</v>
      </c>
      <c r="AN95" s="244">
        <v>0</v>
      </c>
      <c r="AO95" s="244">
        <v>0</v>
      </c>
      <c r="AP95" s="244">
        <v>0</v>
      </c>
      <c r="AQ95" s="244">
        <v>0</v>
      </c>
      <c r="AR95" s="244">
        <v>0</v>
      </c>
      <c r="AS95" s="244">
        <v>0</v>
      </c>
      <c r="AT95" s="244">
        <v>0</v>
      </c>
      <c r="AU95" s="244">
        <v>0</v>
      </c>
      <c r="AV95" s="245">
        <v>0.01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205.27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98531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2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2" t="s">
        <v>1374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>
        <v>1</v>
      </c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4134</v>
      </c>
      <c r="D128" s="220">
        <v>20555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635</v>
      </c>
      <c r="D131" s="220">
        <v>946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6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>
        <v>27</v>
      </c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58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10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101</v>
      </c>
    </row>
    <row r="145" spans="1:6" x14ac:dyDescent="0.35">
      <c r="A145" s="20" t="s">
        <v>325</v>
      </c>
      <c r="B145" s="46" t="s">
        <v>284</v>
      </c>
      <c r="C145" s="47">
        <v>128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>
        <v>11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2030</v>
      </c>
      <c r="C155" s="50">
        <v>1151</v>
      </c>
      <c r="D155" s="50">
        <v>953</v>
      </c>
      <c r="E155" s="32">
        <f>SUM(B155:D155)</f>
        <v>4134</v>
      </c>
    </row>
    <row r="156" spans="1:6" x14ac:dyDescent="0.35">
      <c r="A156" s="20" t="s">
        <v>227</v>
      </c>
      <c r="B156" s="50">
        <v>12252</v>
      </c>
      <c r="C156" s="50">
        <v>4770</v>
      </c>
      <c r="D156" s="50">
        <v>3533.0100000000093</v>
      </c>
      <c r="E156" s="32">
        <f>SUM(B156:D156)</f>
        <v>20555.010000000009</v>
      </c>
    </row>
    <row r="157" spans="1:6" x14ac:dyDescent="0.35">
      <c r="A157" s="20" t="s">
        <v>332</v>
      </c>
      <c r="B157" s="50">
        <v>164271.44612597572</v>
      </c>
      <c r="C157" s="50">
        <v>57859.60735120107</v>
      </c>
      <c r="D157" s="50">
        <v>94524.9465228232</v>
      </c>
      <c r="E157" s="32">
        <f>SUM(B157:D157)</f>
        <v>316656</v>
      </c>
    </row>
    <row r="158" spans="1:6" x14ac:dyDescent="0.35">
      <c r="A158" s="20" t="s">
        <v>272</v>
      </c>
      <c r="B158" s="50">
        <v>131434580.87000002</v>
      </c>
      <c r="C158" s="50">
        <v>56721705.720000006</v>
      </c>
      <c r="D158" s="50">
        <v>42874588.800000004</v>
      </c>
      <c r="E158" s="32">
        <f>SUM(B158:D158)</f>
        <v>231030875.39000005</v>
      </c>
      <c r="F158" s="18"/>
    </row>
    <row r="159" spans="1:6" x14ac:dyDescent="0.35">
      <c r="A159" s="20" t="s">
        <v>273</v>
      </c>
      <c r="B159" s="50">
        <v>366759046.29000002</v>
      </c>
      <c r="C159" s="50">
        <v>129179689.53999999</v>
      </c>
      <c r="D159" s="50">
        <v>211040202.38999999</v>
      </c>
      <c r="E159" s="32">
        <f>SUM(B159:D159)</f>
        <v>706978938.22000003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4666650.0599999996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-15310.22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-84669.31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0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0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1232963.08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85114.43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5884748.04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3048576.3200000008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352581.5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3401157.8200000008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0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3399.12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3399.12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89891.170000000013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4524689.07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4614580.24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>
        <v>1194784.0399999998</v>
      </c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478340.19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1673124.2299999997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1127060.06</v>
      </c>
      <c r="C212" s="216"/>
      <c r="D212" s="220"/>
      <c r="E212" s="32">
        <f t="shared" ref="E212:E220" si="16">SUM(B212:C212)-D212</f>
        <v>1127060.06</v>
      </c>
    </row>
    <row r="213" spans="1:5" x14ac:dyDescent="0.35">
      <c r="A213" s="20" t="s">
        <v>367</v>
      </c>
      <c r="B213" s="220">
        <v>1145174.57</v>
      </c>
      <c r="C213" s="216"/>
      <c r="D213" s="220"/>
      <c r="E213" s="32">
        <f t="shared" si="16"/>
        <v>1145174.57</v>
      </c>
    </row>
    <row r="214" spans="1:5" x14ac:dyDescent="0.35">
      <c r="A214" s="20" t="s">
        <v>368</v>
      </c>
      <c r="B214" s="220">
        <v>34246228.260000005</v>
      </c>
      <c r="C214" s="216">
        <v>395511.14000000007</v>
      </c>
      <c r="D214" s="220"/>
      <c r="E214" s="32">
        <f t="shared" si="16"/>
        <v>34641739.400000006</v>
      </c>
    </row>
    <row r="215" spans="1:5" x14ac:dyDescent="0.3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35">
      <c r="A216" s="20" t="s">
        <v>370</v>
      </c>
      <c r="B216" s="220">
        <v>12453450.699999999</v>
      </c>
      <c r="C216" s="216">
        <v>80012.19</v>
      </c>
      <c r="D216" s="220"/>
      <c r="E216" s="32">
        <f t="shared" si="16"/>
        <v>12533462.889999999</v>
      </c>
    </row>
    <row r="217" spans="1:5" x14ac:dyDescent="0.35">
      <c r="A217" s="20" t="s">
        <v>371</v>
      </c>
      <c r="B217" s="220">
        <v>42269646</v>
      </c>
      <c r="C217" s="216">
        <v>1034381.9399999998</v>
      </c>
      <c r="D217" s="220"/>
      <c r="E217" s="32">
        <f t="shared" si="16"/>
        <v>43304027.939999998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1085431.3999999997</v>
      </c>
      <c r="C219" s="216"/>
      <c r="D219" s="220"/>
      <c r="E219" s="32">
        <f t="shared" si="16"/>
        <v>1085431.3999999997</v>
      </c>
    </row>
    <row r="220" spans="1:5" x14ac:dyDescent="0.35">
      <c r="A220" s="20" t="s">
        <v>374</v>
      </c>
      <c r="B220" s="220">
        <v>1726469.9</v>
      </c>
      <c r="C220" s="216">
        <v>-1509905.2699999998</v>
      </c>
      <c r="D220" s="220">
        <v>-4135077.410000002</v>
      </c>
      <c r="E220" s="32">
        <f t="shared" si="16"/>
        <v>4351642.0400000019</v>
      </c>
    </row>
    <row r="221" spans="1:5" x14ac:dyDescent="0.35">
      <c r="A221" s="20" t="s">
        <v>215</v>
      </c>
      <c r="B221" s="32">
        <f>SUM(B212:B220)</f>
        <v>94053460.890000015</v>
      </c>
      <c r="C221" s="266">
        <f>SUM(C212:C220)</f>
        <v>0</v>
      </c>
      <c r="D221" s="32">
        <f>SUM(D212:D220)</f>
        <v>-4135077.410000002</v>
      </c>
      <c r="E221" s="32">
        <f>SUM(E212:E220)</f>
        <v>98188538.300000027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/>
      <c r="C226" s="216"/>
      <c r="D226" s="220"/>
      <c r="E226" s="32">
        <f t="shared" ref="E226:E233" si="17">SUM(B226:C226)-D226</f>
        <v>0</v>
      </c>
    </row>
    <row r="227" spans="1:5" x14ac:dyDescent="0.35">
      <c r="A227" s="20" t="s">
        <v>368</v>
      </c>
      <c r="B227" s="220">
        <v>21839682.399999999</v>
      </c>
      <c r="C227" s="216">
        <v>1751279.9000000001</v>
      </c>
      <c r="D227" s="220"/>
      <c r="E227" s="32">
        <f t="shared" si="17"/>
        <v>23590962.299999997</v>
      </c>
    </row>
    <row r="228" spans="1:5" x14ac:dyDescent="0.3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>
        <v>11485142.9</v>
      </c>
      <c r="C229" s="216">
        <v>242959.71999999997</v>
      </c>
      <c r="D229" s="220"/>
      <c r="E229" s="32">
        <f t="shared" si="17"/>
        <v>11728102.620000001</v>
      </c>
    </row>
    <row r="230" spans="1:5" x14ac:dyDescent="0.35">
      <c r="A230" s="20" t="s">
        <v>371</v>
      </c>
      <c r="B230" s="220">
        <v>37271923.760000005</v>
      </c>
      <c r="C230" s="216">
        <v>1950733.4899999998</v>
      </c>
      <c r="D230" s="220">
        <v>1931.31000000005</v>
      </c>
      <c r="E230" s="32">
        <f t="shared" si="17"/>
        <v>39220725.940000005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>
        <v>1944932.8800000001</v>
      </c>
      <c r="C232" s="216">
        <v>242919.89</v>
      </c>
      <c r="D232" s="220"/>
      <c r="E232" s="32">
        <f t="shared" si="17"/>
        <v>2187852.77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72541681.939999998</v>
      </c>
      <c r="C234" s="266">
        <f>SUM(C225:C233)</f>
        <v>4187893</v>
      </c>
      <c r="D234" s="32">
        <f>SUM(D225:D233)</f>
        <v>1931.31000000005</v>
      </c>
      <c r="E234" s="32">
        <f>SUM(E225:E233)</f>
        <v>76727643.63000001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5" t="s">
        <v>377</v>
      </c>
      <c r="C237" s="345"/>
      <c r="D237" s="38"/>
      <c r="E237" s="38"/>
    </row>
    <row r="238" spans="1:5" x14ac:dyDescent="0.35">
      <c r="A238" s="56" t="s">
        <v>377</v>
      </c>
      <c r="B238" s="38"/>
      <c r="C238" s="216">
        <v>4616570.51</v>
      </c>
      <c r="D238" s="40">
        <f>C238</f>
        <v>4616570.51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403975782.79999995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156980162.34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5051092.76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35795016.700000003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84878759.049999967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1278589.4600000009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687959403.11000001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1170.8800000000001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2530997.09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10200255.66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12731252.75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705307226.37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28074.92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112454710.13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85040008.930000007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1765099.8900000001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1887265.3100000003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2968.22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>
        <v>0</v>
      </c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31098109.539999992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>
        <v>12231867.92</v>
      </c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12231867.92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1127060.06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1145174.57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34641739.400000006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12533462.890000001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43304027.939999998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1085431.3999999997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4351642.04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98188538.300000027</v>
      </c>
      <c r="E292" s="20"/>
    </row>
    <row r="293" spans="1:5" x14ac:dyDescent="0.35">
      <c r="A293" s="20" t="s">
        <v>416</v>
      </c>
      <c r="B293" s="46" t="s">
        <v>284</v>
      </c>
      <c r="C293" s="47">
        <v>76727643.63000001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21460894.670000017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9602689.5700000003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9602689.5700000003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>
        <v>11217473.120000001</v>
      </c>
      <c r="D303" s="20"/>
      <c r="E303" s="20"/>
    </row>
    <row r="304" spans="1:5" x14ac:dyDescent="0.35">
      <c r="A304" s="20" t="s">
        <v>425</v>
      </c>
      <c r="B304" s="46" t="s">
        <v>284</v>
      </c>
      <c r="C304" s="216">
        <v>0</v>
      </c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>
        <v>0</v>
      </c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11217473.120000001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85611034.820000023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3393700.4699999997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6728045.75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18402631.039999999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28524377.259999998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>
        <v>1750012.92</v>
      </c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1750012.92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>
        <v>0</v>
      </c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>
        <v>0</v>
      </c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120550.13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386884.95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>
        <v>11386368.369999999</v>
      </c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4852775.74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16746579.189999999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16746579.189999999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38590065.450001016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85611034.820001006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85611034.820000023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231030875.39000002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706978938.22000003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938009813.61000001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4616570.51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687959403.11000049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12731252.75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705307226.37000048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232702587.23999953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21619036.759999998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21619036.759999998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21619036.759999998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254321623.99999952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66560733.220000096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5884748.0399999982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3641551.79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57500712.620000027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1103167.8299999998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13829319.430000003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4187894.7399999998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3401157.8200000008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3399.12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4614580.24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1673124.23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67150078.615961134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67150078.615961134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229550467.6959613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24771156.304038227</v>
      </c>
      <c r="E418" s="32"/>
    </row>
    <row r="419" spans="1:13" x14ac:dyDescent="0.35">
      <c r="A419" s="32" t="s">
        <v>508</v>
      </c>
      <c r="B419" s="20"/>
      <c r="C419" s="236">
        <v>897731.66000000015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897731.66000000015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25668887.964038227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25668887.964038227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87532.50999999998</v>
      </c>
      <c r="E613" s="258">
        <f>SUM(C625:D648)+SUM(C669:D714)</f>
        <v>149973689.71452332</v>
      </c>
      <c r="F613" s="258">
        <f>CE65-(AX65+BD65+BE65+BG65+BJ65+BN65+BP65+BQ65+CB65+CC65+CD65)</f>
        <v>57147073.120000005</v>
      </c>
      <c r="G613" s="256">
        <f>CE92-(AX92+AY92+BD92+BE92+BG92+BJ92+BN92+BP92+BQ92+CB92+CC92+CD92)</f>
        <v>301651.75918284652</v>
      </c>
      <c r="H613" s="261">
        <f>CE61-(AX61+AY61+AZ61+BD61+BE61+BG61+BJ61+BN61+BO61+BP61+BQ61+BR61+CB61+CC61+CD61)</f>
        <v>618.11999999999989</v>
      </c>
      <c r="I613" s="256">
        <f>CE93-(AX93+AY93+AZ93+BD93+BE93+BF93+BG93+BJ93+BN93+BO93+BP93+BQ93+BR93+CB93+CC93+CD93)</f>
        <v>1884767.5155324047</v>
      </c>
      <c r="J613" s="256">
        <f>CE94-(AX94+AY94+AZ94+BA94+BD94+BE94+BF94+BG94+BJ94+BN94+BO94+BP94+BQ94+BR94+CB94+CC94+CD94)</f>
        <v>777614.99000000011</v>
      </c>
      <c r="K613" s="256">
        <f>CE90-(AW90+AX90+AY90+AZ90+BA90+BB90+BC90+BD90+BE90+BF90+BG90+BH90+BI90+BJ90+BK90+BL90+BM90+BN90+BO90+BP90+BQ90+BR90+BS90+BT90+BU90+BV90+BW90+BX90+CB90+CC90+CD90)</f>
        <v>938009813.61000013</v>
      </c>
      <c r="L613" s="262">
        <f>CE95-(AW95+AX95+AY95+AZ95+BA95+BB95+BC95+BD95+BE95+BF95+BG95+BH95+BI95+BJ95+BK95+BL95+BM95+BN95+BO95+BP95+BQ95+BR95+BS95+BT95+BU95+BV95+BW95+BX95+BY95+BZ95+CA95+CB95+CC95+CD95)</f>
        <v>205.27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6484195.8099999996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6291103.5900000008</v>
      </c>
      <c r="D616" s="256">
        <f>SUM(C615:C616)</f>
        <v>12775299.4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153643.73000000001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20.29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2750</v>
      </c>
      <c r="D619" s="256">
        <f>(D616/D613)*BG91</f>
        <v>9409.3446231348807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2002220.61</v>
      </c>
      <c r="D620" s="256">
        <f>(D616/D613)*BN91</f>
        <v>302999.28646355518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55262776.345961139</v>
      </c>
      <c r="D621" s="256">
        <f>(D616/D613)*CC91</f>
        <v>157184.3643900078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65948.41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785.06000000000006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57957737.441437833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171619.15</v>
      </c>
      <c r="D625" s="256">
        <f>(D616/D613)*BD91</f>
        <v>418124.01174242585</v>
      </c>
      <c r="E625" s="258">
        <f>(E624/E613)*SUM(C625:D625)</f>
        <v>227907.83764281121</v>
      </c>
      <c r="F625" s="258">
        <f>SUM(C625:E625)</f>
        <v>817650.99938523711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1948210.62</v>
      </c>
      <c r="D626" s="256">
        <f>(D616/D613)*AY91</f>
        <v>558370.97201400949</v>
      </c>
      <c r="E626" s="258">
        <f>(E624/E613)*SUM(C626:D626)</f>
        <v>968675.22604813823</v>
      </c>
      <c r="F626" s="258">
        <f>(F625/F613)*AY65</f>
        <v>6030.4540607849813</v>
      </c>
      <c r="G626" s="256">
        <f>SUM(C626:F626)</f>
        <v>3481287.2721229331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>
        <f>(D616/D613)*BR91</f>
        <v>0</v>
      </c>
      <c r="E627" s="258">
        <f>(E624/E613)*SUM(C627:D627)</f>
        <v>0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137045.99</v>
      </c>
      <c r="D628" s="256">
        <f>(D616/D613)*BO91</f>
        <v>0</v>
      </c>
      <c r="E628" s="258">
        <f>(E624/E613)*SUM(C628:D628)</f>
        <v>52961.792971429</v>
      </c>
      <c r="F628" s="258">
        <f>(F625/F613)*BO65</f>
        <v>0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-37234.060000000005</v>
      </c>
      <c r="D629" s="256">
        <f>(D616/D613)*AZ91</f>
        <v>0</v>
      </c>
      <c r="E629" s="258">
        <f>(E624/E613)*SUM(C629:D629)</f>
        <v>-14389.203049325019</v>
      </c>
      <c r="F629" s="258">
        <f>(F625/F613)*AZ65</f>
        <v>2.0331436181983449</v>
      </c>
      <c r="G629" s="256">
        <f>(G626/G613)*AZ92</f>
        <v>0</v>
      </c>
      <c r="H629" s="258">
        <f>SUM(C627:G629)</f>
        <v>138386.5530657222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2404447.5099999998</v>
      </c>
      <c r="D630" s="256">
        <f>(D616/D613)*BF91</f>
        <v>202813.9208189963</v>
      </c>
      <c r="E630" s="258">
        <f>(E624/E613)*SUM(C630:D630)</f>
        <v>1007583.2216719907</v>
      </c>
      <c r="F630" s="258">
        <f>(F625/F613)*BF65</f>
        <v>5033.094528868387</v>
      </c>
      <c r="G630" s="256">
        <f>(G626/G613)*BF92</f>
        <v>0</v>
      </c>
      <c r="H630" s="258">
        <f>(H629/H613)*BF61</f>
        <v>6783.654562045208</v>
      </c>
      <c r="I630" s="256">
        <f>SUM(C630:H630)</f>
        <v>3626661.4015819002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-151665.65000000005</v>
      </c>
      <c r="D631" s="256">
        <f>(D616/D613)*BA91</f>
        <v>34369.576009027965</v>
      </c>
      <c r="E631" s="258">
        <f>(E624/E613)*SUM(C631:D631)</f>
        <v>-45329.384588861605</v>
      </c>
      <c r="F631" s="258">
        <f>(F625/F613)*BA65</f>
        <v>515.34939745199415</v>
      </c>
      <c r="G631" s="256">
        <f>(G626/G613)*BA92</f>
        <v>0</v>
      </c>
      <c r="H631" s="258">
        <f>(H629/H613)*BA61</f>
        <v>405.22820981194138</v>
      </c>
      <c r="I631" s="256">
        <f>(I630/I613)*BA93</f>
        <v>11202.800789856823</v>
      </c>
      <c r="J631" s="256">
        <f>SUM(C631:I631)</f>
        <v>-150502.08018271293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22825.57</v>
      </c>
      <c r="D633" s="256">
        <f>(D616/D613)*BB91</f>
        <v>77296.153340444609</v>
      </c>
      <c r="E633" s="258">
        <f>(E624/E613)*SUM(C633:D633)</f>
        <v>38692.310395213455</v>
      </c>
      <c r="F633" s="258">
        <f>(F625/F613)*BB65</f>
        <v>0.1459399360001627</v>
      </c>
      <c r="G633" s="256">
        <f>(G626/G613)*BB92</f>
        <v>0</v>
      </c>
      <c r="H633" s="258">
        <f>(H629/H613)*BB61</f>
        <v>0</v>
      </c>
      <c r="I633" s="256">
        <f>(I630/I613)*BB93</f>
        <v>25194.765494569077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4078</v>
      </c>
      <c r="D636" s="256">
        <f>(D616/D613)*BK91</f>
        <v>13949.82408995241</v>
      </c>
      <c r="E636" s="258">
        <f>(E624/E613)*SUM(C636:D636)</f>
        <v>6966.901309388184</v>
      </c>
      <c r="F636" s="258">
        <f>(F625/F613)*BK65</f>
        <v>0</v>
      </c>
      <c r="G636" s="256">
        <f>(G626/G613)*BK92</f>
        <v>0</v>
      </c>
      <c r="H636" s="258">
        <f>(H629/H613)*BK61</f>
        <v>0</v>
      </c>
      <c r="I636" s="256">
        <f>(I630/I613)*BK93</f>
        <v>4546.9603783367238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20548.169999999998</v>
      </c>
      <c r="D637" s="256">
        <f>(D616/D613)*BH91</f>
        <v>57890.748328935166</v>
      </c>
      <c r="E637" s="258">
        <f>(E624/E613)*SUM(C637:D637)</f>
        <v>30312.931837260559</v>
      </c>
      <c r="F637" s="258">
        <f>(F625/F613)*BH65</f>
        <v>0</v>
      </c>
      <c r="G637" s="256">
        <f>(G626/G613)*BH92</f>
        <v>0</v>
      </c>
      <c r="H637" s="258">
        <f>(H629/H613)*BH61</f>
        <v>0</v>
      </c>
      <c r="I637" s="256">
        <f>(I630/I613)*BH93</f>
        <v>18869.552564001478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79876</v>
      </c>
      <c r="D638" s="256">
        <f>(D616/D613)*BL91</f>
        <v>273259.218930498</v>
      </c>
      <c r="E638" s="258">
        <f>(E624/E613)*SUM(C638:D638)</f>
        <v>136470.05910875095</v>
      </c>
      <c r="F638" s="258">
        <f>(F625/F613)*BL65</f>
        <v>0</v>
      </c>
      <c r="G638" s="256">
        <f>(G626/G613)*BL92</f>
        <v>0</v>
      </c>
      <c r="H638" s="258">
        <f>(H629/H613)*BL61</f>
        <v>0</v>
      </c>
      <c r="I638" s="256">
        <f>(I630/I613)*BL93</f>
        <v>89069.140476627581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115243.37999999999</v>
      </c>
      <c r="D640" s="256">
        <f>(D616/D613)*BS91</f>
        <v>79133.65370969029</v>
      </c>
      <c r="E640" s="258">
        <f>(E624/E613)*SUM(C640:D640)</f>
        <v>75117.529653608202</v>
      </c>
      <c r="F640" s="258">
        <f>(F625/F613)*BS65</f>
        <v>55.745049357740577</v>
      </c>
      <c r="G640" s="256">
        <f>(G626/G613)*BS92</f>
        <v>0</v>
      </c>
      <c r="H640" s="258">
        <f>(H629/H613)*BS61</f>
        <v>167.91224163478233</v>
      </c>
      <c r="I640" s="256">
        <f>(I630/I613)*BS93</f>
        <v>25793.700744236994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186562.91999999998</v>
      </c>
      <c r="D641" s="256">
        <f>(D616/D613)*BT91</f>
        <v>90225.792555017571</v>
      </c>
      <c r="E641" s="258">
        <f>(E624/E613)*SUM(C641:D641)</f>
        <v>106965.74552212154</v>
      </c>
      <c r="F641" s="258">
        <f>(F625/F613)*BT65</f>
        <v>1.6514105306998805</v>
      </c>
      <c r="G641" s="256">
        <f>(G626/G613)*BT92</f>
        <v>0</v>
      </c>
      <c r="H641" s="258">
        <f>(H629/H613)*BT61</f>
        <v>378.36225115037621</v>
      </c>
      <c r="I641" s="256">
        <f>(I630/I613)*BT93</f>
        <v>29409.195499976588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192333.87</v>
      </c>
      <c r="D643" s="256">
        <f>(D616/D613)*BV91</f>
        <v>34305.358363081337</v>
      </c>
      <c r="E643" s="258">
        <f>(E624/E613)*SUM(C643:D643)</f>
        <v>87585.341911645388</v>
      </c>
      <c r="F643" s="258">
        <f>(F625/F613)*BV65</f>
        <v>2.891184594858125</v>
      </c>
      <c r="G643" s="256">
        <f>(G626/G613)*BV92</f>
        <v>0</v>
      </c>
      <c r="H643" s="258">
        <f>(H629/H613)*BV61</f>
        <v>391.7952304811588</v>
      </c>
      <c r="I643" s="256">
        <f>(I630/I613)*BV93</f>
        <v>11181.868978113067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4394012.3800000008</v>
      </c>
      <c r="D644" s="256">
        <f>(D616/D613)*BW91</f>
        <v>149158.61813863218</v>
      </c>
      <c r="E644" s="258">
        <f>(E624/E613)*SUM(C644:D644)</f>
        <v>1755720.7024971598</v>
      </c>
      <c r="F644" s="258">
        <f>(F625/F613)*BW65</f>
        <v>287.3076596524615</v>
      </c>
      <c r="G644" s="256">
        <f>(G626/G613)*BW92</f>
        <v>0</v>
      </c>
      <c r="H644" s="258">
        <f>(H629/H613)*BW61</f>
        <v>1399.2686802898529</v>
      </c>
      <c r="I644" s="256">
        <f>(I630/I613)*BW93</f>
        <v>48618.414281819925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0</v>
      </c>
      <c r="D645" s="256">
        <f>(D616/D613)*BX91</f>
        <v>0</v>
      </c>
      <c r="E645" s="258">
        <f>(E624/E613)*SUM(C645:D645)</f>
        <v>0</v>
      </c>
      <c r="F645" s="258">
        <f>(F625/F613)*BX65</f>
        <v>0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>
        <f>(J631/J613)*BX94</f>
        <v>0</v>
      </c>
      <c r="K645" s="258">
        <f>SUM(C632:J645)</f>
        <v>8283899.8577567087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4958031.3500000006</v>
      </c>
      <c r="D646" s="256">
        <f>(D616/D613)*BY91</f>
        <v>332256.26216005918</v>
      </c>
      <c r="E646" s="258">
        <f>(E624/E613)*SUM(C646:D646)</f>
        <v>2044445.9358098444</v>
      </c>
      <c r="F646" s="258">
        <f>(F625/F613)*BY65</f>
        <v>290.83368296892036</v>
      </c>
      <c r="G646" s="256">
        <f>(G626/G613)*BY92</f>
        <v>0</v>
      </c>
      <c r="H646" s="258">
        <f>(H629/H613)*BY61</f>
        <v>7511.2742757959277</v>
      </c>
      <c r="I646" s="256">
        <f>(I630/I613)*BY93</f>
        <v>108299.29107021465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264402.82999999996</v>
      </c>
      <c r="D648" s="256">
        <f>(D616/D613)*CA91</f>
        <v>0</v>
      </c>
      <c r="E648" s="258">
        <f>(E624/E613)*SUM(C648:D648)</f>
        <v>102179.18775675184</v>
      </c>
      <c r="F648" s="258">
        <f>(F625/F613)*CA65</f>
        <v>64.207562548589223</v>
      </c>
      <c r="G648" s="256">
        <f>(G626/G613)*CA92</f>
        <v>0</v>
      </c>
      <c r="H648" s="258">
        <f>(H629/H613)*CA61</f>
        <v>613.43938943907142</v>
      </c>
      <c r="I648" s="256">
        <f>(I630/I613)*CA93</f>
        <v>0</v>
      </c>
      <c r="J648" s="256">
        <f>(J631/J613)*CA94</f>
        <v>0</v>
      </c>
      <c r="K648" s="258">
        <v>0</v>
      </c>
      <c r="L648" s="258">
        <f>SUM(C646:K648)</f>
        <v>7818094.6117076231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84973781.875961125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2725053.5900000003</v>
      </c>
      <c r="D669" s="256">
        <f>(D616/D613)*C91</f>
        <v>374021.08389662317</v>
      </c>
      <c r="E669" s="258">
        <f>(E624/E613)*SUM(C669:D669)</f>
        <v>1197645.777756152</v>
      </c>
      <c r="F669" s="258">
        <f>(F625/F613)*C65</f>
        <v>1929.368591276002</v>
      </c>
      <c r="G669" s="256">
        <f>(G626/G613)*C92</f>
        <v>0</v>
      </c>
      <c r="H669" s="258">
        <f>(H629/H613)*C61</f>
        <v>3788.1001712806892</v>
      </c>
      <c r="I669" s="256">
        <f>(I630/I613)*C93</f>
        <v>121912.58027156263</v>
      </c>
      <c r="J669" s="256">
        <f>(J631/J613)*C94</f>
        <v>-15013.170923667434</v>
      </c>
      <c r="K669" s="256">
        <f>(K645/K613)*C90</f>
        <v>89106.382068566614</v>
      </c>
      <c r="L669" s="256">
        <f>(L648/L613)*C95</f>
        <v>383915.78743125068</v>
      </c>
      <c r="M669" s="231">
        <f t="shared" ref="M669:M714" si="18">ROUND(SUM(D669:L669),0)</f>
        <v>2157306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8"/>
        <v>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17589696.830000002</v>
      </c>
      <c r="D671" s="256">
        <f>(D616/D613)*E91</f>
        <v>3056996.3847561111</v>
      </c>
      <c r="E671" s="258">
        <f>(E624/E613)*SUM(C671:D671)</f>
        <v>7978970.3557508048</v>
      </c>
      <c r="F671" s="258">
        <f>(F625/F613)*E65</f>
        <v>15481.412142714515</v>
      </c>
      <c r="G671" s="256">
        <f>(G626/G613)*E92</f>
        <v>3480843.3601923375</v>
      </c>
      <c r="H671" s="258">
        <f>(H629/H613)*E61</f>
        <v>28050.299672562505</v>
      </c>
      <c r="I671" s="256">
        <f>(I630/I613)*E93</f>
        <v>996431.30612782249</v>
      </c>
      <c r="J671" s="256">
        <f>(J631/J613)*E94</f>
        <v>-135471.63256264495</v>
      </c>
      <c r="K671" s="256">
        <f>(K645/K613)*E90</f>
        <v>804053.12854659057</v>
      </c>
      <c r="L671" s="256">
        <f>(L648/L613)*E95</f>
        <v>3382496.1390644223</v>
      </c>
      <c r="M671" s="231">
        <f t="shared" si="18"/>
        <v>19607851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8"/>
        <v>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0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>
        <f>(F625/F613)*H65</f>
        <v>0</v>
      </c>
      <c r="G674" s="256">
        <f>(G626/G613)*H92</f>
        <v>0</v>
      </c>
      <c r="H674" s="258">
        <f>(H629/H613)*H61</f>
        <v>0</v>
      </c>
      <c r="I674" s="256">
        <f>(I630/I613)*H93</f>
        <v>0</v>
      </c>
      <c r="J674" s="256">
        <f>(J631/J613)*H94</f>
        <v>0</v>
      </c>
      <c r="K674" s="256">
        <f>(K645/K613)*H90</f>
        <v>0</v>
      </c>
      <c r="L674" s="256">
        <f>(L648/L613)*H95</f>
        <v>0</v>
      </c>
      <c r="M674" s="231">
        <f t="shared" si="18"/>
        <v>0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>
        <f>(D616/D613)*J91</f>
        <v>0</v>
      </c>
      <c r="E676" s="258">
        <f>(E624/E613)*SUM(C676:D676)</f>
        <v>0</v>
      </c>
      <c r="F676" s="258">
        <f>(F625/F613)*J65</f>
        <v>0</v>
      </c>
      <c r="G676" s="256">
        <f>(G626/G613)*J92</f>
        <v>0</v>
      </c>
      <c r="H676" s="258">
        <f>(H629/H613)*J61</f>
        <v>0</v>
      </c>
      <c r="I676" s="256">
        <f>(I630/I613)*J93</f>
        <v>0</v>
      </c>
      <c r="J676" s="256">
        <f>(J631/J613)*J94</f>
        <v>0</v>
      </c>
      <c r="K676" s="256">
        <f>(K645/K613)*J90</f>
        <v>102.54089014084033</v>
      </c>
      <c r="L676" s="256">
        <f>(L648/L613)*J95</f>
        <v>0</v>
      </c>
      <c r="M676" s="231">
        <f t="shared" si="18"/>
        <v>103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443.91193059610606</v>
      </c>
      <c r="H677" s="258">
        <f>(H629/H613)*K61</f>
        <v>0</v>
      </c>
      <c r="I677" s="256">
        <f>(I630/I613)*K93</f>
        <v>0</v>
      </c>
      <c r="J677" s="256">
        <f>(J631/J613)*K94</f>
        <v>-17.276696400543301</v>
      </c>
      <c r="K677" s="256">
        <f>(K645/K613)*K90</f>
        <v>0</v>
      </c>
      <c r="L677" s="256">
        <f>(L648/L613)*K95</f>
        <v>0</v>
      </c>
      <c r="M677" s="231">
        <f t="shared" si="18"/>
        <v>427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4803636.24</v>
      </c>
      <c r="D681" s="256">
        <f>(D616/D613)*O91</f>
        <v>864076.15655904321</v>
      </c>
      <c r="E681" s="258">
        <f>(E624/E613)*SUM(C681:D681)</f>
        <v>2190302.763095526</v>
      </c>
      <c r="F681" s="258">
        <f>(F625/F613)*O65</f>
        <v>4557.1928391956071</v>
      </c>
      <c r="G681" s="256">
        <f>(G626/G613)*O92</f>
        <v>0</v>
      </c>
      <c r="H681" s="258">
        <f>(H629/H613)*O61</f>
        <v>6132.1550645022517</v>
      </c>
      <c r="I681" s="256">
        <f>(I630/I613)*O93</f>
        <v>281646.56574912072</v>
      </c>
      <c r="J681" s="256">
        <f>(J631/J613)*O94</f>
        <v>0</v>
      </c>
      <c r="K681" s="256">
        <f>(K645/K613)*O90</f>
        <v>138307.42860188251</v>
      </c>
      <c r="L681" s="256">
        <f>(L648/L613)*O95</f>
        <v>693943.02053545509</v>
      </c>
      <c r="M681" s="231">
        <f t="shared" si="18"/>
        <v>4178965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5780931.2999999989</v>
      </c>
      <c r="D682" s="256">
        <f>(D616/D613)*P91</f>
        <v>1319268.3449322085</v>
      </c>
      <c r="E682" s="258">
        <f>(E624/E613)*SUM(C682:D682)</f>
        <v>2743891.3291130466</v>
      </c>
      <c r="F682" s="258">
        <f>(F625/F613)*P65</f>
        <v>8678.0814995495966</v>
      </c>
      <c r="G682" s="256">
        <f>(G626/G613)*P92</f>
        <v>0</v>
      </c>
      <c r="H682" s="258">
        <f>(H629/H613)*P61</f>
        <v>8216.5056906620175</v>
      </c>
      <c r="I682" s="256">
        <f>(I630/I613)*P93</f>
        <v>430016.95606479025</v>
      </c>
      <c r="J682" s="256">
        <f>(J631/J613)*P94</f>
        <v>0</v>
      </c>
      <c r="K682" s="256">
        <f>(K645/K613)*P90</f>
        <v>501924.51441341155</v>
      </c>
      <c r="L682" s="256">
        <f>(L648/L613)*P95</f>
        <v>770497.65671966271</v>
      </c>
      <c r="M682" s="231">
        <f t="shared" si="18"/>
        <v>5782493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580617.71</v>
      </c>
      <c r="D683" s="256">
        <f>(D616/D613)*Q91</f>
        <v>0</v>
      </c>
      <c r="E683" s="258">
        <f>(E624/E613)*SUM(C683:D683)</f>
        <v>224381.28217078955</v>
      </c>
      <c r="F683" s="258">
        <f>(F625/F613)*Q65</f>
        <v>253.70842326927109</v>
      </c>
      <c r="G683" s="256">
        <f>(G626/G613)*Q92</f>
        <v>0</v>
      </c>
      <c r="H683" s="258">
        <f>(H629/H613)*Q61</f>
        <v>729.85854363918725</v>
      </c>
      <c r="I683" s="256">
        <f>(I630/I613)*Q93</f>
        <v>0</v>
      </c>
      <c r="J683" s="256">
        <f>(J631/J613)*Q94</f>
        <v>0</v>
      </c>
      <c r="K683" s="256">
        <f>(K645/K613)*Q90</f>
        <v>52949.259607764354</v>
      </c>
      <c r="L683" s="256">
        <f>(L648/L613)*Q95</f>
        <v>110451.96265383204</v>
      </c>
      <c r="M683" s="231">
        <f t="shared" si="18"/>
        <v>388766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1988520.21</v>
      </c>
      <c r="D684" s="256">
        <f>(D616/D613)*R91</f>
        <v>61596.398398446487</v>
      </c>
      <c r="E684" s="258">
        <f>(E624/E613)*SUM(C684:D684)</f>
        <v>792273.10030221753</v>
      </c>
      <c r="F684" s="258">
        <f>(F625/F613)*R65</f>
        <v>164.84473776856026</v>
      </c>
      <c r="G684" s="256">
        <f>(G626/G613)*R92</f>
        <v>0</v>
      </c>
      <c r="H684" s="258">
        <f>(H629/H613)*R61</f>
        <v>0</v>
      </c>
      <c r="I684" s="256">
        <f>(I630/I613)*R93</f>
        <v>20077.413246215016</v>
      </c>
      <c r="J684" s="256">
        <f>(J631/J613)*R94</f>
        <v>0</v>
      </c>
      <c r="K684" s="256">
        <f>(K645/K613)*R90</f>
        <v>65860.73054123942</v>
      </c>
      <c r="L684" s="256">
        <f>(L648/L613)*R95</f>
        <v>0</v>
      </c>
      <c r="M684" s="231">
        <f t="shared" si="18"/>
        <v>939972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4772450.78</v>
      </c>
      <c r="D685" s="256">
        <f>(D616/D613)*S91</f>
        <v>438390.5170064015</v>
      </c>
      <c r="E685" s="258">
        <f>(E624/E613)*SUM(C685:D685)</f>
        <v>2013743.692748877</v>
      </c>
      <c r="F685" s="258">
        <f>(F625/F613)*S65</f>
        <v>60562.745984245041</v>
      </c>
      <c r="G685" s="256">
        <f>(G626/G613)*S92</f>
        <v>0</v>
      </c>
      <c r="H685" s="258">
        <f>(H629/H613)*S61</f>
        <v>1114.9372844549548</v>
      </c>
      <c r="I685" s="256">
        <f>(I630/I613)*S93</f>
        <v>142893.86720671254</v>
      </c>
      <c r="J685" s="256">
        <f>(J631/J613)*S94</f>
        <v>0</v>
      </c>
      <c r="K685" s="256">
        <f>(K645/K613)*S90</f>
        <v>188077.02096490798</v>
      </c>
      <c r="L685" s="256">
        <f>(L648/L613)*S95</f>
        <v>0</v>
      </c>
      <c r="M685" s="231">
        <f t="shared" si="18"/>
        <v>2844783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0</v>
      </c>
      <c r="D686" s="256">
        <f>(D616/D613)*T91</f>
        <v>0</v>
      </c>
      <c r="E686" s="258">
        <f>(E624/E613)*SUM(C686:D686)</f>
        <v>0</v>
      </c>
      <c r="F686" s="258">
        <f>(F625/F613)*T65</f>
        <v>0</v>
      </c>
      <c r="G686" s="256">
        <f>(G626/G613)*T92</f>
        <v>0</v>
      </c>
      <c r="H686" s="258">
        <f>(H629/H613)*T61</f>
        <v>0</v>
      </c>
      <c r="I686" s="256">
        <f>(I630/I613)*T93</f>
        <v>0</v>
      </c>
      <c r="J686" s="256">
        <f>(J631/J613)*T94</f>
        <v>0</v>
      </c>
      <c r="K686" s="256">
        <f>(K645/K613)*T90</f>
        <v>0</v>
      </c>
      <c r="L686" s="256">
        <f>(L648/L613)*T95</f>
        <v>0</v>
      </c>
      <c r="M686" s="231">
        <f t="shared" si="18"/>
        <v>0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8288292.7300000004</v>
      </c>
      <c r="D687" s="256">
        <f>(D616/D613)*U91</f>
        <v>492066.25257411232</v>
      </c>
      <c r="E687" s="258">
        <f>(E624/E613)*SUM(C687:D687)</f>
        <v>3393193.4429450813</v>
      </c>
      <c r="F687" s="258">
        <f>(F625/F613)*U65</f>
        <v>39931.128380235139</v>
      </c>
      <c r="G687" s="256">
        <f>(G626/G613)*U92</f>
        <v>0</v>
      </c>
      <c r="H687" s="258">
        <f>(H629/H613)*U61</f>
        <v>8444.8663392853214</v>
      </c>
      <c r="I687" s="256">
        <f>(I630/I613)*U93</f>
        <v>160389.53176353296</v>
      </c>
      <c r="J687" s="256">
        <f>(J631/J613)*U94</f>
        <v>0</v>
      </c>
      <c r="K687" s="256">
        <f>(K645/K613)*U90</f>
        <v>768356.60994383076</v>
      </c>
      <c r="L687" s="256">
        <f>(L648/L613)*U95</f>
        <v>0</v>
      </c>
      <c r="M687" s="231">
        <f t="shared" si="18"/>
        <v>4862382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595109.99</v>
      </c>
      <c r="D688" s="256">
        <f>(D616/D613)*V91</f>
        <v>32372.991016869055</v>
      </c>
      <c r="E688" s="258">
        <f>(E624/E613)*SUM(C688:D688)</f>
        <v>242492.49272970727</v>
      </c>
      <c r="F688" s="258">
        <f>(F625/F613)*V65</f>
        <v>1027.1211202964546</v>
      </c>
      <c r="G688" s="256">
        <f>(G626/G613)*V92</f>
        <v>0</v>
      </c>
      <c r="H688" s="258">
        <f>(H629/H613)*V61</f>
        <v>879.86014616625948</v>
      </c>
      <c r="I688" s="256">
        <f>(I630/I613)*V93</f>
        <v>10552.011733823694</v>
      </c>
      <c r="J688" s="256">
        <f>(J631/J613)*V94</f>
        <v>0</v>
      </c>
      <c r="K688" s="256">
        <f>(K645/K613)*V90</f>
        <v>125173.08644345644</v>
      </c>
      <c r="L688" s="256">
        <f>(L648/L613)*V95</f>
        <v>0</v>
      </c>
      <c r="M688" s="231">
        <f t="shared" si="18"/>
        <v>412498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0</v>
      </c>
      <c r="D689" s="256">
        <f>(D616/D613)*W91</f>
        <v>0</v>
      </c>
      <c r="E689" s="258">
        <f>(E624/E613)*SUM(C689:D689)</f>
        <v>0</v>
      </c>
      <c r="F689" s="258">
        <f>(F625/F613)*W65</f>
        <v>0</v>
      </c>
      <c r="G689" s="256">
        <f>(G626/G613)*W92</f>
        <v>0</v>
      </c>
      <c r="H689" s="258">
        <f>(H629/H613)*W61</f>
        <v>0</v>
      </c>
      <c r="I689" s="256">
        <f>(I630/I613)*W93</f>
        <v>0</v>
      </c>
      <c r="J689" s="256">
        <f>(J631/J613)*W94</f>
        <v>0</v>
      </c>
      <c r="K689" s="256">
        <f>(K645/K613)*W90</f>
        <v>0</v>
      </c>
      <c r="L689" s="256">
        <f>(L648/L613)*W95</f>
        <v>0</v>
      </c>
      <c r="M689" s="231">
        <f t="shared" si="18"/>
        <v>0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0</v>
      </c>
      <c r="D690" s="256">
        <f>(D616/D613)*X91</f>
        <v>0</v>
      </c>
      <c r="E690" s="258">
        <f>(E624/E613)*SUM(C690:D690)</f>
        <v>0</v>
      </c>
      <c r="F690" s="258">
        <f>(F625/F613)*X65</f>
        <v>0</v>
      </c>
      <c r="G690" s="256">
        <f>(G626/G613)*X92</f>
        <v>0</v>
      </c>
      <c r="H690" s="258">
        <f>(H629/H613)*X61</f>
        <v>0</v>
      </c>
      <c r="I690" s="256">
        <f>(I630/I613)*X93</f>
        <v>0</v>
      </c>
      <c r="J690" s="256">
        <f>(J631/J613)*X94</f>
        <v>0</v>
      </c>
      <c r="K690" s="256">
        <f>(K645/K613)*X90</f>
        <v>0</v>
      </c>
      <c r="L690" s="256">
        <f>(L648/L613)*X95</f>
        <v>0</v>
      </c>
      <c r="M690" s="231">
        <f t="shared" si="18"/>
        <v>0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7217563.3799999999</v>
      </c>
      <c r="D691" s="256">
        <f>(D616/D613)*Y91</f>
        <v>1027037.1901003409</v>
      </c>
      <c r="E691" s="258">
        <f>(E624/E613)*SUM(C691:D691)</f>
        <v>3186148.1574599869</v>
      </c>
      <c r="F691" s="258">
        <f>(F625/F613)*Y65</f>
        <v>8584.477627696253</v>
      </c>
      <c r="G691" s="256">
        <f>(G626/G613)*Y92</f>
        <v>0</v>
      </c>
      <c r="H691" s="258">
        <f>(H629/H613)*Y61</f>
        <v>12192.667572573662</v>
      </c>
      <c r="I691" s="256">
        <f>(I630/I613)*Y93</f>
        <v>334763.89238686545</v>
      </c>
      <c r="J691" s="256">
        <f>(J631/J613)*Y94</f>
        <v>0</v>
      </c>
      <c r="K691" s="256">
        <f>(K645/K613)*Y90</f>
        <v>790446.4241076964</v>
      </c>
      <c r="L691" s="256">
        <f>(L648/L613)*Y95</f>
        <v>21328.654857291709</v>
      </c>
      <c r="M691" s="231">
        <f t="shared" si="18"/>
        <v>5380501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9429109.9200000018</v>
      </c>
      <c r="D692" s="256">
        <f>(D616/D613)*Z91</f>
        <v>0</v>
      </c>
      <c r="E692" s="258">
        <f>(E624/E613)*SUM(C692:D692)</f>
        <v>3643904.9948698799</v>
      </c>
      <c r="F692" s="258">
        <f>(F625/F613)*Z65</f>
        <v>6916.6923500204184</v>
      </c>
      <c r="G692" s="256">
        <f>(G626/G613)*Z92</f>
        <v>0</v>
      </c>
      <c r="H692" s="258">
        <f>(H629/H613)*Z61</f>
        <v>17657.651330313704</v>
      </c>
      <c r="I692" s="256">
        <f>(I630/I613)*Z93</f>
        <v>0</v>
      </c>
      <c r="J692" s="256">
        <f>(J631/J613)*Z94</f>
        <v>0</v>
      </c>
      <c r="K692" s="256">
        <f>(K645/K613)*Z90</f>
        <v>669031.21259687853</v>
      </c>
      <c r="L692" s="256">
        <f>(L648/L613)*Z95</f>
        <v>986831.15598647879</v>
      </c>
      <c r="M692" s="231">
        <f t="shared" si="18"/>
        <v>5324342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0</v>
      </c>
      <c r="D693" s="256">
        <f>(D616/D613)*AA91</f>
        <v>0</v>
      </c>
      <c r="E693" s="258">
        <f>(E624/E613)*SUM(C693:D693)</f>
        <v>0</v>
      </c>
      <c r="F693" s="258">
        <f>(F625/F613)*AA65</f>
        <v>0</v>
      </c>
      <c r="G693" s="256">
        <f>(G626/G613)*AA92</f>
        <v>0</v>
      </c>
      <c r="H693" s="258">
        <f>(H629/H613)*AA61</f>
        <v>0</v>
      </c>
      <c r="I693" s="256">
        <f>(I630/I613)*AA93</f>
        <v>0</v>
      </c>
      <c r="J693" s="256">
        <f>(J631/J613)*AA94</f>
        <v>0</v>
      </c>
      <c r="K693" s="256">
        <f>(K645/K613)*AA90</f>
        <v>0</v>
      </c>
      <c r="L693" s="256">
        <f>(L648/L613)*AA95</f>
        <v>0</v>
      </c>
      <c r="M693" s="231">
        <f t="shared" si="18"/>
        <v>0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43200766.299999997</v>
      </c>
      <c r="D694" s="256">
        <f>(D616/D613)*AB91</f>
        <v>280172.83231343422</v>
      </c>
      <c r="E694" s="258">
        <f>(E624/E613)*SUM(C694:D694)</f>
        <v>16803326.361675303</v>
      </c>
      <c r="F694" s="258">
        <f>(F625/F613)*AB65</f>
        <v>638373.84570295981</v>
      </c>
      <c r="G694" s="256">
        <f>(G626/G613)*AB92</f>
        <v>0</v>
      </c>
      <c r="H694" s="258">
        <f>(H629/H613)*AB61</f>
        <v>7112.7625556493813</v>
      </c>
      <c r="I694" s="256">
        <f>(I630/I613)*AB93</f>
        <v>91322.640300040541</v>
      </c>
      <c r="J694" s="256">
        <f>(J631/J613)*AB94</f>
        <v>0</v>
      </c>
      <c r="K694" s="256">
        <f>(K645/K613)*AB90</f>
        <v>2564565.2250778303</v>
      </c>
      <c r="L694" s="256">
        <f>(L648/L613)*AB95</f>
        <v>0</v>
      </c>
      <c r="M694" s="231">
        <f t="shared" si="18"/>
        <v>20384874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2442377.6599999997</v>
      </c>
      <c r="D695" s="256">
        <f>(D616/D613)*AC91</f>
        <v>193639.55440034793</v>
      </c>
      <c r="E695" s="258">
        <f>(E624/E613)*SUM(C695:D695)</f>
        <v>1018695.9719010692</v>
      </c>
      <c r="F695" s="258">
        <f>(F625/F613)*AC65</f>
        <v>5079.091362814791</v>
      </c>
      <c r="G695" s="256">
        <f>(G626/G613)*AC92</f>
        <v>0</v>
      </c>
      <c r="H695" s="258">
        <f>(H629/H613)*AC61</f>
        <v>4437.3608389351812</v>
      </c>
      <c r="I695" s="256">
        <f>(I630/I613)*AC93</f>
        <v>63117.023975329888</v>
      </c>
      <c r="J695" s="256">
        <f>(J631/J613)*AC94</f>
        <v>0</v>
      </c>
      <c r="K695" s="256">
        <f>(K645/K613)*AC90</f>
        <v>256914.04098100445</v>
      </c>
      <c r="L695" s="256">
        <f>(L648/L613)*AC95</f>
        <v>0</v>
      </c>
      <c r="M695" s="231">
        <f t="shared" si="18"/>
        <v>1541883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0</v>
      </c>
      <c r="L696" s="256">
        <f>(L648/L613)*AD95</f>
        <v>0</v>
      </c>
      <c r="M696" s="231">
        <f t="shared" si="18"/>
        <v>0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1509915.5899999999</v>
      </c>
      <c r="D697" s="256">
        <f>(D616/D613)*AE91</f>
        <v>545714.25779470976</v>
      </c>
      <c r="E697" s="258">
        <f>(E624/E613)*SUM(C697:D697)</f>
        <v>794403.70655714581</v>
      </c>
      <c r="F697" s="258">
        <f>(F625/F613)*AE65</f>
        <v>293.06742245993451</v>
      </c>
      <c r="G697" s="256">
        <f>(G626/G613)*AE92</f>
        <v>0</v>
      </c>
      <c r="H697" s="258">
        <f>(H629/H613)*AE61</f>
        <v>2173.9038216983149</v>
      </c>
      <c r="I697" s="256">
        <f>(I630/I613)*AE93</f>
        <v>177876.15758346405</v>
      </c>
      <c r="J697" s="256">
        <f>(J631/J613)*AE94</f>
        <v>0</v>
      </c>
      <c r="K697" s="256">
        <f>(K645/K613)*AE90</f>
        <v>39637.887150961622</v>
      </c>
      <c r="L697" s="256">
        <f>(L648/L613)*AE95</f>
        <v>0</v>
      </c>
      <c r="M697" s="231">
        <f t="shared" si="18"/>
        <v>1560099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9422037.5</v>
      </c>
      <c r="D699" s="256">
        <f>(D616/D613)*AG91</f>
        <v>1299200.3305738866</v>
      </c>
      <c r="E699" s="258">
        <f>(E624/E613)*SUM(C699:D699)</f>
        <v>4143251.3157101991</v>
      </c>
      <c r="F699" s="258">
        <f>(F625/F613)*AG65</f>
        <v>12778.890970885494</v>
      </c>
      <c r="G699" s="256">
        <f>(G626/G613)*AG92</f>
        <v>0</v>
      </c>
      <c r="H699" s="258">
        <f>(H629/H613)*AG61</f>
        <v>14373.28788393737</v>
      </c>
      <c r="I699" s="256">
        <f>(I630/I613)*AG93</f>
        <v>423475.76489486679</v>
      </c>
      <c r="J699" s="256">
        <f>(J631/J613)*AG94</f>
        <v>0</v>
      </c>
      <c r="K699" s="256">
        <f>(K645/K613)*AG90</f>
        <v>1163188.0642663706</v>
      </c>
      <c r="L699" s="256">
        <f>(L648/L613)*AG95</f>
        <v>1431305.0884589686</v>
      </c>
      <c r="M699" s="231">
        <f t="shared" si="18"/>
        <v>8487573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>
        <f>(J631/J613)*AI94</f>
        <v>0</v>
      </c>
      <c r="K701" s="256">
        <f>(K645/K613)*AI90</f>
        <v>0</v>
      </c>
      <c r="L701" s="256">
        <f>(L648/L613)*AI95</f>
        <v>0</v>
      </c>
      <c r="M701" s="231">
        <f t="shared" si="18"/>
        <v>0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1215328.4000000001</v>
      </c>
      <c r="D702" s="256">
        <f>(D616/D613)*AJ91</f>
        <v>0</v>
      </c>
      <c r="E702" s="258">
        <f>(E624/E613)*SUM(C702:D702)</f>
        <v>469666.94255773601</v>
      </c>
      <c r="F702" s="258">
        <f>(F625/F613)*AJ65</f>
        <v>573.56140404161204</v>
      </c>
      <c r="G702" s="256">
        <f>(G626/G613)*AJ92</f>
        <v>0</v>
      </c>
      <c r="H702" s="258">
        <f>(H629/H613)*AJ61</f>
        <v>1770.9144417748378</v>
      </c>
      <c r="I702" s="256">
        <f>(I630/I613)*AJ93</f>
        <v>0</v>
      </c>
      <c r="J702" s="256">
        <f>(J631/J613)*AJ94</f>
        <v>0</v>
      </c>
      <c r="K702" s="256">
        <f>(K645/K613)*AJ90</f>
        <v>26816.822822634411</v>
      </c>
      <c r="L702" s="256">
        <f>(L648/L613)*AJ95</f>
        <v>36944.277163523133</v>
      </c>
      <c r="M702" s="231">
        <f t="shared" si="18"/>
        <v>535773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472944.42000000004</v>
      </c>
      <c r="D703" s="256">
        <f>(D616/D613)*AK91</f>
        <v>0</v>
      </c>
      <c r="E703" s="258">
        <f>(E624/E613)*SUM(C703:D703)</f>
        <v>182770.64844460294</v>
      </c>
      <c r="F703" s="258">
        <f>(F625/F613)*AK65</f>
        <v>47.247338888209534</v>
      </c>
      <c r="G703" s="256">
        <f>(G626/G613)*AK92</f>
        <v>0</v>
      </c>
      <c r="H703" s="258">
        <f>(H629/H613)*AK61</f>
        <v>980.60749114712894</v>
      </c>
      <c r="I703" s="256">
        <f>(I630/I613)*AK93</f>
        <v>0</v>
      </c>
      <c r="J703" s="256">
        <f>(J631/J613)*AK94</f>
        <v>0</v>
      </c>
      <c r="K703" s="256">
        <f>(K645/K613)*AK90</f>
        <v>25345.66882191685</v>
      </c>
      <c r="L703" s="256">
        <f>(L648/L613)*AK95</f>
        <v>0</v>
      </c>
      <c r="M703" s="231">
        <f t="shared" si="18"/>
        <v>209144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290878.19</v>
      </c>
      <c r="D704" s="256">
        <f>(D616/D613)*AL91</f>
        <v>0</v>
      </c>
      <c r="E704" s="258">
        <f>(E624/E613)*SUM(C704:D704)</f>
        <v>112410.66213381354</v>
      </c>
      <c r="F704" s="258">
        <f>(F625/F613)*AL65</f>
        <v>96.173130118789587</v>
      </c>
      <c r="G704" s="256">
        <f>(G626/G613)*AL92</f>
        <v>0</v>
      </c>
      <c r="H704" s="258">
        <f>(H629/H613)*AL61</f>
        <v>557.46864222747729</v>
      </c>
      <c r="I704" s="256">
        <f>(I630/I613)*AL93</f>
        <v>0</v>
      </c>
      <c r="J704" s="256">
        <f>(J631/J613)*AL94</f>
        <v>0</v>
      </c>
      <c r="K704" s="256">
        <f>(K645/K613)*AL90</f>
        <v>14043.809909625119</v>
      </c>
      <c r="L704" s="256">
        <f>(L648/L613)*AL95</f>
        <v>0</v>
      </c>
      <c r="M704" s="231">
        <f t="shared" si="18"/>
        <v>127108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0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8"/>
        <v>0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632414.54</v>
      </c>
      <c r="D714" s="256">
        <f>(D616/D613)*AV91</f>
        <v>0</v>
      </c>
      <c r="E714" s="258">
        <f>(E624/E613)*SUM(C714:D714)</f>
        <v>244398.307017969</v>
      </c>
      <c r="F714" s="258">
        <f>(F625/F613)*AV65</f>
        <v>38.634736488670526</v>
      </c>
      <c r="G714" s="256">
        <f>(G626/G613)*AV92</f>
        <v>0</v>
      </c>
      <c r="H714" s="258">
        <f>(H629/H613)*AV61</f>
        <v>2122.4107342636489</v>
      </c>
      <c r="I714" s="256">
        <f>(I630/I613)*AV93</f>
        <v>0</v>
      </c>
      <c r="J714" s="256">
        <f>(J631/J613)*AV94</f>
        <v>0</v>
      </c>
      <c r="K714" s="256">
        <f>(K645/K613)*AV90</f>
        <v>0</v>
      </c>
      <c r="L714" s="256">
        <f>(L648/L613)*AV95</f>
        <v>380.8688367373519</v>
      </c>
      <c r="M714" s="231">
        <f t="shared" si="18"/>
        <v>246940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207931427.15596116</v>
      </c>
      <c r="D716" s="231">
        <f>SUM(D617:D648)+SUM(D669:D714)</f>
        <v>12775299.400000002</v>
      </c>
      <c r="E716" s="231">
        <f>SUM(E625:E648)+SUM(E669:E714)</f>
        <v>57957737.441437833</v>
      </c>
      <c r="F716" s="231">
        <f>SUM(F626:F649)+SUM(F669:F714)</f>
        <v>817650.99938523711</v>
      </c>
      <c r="G716" s="231">
        <f>SUM(G627:G648)+SUM(G669:G714)</f>
        <v>3481287.2721229335</v>
      </c>
      <c r="H716" s="231">
        <f>SUM(H630:H648)+SUM(H669:H714)</f>
        <v>138386.55306572223</v>
      </c>
      <c r="I716" s="231">
        <f>SUM(I631:I648)+SUM(I669:I714)</f>
        <v>3626661.4015819002</v>
      </c>
      <c r="J716" s="231">
        <f>SUM(J632:J648)+SUM(J669:J714)</f>
        <v>-150502.08018271293</v>
      </c>
      <c r="K716" s="231">
        <f>SUM(K669:K714)</f>
        <v>8283899.8577567087</v>
      </c>
      <c r="L716" s="231">
        <f>SUM(L669:L714)</f>
        <v>7818094.6117076231</v>
      </c>
      <c r="M716" s="231">
        <f>SUM(M669:M714)</f>
        <v>84973783</v>
      </c>
      <c r="N716" s="250" t="s">
        <v>669</v>
      </c>
    </row>
    <row r="717" spans="1:14" s="231" customFormat="1" ht="12.65" customHeight="1" x14ac:dyDescent="0.3">
      <c r="C717" s="253">
        <f>CE86</f>
        <v>207931427.15596119</v>
      </c>
      <c r="D717" s="231">
        <f>D616</f>
        <v>12775299.4</v>
      </c>
      <c r="E717" s="231">
        <f>E624</f>
        <v>57957737.441437833</v>
      </c>
      <c r="F717" s="231">
        <f>F625</f>
        <v>817650.99938523711</v>
      </c>
      <c r="G717" s="231">
        <f>G626</f>
        <v>3481287.2721229331</v>
      </c>
      <c r="H717" s="231">
        <f>H629</f>
        <v>138386.5530657222</v>
      </c>
      <c r="I717" s="231">
        <f>I630</f>
        <v>3626661.4015819002</v>
      </c>
      <c r="J717" s="231">
        <f>J631</f>
        <v>-150502.08018271293</v>
      </c>
      <c r="K717" s="231">
        <f>K645</f>
        <v>8283899.8577567087</v>
      </c>
      <c r="L717" s="231">
        <f>L648</f>
        <v>7818094.6117076231</v>
      </c>
      <c r="M717" s="231">
        <f>C649</f>
        <v>84973781.875961125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191</v>
      </c>
      <c r="C2" s="12" t="str">
        <f>SUBSTITUTE(LEFT(data!C98,49),",","")</f>
        <v>Providence Centralia Hospital</v>
      </c>
      <c r="D2" s="12" t="str">
        <f>LEFT(data!C99,49)</f>
        <v>914 S. Scheuber Road</v>
      </c>
      <c r="E2" s="12" t="str">
        <f>RIGHT(data!C100,100)</f>
        <v>Centralia</v>
      </c>
      <c r="F2" s="12" t="str">
        <f>RIGHT(data!C101,100)</f>
        <v>WA</v>
      </c>
      <c r="G2" s="12" t="str">
        <f>RIGHT(data!C102,100)</f>
        <v>98531</v>
      </c>
      <c r="H2" s="12" t="str">
        <f>RIGHT(data!C103,100)</f>
        <v>Lewis</v>
      </c>
      <c r="I2" s="12" t="str">
        <f>LEFT(data!C104,49)</f>
        <v>Medrice Coluccio</v>
      </c>
      <c r="J2" s="12" t="str">
        <f>LEFT(data!C105,49)</f>
        <v>Helen Andrus</v>
      </c>
      <c r="K2" s="12" t="str">
        <f>LEFT(data!C107,49)</f>
        <v>360-736-2803</v>
      </c>
      <c r="L2" s="12" t="str">
        <f>LEFT(data!C107,49)</f>
        <v>360-736-2803</v>
      </c>
      <c r="M2" s="12" t="str">
        <f>LEFT(data!C109,49)</f>
        <v>Brad Lavoie</v>
      </c>
      <c r="N2" s="12" t="str">
        <f>LEFT(data!C110,49)</f>
        <v>brad.lavoie@providence.org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191</v>
      </c>
      <c r="B2" s="224" t="str">
        <f>RIGHT(data!C96,4)</f>
        <v>2022</v>
      </c>
      <c r="C2" s="16" t="s">
        <v>1123</v>
      </c>
      <c r="D2" s="223">
        <f>ROUND(data!C181,0)</f>
        <v>4608416</v>
      </c>
      <c r="E2" s="223">
        <f>ROUND(data!C182,0)</f>
        <v>0</v>
      </c>
      <c r="F2" s="223">
        <f>ROUND(data!C183,0)</f>
        <v>-52981</v>
      </c>
      <c r="G2" s="223">
        <f>ROUND(data!C184,0)</f>
        <v>5628</v>
      </c>
      <c r="H2" s="223">
        <f>ROUND(data!C185,0)</f>
        <v>0</v>
      </c>
      <c r="I2" s="223">
        <f>ROUND(data!C186,0)</f>
        <v>1181845</v>
      </c>
      <c r="J2" s="223">
        <f>ROUND(data!C187+data!C188,0)</f>
        <v>505908</v>
      </c>
      <c r="K2" s="223">
        <f>ROUND(data!C191,0)</f>
        <v>3347217</v>
      </c>
      <c r="L2" s="223">
        <f>ROUND(data!C192,0)</f>
        <v>536679</v>
      </c>
      <c r="M2" s="223">
        <f>ROUND(data!C195,0)</f>
        <v>0</v>
      </c>
      <c r="N2" s="223">
        <f>ROUND(data!C196,0)</f>
        <v>4621</v>
      </c>
      <c r="O2" s="223">
        <f>ROUND(data!C199,0)</f>
        <v>0</v>
      </c>
      <c r="P2" s="223">
        <f>ROUND(data!C200,0)</f>
        <v>1733565</v>
      </c>
      <c r="Q2" s="223">
        <f>ROUND(data!C201,0)</f>
        <v>2527157</v>
      </c>
      <c r="R2" s="223">
        <f>ROUND(data!C204,0)</f>
        <v>1194785</v>
      </c>
      <c r="S2" s="223">
        <f>ROUND(data!C205,0)</f>
        <v>446296</v>
      </c>
      <c r="T2" s="223">
        <f>ROUND(data!B211,0)</f>
        <v>1127060</v>
      </c>
      <c r="U2" s="223">
        <f>ROUND(data!C211,0)</f>
        <v>0</v>
      </c>
      <c r="V2" s="223">
        <f>ROUND(data!D211,0)</f>
        <v>0</v>
      </c>
      <c r="W2" s="223">
        <f>ROUND(data!B212,0)</f>
        <v>2230606</v>
      </c>
      <c r="X2" s="223">
        <f>ROUND(data!C212,0)</f>
        <v>0</v>
      </c>
      <c r="Y2" s="223">
        <f>ROUND(data!D212,0)</f>
        <v>0</v>
      </c>
      <c r="Z2" s="223">
        <f>ROUND(data!B213,0)</f>
        <v>34641739</v>
      </c>
      <c r="AA2" s="223">
        <f>ROUND(data!C213,0)</f>
        <v>903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12533463</v>
      </c>
      <c r="AG2" s="223">
        <f>ROUND(data!C215,0)</f>
        <v>0</v>
      </c>
      <c r="AH2" s="223">
        <f>ROUND(data!D215,0)</f>
        <v>0</v>
      </c>
      <c r="AI2" s="223">
        <f>ROUND(data!B216,0)</f>
        <v>43304028</v>
      </c>
      <c r="AJ2" s="223">
        <f>ROUND(data!C216,0)</f>
        <v>587422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4351642</v>
      </c>
      <c r="AS2" s="223">
        <f>ROUND(data!C219,0)</f>
        <v>2027734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2187853</v>
      </c>
      <c r="AY2" s="223">
        <f>ROUND(data!C225,0)</f>
        <v>37137</v>
      </c>
      <c r="AZ2" s="223">
        <f>ROUND(data!D225,0)</f>
        <v>0</v>
      </c>
      <c r="BA2" s="223">
        <f>ROUND(data!B226,0)</f>
        <v>23590962</v>
      </c>
      <c r="BB2" s="223">
        <f>ROUND(data!C226,0)</f>
        <v>1762810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11728103</v>
      </c>
      <c r="BH2" s="223">
        <f>ROUND(data!C228,0)</f>
        <v>202117</v>
      </c>
      <c r="BI2" s="223">
        <f>ROUND(data!D228,0)</f>
        <v>0</v>
      </c>
      <c r="BJ2" s="223">
        <f>ROUND(data!B229,0)</f>
        <v>39220726</v>
      </c>
      <c r="BK2" s="223">
        <f>ROUND(data!C229,0)</f>
        <v>1479772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462047566</v>
      </c>
      <c r="BW2" s="223">
        <f>ROUND(data!C240,0)</f>
        <v>172064818</v>
      </c>
      <c r="BX2" s="223">
        <f>ROUND(data!C241,0)</f>
        <v>5873768</v>
      </c>
      <c r="BY2" s="223">
        <f>ROUND(data!C242,0)</f>
        <v>37969113</v>
      </c>
      <c r="BZ2" s="223">
        <f>ROUND(data!C243,0)</f>
        <v>87181955</v>
      </c>
      <c r="CA2" s="223">
        <f>ROUND(data!C244,0)</f>
        <v>4858425</v>
      </c>
      <c r="CB2" s="223">
        <f>ROUND(data!C247,0)</f>
        <v>1532</v>
      </c>
      <c r="CC2" s="223">
        <f>ROUND(data!C249,0)</f>
        <v>3974157</v>
      </c>
      <c r="CD2" s="223">
        <f>ROUND(data!C250,0)</f>
        <v>15944865</v>
      </c>
      <c r="CE2" s="223">
        <f>ROUND(data!C254+data!C255,0)</f>
        <v>0</v>
      </c>
      <c r="CF2" s="223">
        <f>data!D237</f>
        <v>-5261784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191</v>
      </c>
      <c r="B2" s="16" t="str">
        <f>RIGHT(data!C96,4)</f>
        <v>2022</v>
      </c>
      <c r="C2" s="16" t="s">
        <v>1123</v>
      </c>
      <c r="D2" s="222">
        <f>ROUND(data!C127,0)</f>
        <v>4467</v>
      </c>
      <c r="E2" s="222">
        <f>ROUND(data!C128,0)</f>
        <v>0</v>
      </c>
      <c r="F2" s="222">
        <f>ROUND(data!C129,0)</f>
        <v>0</v>
      </c>
      <c r="G2" s="222">
        <f>ROUND(data!C130,0)</f>
        <v>446</v>
      </c>
      <c r="H2" s="222">
        <f>ROUND(data!D127,0)</f>
        <v>23136</v>
      </c>
      <c r="I2" s="222">
        <f>ROUND(data!D128,0)</f>
        <v>0</v>
      </c>
      <c r="J2" s="222">
        <f>ROUND(data!D129,0)</f>
        <v>0</v>
      </c>
      <c r="K2" s="222">
        <f>ROUND(data!D130,0)</f>
        <v>1007</v>
      </c>
      <c r="L2" s="222">
        <f>ROUND(data!C132,0)</f>
        <v>6</v>
      </c>
      <c r="M2" s="222">
        <f>ROUND(data!C133,0)</f>
        <v>27</v>
      </c>
      <c r="N2" s="222">
        <f>ROUND(data!C134,0)</f>
        <v>58</v>
      </c>
      <c r="O2" s="222">
        <f>ROUND(data!C135,0)</f>
        <v>0</v>
      </c>
      <c r="P2" s="222">
        <f>ROUND(data!C136,0)</f>
        <v>10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128</v>
      </c>
      <c r="X2" s="222">
        <f>ROUND(data!C145,0)</f>
        <v>11</v>
      </c>
      <c r="Y2" s="222">
        <f>ROUND(data!B154,0)</f>
        <v>2457</v>
      </c>
      <c r="Z2" s="222">
        <f>ROUND(data!B155,0)</f>
        <v>12726</v>
      </c>
      <c r="AA2" s="222">
        <f>ROUND(data!B156,0)</f>
        <v>161552</v>
      </c>
      <c r="AB2" s="222">
        <f>ROUND(data!B157,0)</f>
        <v>171855807</v>
      </c>
      <c r="AC2" s="222">
        <f>ROUND(data!B158,0)</f>
        <v>392055890</v>
      </c>
      <c r="AD2" s="222">
        <f>ROUND(data!C154,0)</f>
        <v>866</v>
      </c>
      <c r="AE2" s="222">
        <f>ROUND(data!C155,0)</f>
        <v>4484</v>
      </c>
      <c r="AF2" s="222">
        <f>ROUND(data!C156,0)</f>
        <v>56918</v>
      </c>
      <c r="AG2" s="222">
        <f>ROUND(data!C157,0)</f>
        <v>54925764</v>
      </c>
      <c r="AH2" s="222">
        <f>ROUND(data!C158,0)</f>
        <v>143751942</v>
      </c>
      <c r="AI2" s="222">
        <f>ROUND(data!D154,0)</f>
        <v>1144</v>
      </c>
      <c r="AJ2" s="222">
        <f>ROUND(data!D155,0)</f>
        <v>5927</v>
      </c>
      <c r="AK2" s="222">
        <f>ROUND(data!D156,0)</f>
        <v>75239</v>
      </c>
      <c r="AL2" s="222">
        <f>ROUND(data!D157,0)</f>
        <v>49900004</v>
      </c>
      <c r="AM2" s="222">
        <f>ROUND(data!D158,0)</f>
        <v>212728439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191</v>
      </c>
      <c r="B2" s="224" t="str">
        <f>RIGHT(data!C96,4)</f>
        <v>2022</v>
      </c>
      <c r="C2" s="16" t="s">
        <v>1123</v>
      </c>
      <c r="D2" s="222">
        <f>ROUND(data!C266,0)</f>
        <v>29933712</v>
      </c>
      <c r="E2" s="222">
        <f>ROUND(data!C267,0)</f>
        <v>0</v>
      </c>
      <c r="F2" s="222">
        <f>ROUND(data!C268,0)</f>
        <v>152474506</v>
      </c>
      <c r="G2" s="222">
        <f>ROUND(data!C269,0)</f>
        <v>115393027</v>
      </c>
      <c r="H2" s="222">
        <f>ROUND(data!C270,0)</f>
        <v>0</v>
      </c>
      <c r="I2" s="222">
        <f>ROUND(data!C271,0)</f>
        <v>2559817</v>
      </c>
      <c r="J2" s="222">
        <f>ROUND(data!C272,0)</f>
        <v>0</v>
      </c>
      <c r="K2" s="222">
        <f>ROUND(data!C273,0)</f>
        <v>1977833</v>
      </c>
      <c r="L2" s="222">
        <f>ROUND(data!C274,0)</f>
        <v>4571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10973311</v>
      </c>
      <c r="Q2" s="222">
        <f>ROUND(data!C283,0)</f>
        <v>1127060</v>
      </c>
      <c r="R2" s="222">
        <f>ROUND(data!C284,0)</f>
        <v>2230606</v>
      </c>
      <c r="S2" s="222">
        <f>ROUND(data!C285,0)</f>
        <v>34642642</v>
      </c>
      <c r="T2" s="222">
        <f>ROUND(data!C286,0)</f>
        <v>0</v>
      </c>
      <c r="U2" s="222">
        <f>ROUND(data!C287,0)</f>
        <v>12533463</v>
      </c>
      <c r="V2" s="222">
        <f>ROUND(data!C288,0)</f>
        <v>43891450</v>
      </c>
      <c r="W2" s="222">
        <f>ROUND(data!C289,0)</f>
        <v>0</v>
      </c>
      <c r="X2" s="222">
        <f>ROUND(data!C290,0)</f>
        <v>6379376</v>
      </c>
      <c r="Y2" s="222">
        <f>ROUND(data!C291,0)</f>
        <v>0</v>
      </c>
      <c r="Z2" s="222">
        <f>ROUND(data!C292,0)</f>
        <v>80209478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10607515</v>
      </c>
      <c r="AE2" s="222">
        <f>ROUND(data!C302,0)</f>
        <v>9971087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7496708</v>
      </c>
      <c r="AK2" s="222">
        <f>ROUND(data!C316,0)</f>
        <v>7656434</v>
      </c>
      <c r="AL2" s="222">
        <f>ROUND(data!C317,0)</f>
        <v>0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5205287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10165884</v>
      </c>
      <c r="BA2" s="222">
        <f>ROUND(data!C336,0)</f>
        <v>0</v>
      </c>
      <c r="BB2" s="222">
        <f>ROUND(data!C337,0)</f>
        <v>0</v>
      </c>
      <c r="BC2" s="222">
        <f>ROUND(data!C338,0)</f>
        <v>5698230</v>
      </c>
      <c r="BD2" s="222">
        <f>ROUND(data!C339,0)</f>
        <v>0</v>
      </c>
      <c r="BE2" s="222">
        <f>ROUND(data!C343,0)</f>
        <v>87481900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743.23</v>
      </c>
      <c r="BL2" s="222">
        <f>ROUND(data!C358,0)</f>
        <v>276681575</v>
      </c>
      <c r="BM2" s="222">
        <f>ROUND(data!C359,0)</f>
        <v>748536271</v>
      </c>
      <c r="BN2" s="222">
        <f>ROUND(data!C363,0)</f>
        <v>769995645</v>
      </c>
      <c r="BO2" s="222">
        <f>ROUND(data!C364,0)</f>
        <v>19919022</v>
      </c>
      <c r="BP2" s="222">
        <f>ROUND(data!C365,0)</f>
        <v>0</v>
      </c>
      <c r="BQ2" s="222">
        <f>ROUND(data!D381,0)</f>
        <v>8371284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8371284</v>
      </c>
      <c r="CC2" s="222">
        <f>ROUND(data!C382,0)</f>
        <v>0</v>
      </c>
      <c r="CD2" s="222">
        <f>ROUND(data!C389,0)</f>
        <v>75530946</v>
      </c>
      <c r="CE2" s="222">
        <f>ROUND(data!C390,0)</f>
        <v>6248816</v>
      </c>
      <c r="CF2" s="222">
        <f>ROUND(data!C391,0)</f>
        <v>3880889</v>
      </c>
      <c r="CG2" s="222">
        <f>ROUND(data!C392,0)</f>
        <v>60483444</v>
      </c>
      <c r="CH2" s="222">
        <f>ROUND(data!C393,0)</f>
        <v>1035215</v>
      </c>
      <c r="CI2" s="222">
        <f>ROUND(data!C394,0)</f>
        <v>12597396</v>
      </c>
      <c r="CJ2" s="222">
        <f>ROUND(data!C395,0)</f>
        <v>3481835</v>
      </c>
      <c r="CK2" s="222">
        <f>ROUND(data!C396,0)</f>
        <v>3883896</v>
      </c>
      <c r="CL2" s="222">
        <f>ROUND(data!C397,0)</f>
        <v>4621</v>
      </c>
      <c r="CM2" s="222">
        <f>ROUND(data!C398,0)</f>
        <v>4260722</v>
      </c>
      <c r="CN2" s="222">
        <f>ROUND(data!C399,0)</f>
        <v>1641080</v>
      </c>
      <c r="CO2" s="222">
        <f>ROUND(data!C362,0)</f>
        <v>-5261784</v>
      </c>
      <c r="CP2" s="222">
        <f>ROUND(data!D415,0)</f>
        <v>68769725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68769725</v>
      </c>
      <c r="DE2" s="65">
        <f>ROUND(data!C419,0)</f>
        <v>0</v>
      </c>
      <c r="DF2" s="222">
        <f>ROUND(data!D420,0)</f>
        <v>-1174104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191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1432</v>
      </c>
      <c r="F2" s="212">
        <f>ROUND(data!C60,2)</f>
        <v>19.350000000000001</v>
      </c>
      <c r="G2" s="222">
        <f>ROUND(data!C61,0)</f>
        <v>2456260</v>
      </c>
      <c r="H2" s="222">
        <f>ROUND(data!C62,0)</f>
        <v>148474</v>
      </c>
      <c r="I2" s="222">
        <f>ROUND(data!C63,0)</f>
        <v>0</v>
      </c>
      <c r="J2" s="222">
        <f>ROUND(data!C64,0)</f>
        <v>106117</v>
      </c>
      <c r="K2" s="222">
        <f>ROUND(data!C65,0)</f>
        <v>83</v>
      </c>
      <c r="L2" s="222">
        <f>ROUND(data!C66,0)</f>
        <v>213948</v>
      </c>
      <c r="M2" s="66">
        <f>ROUND(data!C67,0)</f>
        <v>27773</v>
      </c>
      <c r="N2" s="222">
        <f>ROUND(data!C68,0)</f>
        <v>20</v>
      </c>
      <c r="O2" s="222">
        <f>ROUND(data!C69,0)</f>
        <v>589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589</v>
      </c>
      <c r="AD2" s="222">
        <f>ROUND(data!C84,0)</f>
        <v>0</v>
      </c>
      <c r="AE2" s="222">
        <f>ROUND(data!C89,0)</f>
        <v>11126621</v>
      </c>
      <c r="AF2" s="222">
        <f>ROUND(data!C87,0)</f>
        <v>10990192</v>
      </c>
      <c r="AG2" s="222">
        <f>IF(data!C90&gt;0,ROUND(data!C90,0),0)</f>
        <v>3580</v>
      </c>
      <c r="AH2" s="222">
        <f>IF(data!C91&gt;0,ROUND(data!C91,0),0)</f>
        <v>0</v>
      </c>
      <c r="AI2" s="222">
        <f>IF(data!C92&gt;0,ROUND(data!C92,0),0)</f>
        <v>1836</v>
      </c>
      <c r="AJ2" s="222">
        <f>IF(data!C93&gt;0,ROUND(data!C93,0),0)</f>
        <v>0</v>
      </c>
      <c r="AK2" s="212">
        <f>IF(data!C94&gt;0,ROUND(data!C94,2),0)</f>
        <v>8.5299999999999994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191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191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21705</v>
      </c>
      <c r="F4" s="212">
        <f>ROUND(data!E60,2)</f>
        <v>140.12</v>
      </c>
      <c r="G4" s="222">
        <f>ROUND(data!E61,0)</f>
        <v>16942179</v>
      </c>
      <c r="H4" s="222">
        <f>ROUND(data!E62,0)</f>
        <v>1033677</v>
      </c>
      <c r="I4" s="222">
        <f>ROUND(data!E63,0)</f>
        <v>161522</v>
      </c>
      <c r="J4" s="222">
        <f>ROUND(data!E64,0)</f>
        <v>977843</v>
      </c>
      <c r="K4" s="222">
        <f>ROUND(data!E65,0)</f>
        <v>2200</v>
      </c>
      <c r="L4" s="222">
        <f>ROUND(data!E66,0)</f>
        <v>157112</v>
      </c>
      <c r="M4" s="66">
        <f>ROUND(data!E67,0)</f>
        <v>38556</v>
      </c>
      <c r="N4" s="222">
        <f>ROUND(data!E68,0)</f>
        <v>132848</v>
      </c>
      <c r="O4" s="222">
        <f>ROUND(data!E69,0)</f>
        <v>46022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46022</v>
      </c>
      <c r="AD4" s="222">
        <f>ROUND(data!E84,0)</f>
        <v>0</v>
      </c>
      <c r="AE4" s="222">
        <f>ROUND(data!E89,0)</f>
        <v>109782051</v>
      </c>
      <c r="AF4" s="222">
        <f>ROUND(data!E87,0)</f>
        <v>91216853</v>
      </c>
      <c r="AG4" s="222">
        <f>IF(data!E90&gt;0,ROUND(data!E90,0),0)</f>
        <v>28671</v>
      </c>
      <c r="AH4" s="222">
        <f>IF(data!E91&gt;0,ROUND(data!E91,0),0)</f>
        <v>0</v>
      </c>
      <c r="AI4" s="222">
        <f>IF(data!E92&gt;0,ROUND(data!E92,0),0)</f>
        <v>14700</v>
      </c>
      <c r="AJ4" s="222">
        <f>IF(data!E93&gt;0,ROUND(data!E93,0),0)</f>
        <v>0</v>
      </c>
      <c r="AK4" s="212">
        <f>IF(data!E94&gt;0,ROUND(data!E94,2),0)</f>
        <v>96.65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191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191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191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191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191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1007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191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191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191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191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191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446</v>
      </c>
      <c r="F14" s="212">
        <f>ROUND(data!O60,2)</f>
        <v>31.9</v>
      </c>
      <c r="G14" s="222">
        <f>ROUND(data!O61,0)</f>
        <v>4244781</v>
      </c>
      <c r="H14" s="222">
        <f>ROUND(data!O62,0)</f>
        <v>281061</v>
      </c>
      <c r="I14" s="222">
        <f>ROUND(data!O63,0)</f>
        <v>0</v>
      </c>
      <c r="J14" s="222">
        <f>ROUND(data!O64,0)</f>
        <v>343698</v>
      </c>
      <c r="K14" s="222">
        <f>ROUND(data!O65,0)</f>
        <v>179</v>
      </c>
      <c r="L14" s="222">
        <f>ROUND(data!O66,0)</f>
        <v>171947</v>
      </c>
      <c r="M14" s="66">
        <f>ROUND(data!O67,0)</f>
        <v>26499</v>
      </c>
      <c r="N14" s="222">
        <f>ROUND(data!O68,0)</f>
        <v>0</v>
      </c>
      <c r="O14" s="222">
        <f>ROUND(data!O69,0)</f>
        <v>5505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5505</v>
      </c>
      <c r="AD14" s="222">
        <f>ROUND(data!O84,0)</f>
        <v>3000</v>
      </c>
      <c r="AE14" s="222">
        <f>ROUND(data!O89,0)</f>
        <v>17696006</v>
      </c>
      <c r="AF14" s="222">
        <f>ROUND(data!O87,0)</f>
        <v>16009624</v>
      </c>
      <c r="AG14" s="222">
        <f>IF(data!O90&gt;0,ROUND(data!O90,0),0)</f>
        <v>7471</v>
      </c>
      <c r="AH14" s="222">
        <f>IF(data!O91&gt;0,ROUND(data!O91,0),0)</f>
        <v>0</v>
      </c>
      <c r="AI14" s="222">
        <f>IF(data!O92&gt;0,ROUND(data!O92,0),0)</f>
        <v>3831</v>
      </c>
      <c r="AJ14" s="222">
        <f>IF(data!O93&gt;0,ROUND(data!O93,0),0)</f>
        <v>0</v>
      </c>
      <c r="AK14" s="212">
        <f>IF(data!O94&gt;0,ROUND(data!O94,2),0)</f>
        <v>21.83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191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45.19</v>
      </c>
      <c r="G15" s="222">
        <f>ROUND(data!P61,0)</f>
        <v>5381337</v>
      </c>
      <c r="H15" s="222">
        <f>ROUND(data!P62,0)</f>
        <v>384270</v>
      </c>
      <c r="I15" s="222">
        <f>ROUND(data!P63,0)</f>
        <v>22500</v>
      </c>
      <c r="J15" s="222">
        <f>ROUND(data!P64,0)</f>
        <v>1019777</v>
      </c>
      <c r="K15" s="222">
        <f>ROUND(data!P65,0)</f>
        <v>92</v>
      </c>
      <c r="L15" s="222">
        <f>ROUND(data!P66,0)</f>
        <v>31355</v>
      </c>
      <c r="M15" s="66">
        <f>ROUND(data!P67,0)</f>
        <v>132912</v>
      </c>
      <c r="N15" s="222">
        <f>ROUND(data!P68,0)</f>
        <v>45</v>
      </c>
      <c r="O15" s="222">
        <f>ROUND(data!P69,0)</f>
        <v>5573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5573</v>
      </c>
      <c r="AD15" s="222">
        <f>ROUND(data!P84,0)</f>
        <v>150</v>
      </c>
      <c r="AE15" s="222">
        <f>ROUND(data!P89,0)</f>
        <v>67522008</v>
      </c>
      <c r="AF15" s="222">
        <f>ROUND(data!P87,0)</f>
        <v>15665019</v>
      </c>
      <c r="AG15" s="222">
        <f>IF(data!P90&gt;0,ROUND(data!P90,0),0)</f>
        <v>13730</v>
      </c>
      <c r="AH15" s="222">
        <f>IF(data!P91&gt;0,ROUND(data!P91,0),0)</f>
        <v>0</v>
      </c>
      <c r="AI15" s="222">
        <f>IF(data!P92&gt;0,ROUND(data!P92,0),0)</f>
        <v>7040</v>
      </c>
      <c r="AJ15" s="222">
        <f>IF(data!P93&gt;0,ROUND(data!P93,0),0)</f>
        <v>0</v>
      </c>
      <c r="AK15" s="212">
        <f>IF(data!P94&gt;0,ROUND(data!P94,2),0)</f>
        <v>24.02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191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4.07</v>
      </c>
      <c r="G16" s="222">
        <f>ROUND(data!Q61,0)</f>
        <v>532973</v>
      </c>
      <c r="H16" s="222">
        <f>ROUND(data!Q62,0)</f>
        <v>42953</v>
      </c>
      <c r="I16" s="222">
        <f>ROUND(data!Q63,0)</f>
        <v>0</v>
      </c>
      <c r="J16" s="222">
        <f>ROUND(data!Q64,0)</f>
        <v>15661</v>
      </c>
      <c r="K16" s="222">
        <f>ROUND(data!Q65,0)</f>
        <v>0</v>
      </c>
      <c r="L16" s="222">
        <f>ROUND(data!Q66,0)</f>
        <v>25</v>
      </c>
      <c r="M16" s="66">
        <f>ROUND(data!Q67,0)</f>
        <v>594</v>
      </c>
      <c r="N16" s="222">
        <f>ROUND(data!Q68,0)</f>
        <v>0</v>
      </c>
      <c r="O16" s="222">
        <f>ROUND(data!Q69,0)</f>
        <v>230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230</v>
      </c>
      <c r="AD16" s="222">
        <f>ROUND(data!Q84,0)</f>
        <v>0</v>
      </c>
      <c r="AE16" s="222">
        <f>ROUND(data!Q89,0)</f>
        <v>5927890</v>
      </c>
      <c r="AF16" s="222">
        <f>ROUND(data!Q87,0)</f>
        <v>1490369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3.59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191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1551393</v>
      </c>
      <c r="J17" s="222">
        <f>ROUND(data!R64,0)</f>
        <v>21971</v>
      </c>
      <c r="K17" s="222">
        <f>ROUND(data!R65,0)</f>
        <v>0</v>
      </c>
      <c r="L17" s="222">
        <f>ROUND(data!R66,0)</f>
        <v>78159</v>
      </c>
      <c r="M17" s="66">
        <f>ROUND(data!R67,0)</f>
        <v>4619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1349</v>
      </c>
      <c r="AE17" s="222">
        <f>ROUND(data!R89,0)</f>
        <v>805601</v>
      </c>
      <c r="AF17" s="222">
        <f>ROUND(data!R87,0)</f>
        <v>198958</v>
      </c>
      <c r="AG17" s="222">
        <f>IF(data!R90&gt;0,ROUND(data!R90,0),0)</f>
        <v>422</v>
      </c>
      <c r="AH17" s="222">
        <f>IF(data!R91&gt;0,ROUND(data!R91,0),0)</f>
        <v>0</v>
      </c>
      <c r="AI17" s="222">
        <f>IF(data!R92&gt;0,ROUND(data!R92,0),0)</f>
        <v>216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191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0.01</v>
      </c>
      <c r="G18" s="222">
        <f>ROUND(data!S61,0)</f>
        <v>985</v>
      </c>
      <c r="H18" s="222">
        <f>ROUND(data!S62,0)</f>
        <v>0</v>
      </c>
      <c r="I18" s="222">
        <f>ROUND(data!S63,0)</f>
        <v>0</v>
      </c>
      <c r="J18" s="222">
        <f>ROUND(data!S64,0)</f>
        <v>4213953</v>
      </c>
      <c r="K18" s="222">
        <f>ROUND(data!S65,0)</f>
        <v>0</v>
      </c>
      <c r="L18" s="222">
        <f>ROUND(data!S66,0)</f>
        <v>84809</v>
      </c>
      <c r="M18" s="66">
        <f>ROUND(data!S67,0)</f>
        <v>0</v>
      </c>
      <c r="N18" s="222">
        <f>ROUND(data!S68,0)</f>
        <v>0</v>
      </c>
      <c r="O18" s="222">
        <f>ROUND(data!S69,0)</f>
        <v>1589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1589</v>
      </c>
      <c r="AD18" s="222">
        <f>ROUND(data!S84,0)</f>
        <v>0</v>
      </c>
      <c r="AE18" s="222">
        <f>ROUND(data!S89,0)</f>
        <v>21045096</v>
      </c>
      <c r="AF18" s="222">
        <f>ROUND(data!S87,0)</f>
        <v>4930004</v>
      </c>
      <c r="AG18" s="222">
        <f>IF(data!S90&gt;0,ROUND(data!S90,0),0)</f>
        <v>510</v>
      </c>
      <c r="AH18" s="222">
        <f>IF(data!S91&gt;0,ROUND(data!S91,0),0)</f>
        <v>0</v>
      </c>
      <c r="AI18" s="222">
        <f>IF(data!S92&gt;0,ROUND(data!S92,0),0)</f>
        <v>262</v>
      </c>
      <c r="AJ18" s="222">
        <f>IF(data!S93&gt;0,ROUND(data!S93,0),0)</f>
        <v>0</v>
      </c>
      <c r="AK18" s="212">
        <f>IF(data!S94&gt;0,ROUND(data!S94,2),0)</f>
        <v>0.01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191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191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39.53</v>
      </c>
      <c r="G20" s="222">
        <f>ROUND(data!U61,0)</f>
        <v>3153511</v>
      </c>
      <c r="H20" s="222">
        <f>ROUND(data!U62,0)</f>
        <v>243576</v>
      </c>
      <c r="I20" s="222">
        <f>ROUND(data!U63,0)</f>
        <v>19905</v>
      </c>
      <c r="J20" s="222">
        <f>ROUND(data!U64,0)</f>
        <v>2918359</v>
      </c>
      <c r="K20" s="222">
        <f>ROUND(data!U65,0)</f>
        <v>6345</v>
      </c>
      <c r="L20" s="222">
        <f>ROUND(data!U66,0)</f>
        <v>2344317</v>
      </c>
      <c r="M20" s="66">
        <f>ROUND(data!U67,0)</f>
        <v>32305</v>
      </c>
      <c r="N20" s="222">
        <f>ROUND(data!U68,0)</f>
        <v>169793</v>
      </c>
      <c r="O20" s="222">
        <f>ROUND(data!U69,0)</f>
        <v>74160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74160</v>
      </c>
      <c r="AD20" s="222">
        <f>ROUND(data!U84,0)</f>
        <v>79472</v>
      </c>
      <c r="AE20" s="222">
        <f>ROUND(data!U89,0)</f>
        <v>82379304</v>
      </c>
      <c r="AF20" s="222">
        <f>ROUND(data!U87,0)</f>
        <v>25693432</v>
      </c>
      <c r="AG20" s="222">
        <f>IF(data!U90&gt;0,ROUND(data!U90,0),0)</f>
        <v>3640</v>
      </c>
      <c r="AH20" s="222">
        <f>IF(data!U91&gt;0,ROUND(data!U91,0),0)</f>
        <v>0</v>
      </c>
      <c r="AI20" s="222">
        <f>IF(data!U92&gt;0,ROUND(data!U92,0),0)</f>
        <v>1867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191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4.5999999999999996</v>
      </c>
      <c r="G21" s="222">
        <f>ROUND(data!V61,0)</f>
        <v>412694</v>
      </c>
      <c r="H21" s="222">
        <f>ROUND(data!V62,0)</f>
        <v>23484</v>
      </c>
      <c r="I21" s="222">
        <f>ROUND(data!V63,0)</f>
        <v>3355</v>
      </c>
      <c r="J21" s="222">
        <f>ROUND(data!V64,0)</f>
        <v>104717</v>
      </c>
      <c r="K21" s="222">
        <f>ROUND(data!V65,0)</f>
        <v>79</v>
      </c>
      <c r="L21" s="222">
        <f>ROUND(data!V66,0)</f>
        <v>58</v>
      </c>
      <c r="M21" s="66">
        <f>ROUND(data!V67,0)</f>
        <v>44681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14118574</v>
      </c>
      <c r="AF21" s="222">
        <f>ROUND(data!V87,0)</f>
        <v>4996008</v>
      </c>
      <c r="AG21" s="222">
        <f>IF(data!V90&gt;0,ROUND(data!V90,0),0)</f>
        <v>135</v>
      </c>
      <c r="AH21" s="222">
        <f>IF(data!V91&gt;0,ROUND(data!V91,0),0)</f>
        <v>0</v>
      </c>
      <c r="AI21" s="222">
        <f>IF(data!V92&gt;0,ROUND(data!V92,0),0)</f>
        <v>69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191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3.25</v>
      </c>
      <c r="G22" s="222">
        <f>ROUND(data!W61,0)</f>
        <v>358725</v>
      </c>
      <c r="H22" s="222">
        <f>ROUND(data!W62,0)</f>
        <v>32658</v>
      </c>
      <c r="I22" s="222">
        <f>ROUND(data!W63,0)</f>
        <v>11334</v>
      </c>
      <c r="J22" s="222">
        <f>ROUND(data!W64,0)</f>
        <v>10318</v>
      </c>
      <c r="K22" s="222">
        <f>ROUND(data!W65,0)</f>
        <v>0</v>
      </c>
      <c r="L22" s="222">
        <f>ROUND(data!W66,0)</f>
        <v>6055</v>
      </c>
      <c r="M22" s="66">
        <f>ROUND(data!W67,0)</f>
        <v>0</v>
      </c>
      <c r="N22" s="222">
        <f>ROUND(data!W68,0)</f>
        <v>0</v>
      </c>
      <c r="O22" s="222">
        <f>ROUND(data!W69,0)</f>
        <v>225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225</v>
      </c>
      <c r="AD22" s="222">
        <f>ROUND(data!W84,0)</f>
        <v>0</v>
      </c>
      <c r="AE22" s="222">
        <f>ROUND(data!W89,0)</f>
        <v>5579563</v>
      </c>
      <c r="AF22" s="222">
        <f>ROUND(data!W87,0)</f>
        <v>853342</v>
      </c>
      <c r="AG22" s="222">
        <f>IF(data!W90&gt;0,ROUND(data!W90,0),0)</f>
        <v>1374</v>
      </c>
      <c r="AH22" s="222">
        <f>IF(data!W91&gt;0,ROUND(data!W91,0),0)</f>
        <v>0</v>
      </c>
      <c r="AI22" s="222">
        <f>IF(data!W92&gt;0,ROUND(data!W92,0),0)</f>
        <v>704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191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0</v>
      </c>
      <c r="G23" s="222">
        <f>ROUND(data!X61,0)</f>
        <v>0</v>
      </c>
      <c r="H23" s="222">
        <f>ROUND(data!X62,0)</f>
        <v>0</v>
      </c>
      <c r="I23" s="222">
        <f>ROUND(data!X63,0)</f>
        <v>30084</v>
      </c>
      <c r="J23" s="222">
        <f>ROUND(data!X64,0)</f>
        <v>39586</v>
      </c>
      <c r="K23" s="222">
        <f>ROUND(data!X65,0)</f>
        <v>0</v>
      </c>
      <c r="L23" s="222">
        <f>ROUND(data!X66,0)</f>
        <v>1392</v>
      </c>
      <c r="M23" s="66">
        <f>ROUND(data!X67,0)</f>
        <v>32690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39522389</v>
      </c>
      <c r="AF23" s="222">
        <f>ROUND(data!X87,0)</f>
        <v>9612265</v>
      </c>
      <c r="AG23" s="222">
        <f>IF(data!X90&gt;0,ROUND(data!X90,0),0)</f>
        <v>559</v>
      </c>
      <c r="AH23" s="222">
        <f>IF(data!X91&gt;0,ROUND(data!X91,0),0)</f>
        <v>0</v>
      </c>
      <c r="AI23" s="222">
        <f>IF(data!X92&gt;0,ROUND(data!X92,0),0)</f>
        <v>286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191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46.16</v>
      </c>
      <c r="G24" s="222">
        <f>ROUND(data!Y61,0)</f>
        <v>3939817</v>
      </c>
      <c r="H24" s="222">
        <f>ROUND(data!Y62,0)</f>
        <v>335305</v>
      </c>
      <c r="I24" s="222">
        <f>ROUND(data!Y63,0)</f>
        <v>443297</v>
      </c>
      <c r="J24" s="222">
        <f>ROUND(data!Y64,0)</f>
        <v>359101</v>
      </c>
      <c r="K24" s="222">
        <f>ROUND(data!Y65,0)</f>
        <v>762</v>
      </c>
      <c r="L24" s="222">
        <f>ROUND(data!Y66,0)</f>
        <v>144055</v>
      </c>
      <c r="M24" s="66">
        <f>ROUND(data!Y67,0)</f>
        <v>25794</v>
      </c>
      <c r="N24" s="222">
        <f>ROUND(data!Y68,0)</f>
        <v>75900</v>
      </c>
      <c r="O24" s="222">
        <f>ROUND(data!Y69,0)</f>
        <v>10691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10691</v>
      </c>
      <c r="AD24" s="222">
        <f>ROUND(data!Y84,0)</f>
        <v>4800</v>
      </c>
      <c r="AE24" s="222">
        <f>ROUND(data!Y89,0)</f>
        <v>31109115</v>
      </c>
      <c r="AF24" s="222">
        <f>ROUND(data!Y87,0)</f>
        <v>3328730</v>
      </c>
      <c r="AG24" s="222">
        <f>IF(data!Y90&gt;0,ROUND(data!Y90,0),0)</f>
        <v>4439</v>
      </c>
      <c r="AH24" s="222">
        <f>IF(data!Y91&gt;0,ROUND(data!Y91,0),0)</f>
        <v>0</v>
      </c>
      <c r="AI24" s="222">
        <f>IF(data!Y92&gt;0,ROUND(data!Y92,0),0)</f>
        <v>2276</v>
      </c>
      <c r="AJ24" s="222">
        <f>IF(data!Y93&gt;0,ROUND(data!Y93,0),0)</f>
        <v>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191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87.14</v>
      </c>
      <c r="G25" s="222">
        <f>ROUND(data!Z61,0)</f>
        <v>6823679</v>
      </c>
      <c r="H25" s="222">
        <f>ROUND(data!Z62,0)</f>
        <v>584344</v>
      </c>
      <c r="I25" s="222">
        <f>ROUND(data!Z63,0)</f>
        <v>1240150</v>
      </c>
      <c r="J25" s="222">
        <f>ROUND(data!Z64,0)</f>
        <v>443397</v>
      </c>
      <c r="K25" s="222">
        <f>ROUND(data!Z65,0)</f>
        <v>54115</v>
      </c>
      <c r="L25" s="222">
        <f>ROUND(data!Z66,0)</f>
        <v>565100</v>
      </c>
      <c r="M25" s="66">
        <f>ROUND(data!Z67,0)</f>
        <v>614951</v>
      </c>
      <c r="N25" s="222">
        <f>ROUND(data!Z68,0)</f>
        <v>2061498</v>
      </c>
      <c r="O25" s="222">
        <f>ROUND(data!Z69,0)</f>
        <v>80148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80148</v>
      </c>
      <c r="AD25" s="222">
        <f>ROUND(data!Z84,0)</f>
        <v>3620075</v>
      </c>
      <c r="AE25" s="222">
        <f>ROUND(data!Z89,0)</f>
        <v>78613717</v>
      </c>
      <c r="AF25" s="222">
        <f>ROUND(data!Z87,0)</f>
        <v>167567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14.12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191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2.0699999999999998</v>
      </c>
      <c r="G26" s="222">
        <f>ROUND(data!AA61,0)</f>
        <v>262925</v>
      </c>
      <c r="H26" s="222">
        <f>ROUND(data!AA62,0)</f>
        <v>18720</v>
      </c>
      <c r="I26" s="222">
        <f>ROUND(data!AA63,0)</f>
        <v>10116</v>
      </c>
      <c r="J26" s="222">
        <f>ROUND(data!AA64,0)</f>
        <v>171974</v>
      </c>
      <c r="K26" s="222">
        <f>ROUND(data!AA65,0)</f>
        <v>0</v>
      </c>
      <c r="L26" s="222">
        <f>ROUND(data!AA66,0)</f>
        <v>11130</v>
      </c>
      <c r="M26" s="66">
        <f>ROUND(data!AA67,0)</f>
        <v>32201</v>
      </c>
      <c r="N26" s="222">
        <f>ROUND(data!AA68,0)</f>
        <v>0</v>
      </c>
      <c r="O26" s="222">
        <f>ROUND(data!AA69,0)</f>
        <v>1518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1518</v>
      </c>
      <c r="AD26" s="222">
        <f>ROUND(data!AA84,0)</f>
        <v>0</v>
      </c>
      <c r="AE26" s="222">
        <f>ROUND(data!AA89,0)</f>
        <v>6248668</v>
      </c>
      <c r="AF26" s="222">
        <f>ROUND(data!AA87,0)</f>
        <v>661992</v>
      </c>
      <c r="AG26" s="222">
        <f>IF(data!AA90&gt;0,ROUND(data!AA90,0),0)</f>
        <v>766</v>
      </c>
      <c r="AH26" s="222">
        <f>IF(data!AA91&gt;0,ROUND(data!AA91,0),0)</f>
        <v>0</v>
      </c>
      <c r="AI26" s="222">
        <f>IF(data!AA92&gt;0,ROUND(data!AA92,0),0)</f>
        <v>393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191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29.13</v>
      </c>
      <c r="G27" s="222">
        <f>ROUND(data!AB61,0)</f>
        <v>3479223</v>
      </c>
      <c r="H27" s="222">
        <f>ROUND(data!AB62,0)</f>
        <v>288979</v>
      </c>
      <c r="I27" s="222">
        <f>ROUND(data!AB63,0)</f>
        <v>183333</v>
      </c>
      <c r="J27" s="222">
        <f>ROUND(data!AB64,0)</f>
        <v>47313135</v>
      </c>
      <c r="K27" s="222">
        <f>ROUND(data!AB65,0)</f>
        <v>7430</v>
      </c>
      <c r="L27" s="222">
        <f>ROUND(data!AB66,0)</f>
        <v>277360</v>
      </c>
      <c r="M27" s="66">
        <f>ROUND(data!AB67,0)</f>
        <v>41182</v>
      </c>
      <c r="N27" s="222">
        <f>ROUND(data!AB68,0)</f>
        <v>227355</v>
      </c>
      <c r="O27" s="222">
        <f>ROUND(data!AB69,0)</f>
        <v>20441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20441</v>
      </c>
      <c r="AD27" s="222">
        <f>ROUND(data!AB84,0)</f>
        <v>1869194</v>
      </c>
      <c r="AE27" s="222">
        <f>ROUND(data!AB89,0)</f>
        <v>320867737</v>
      </c>
      <c r="AF27" s="222">
        <f>ROUND(data!AB87,0)</f>
        <v>23104477</v>
      </c>
      <c r="AG27" s="222">
        <f>IF(data!AB90&gt;0,ROUND(data!AB90,0),0)</f>
        <v>2238</v>
      </c>
      <c r="AH27" s="222">
        <f>IF(data!AB91&gt;0,ROUND(data!AB91,0),0)</f>
        <v>0</v>
      </c>
      <c r="AI27" s="222">
        <f>IF(data!AB92&gt;0,ROUND(data!AB92,0),0)</f>
        <v>1147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191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19.79</v>
      </c>
      <c r="G28" s="222">
        <f>ROUND(data!AC61,0)</f>
        <v>1772945</v>
      </c>
      <c r="H28" s="222">
        <f>ROUND(data!AC62,0)</f>
        <v>161697</v>
      </c>
      <c r="I28" s="222">
        <f>ROUND(data!AC63,0)</f>
        <v>-6858</v>
      </c>
      <c r="J28" s="222">
        <f>ROUND(data!AC64,0)</f>
        <v>437107</v>
      </c>
      <c r="K28" s="222">
        <f>ROUND(data!AC65,0)</f>
        <v>378</v>
      </c>
      <c r="L28" s="222">
        <f>ROUND(data!AC66,0)</f>
        <v>15617</v>
      </c>
      <c r="M28" s="66">
        <f>ROUND(data!AC67,0)</f>
        <v>8540</v>
      </c>
      <c r="N28" s="222">
        <f>ROUND(data!AC68,0)</f>
        <v>10582</v>
      </c>
      <c r="O28" s="222">
        <f>ROUND(data!AC69,0)</f>
        <v>2761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2761</v>
      </c>
      <c r="AD28" s="222">
        <f>ROUND(data!AC84,0)</f>
        <v>0</v>
      </c>
      <c r="AE28" s="222">
        <f>ROUND(data!AC89,0)</f>
        <v>37302459</v>
      </c>
      <c r="AF28" s="222">
        <f>ROUND(data!AC87,0)</f>
        <v>29561718</v>
      </c>
      <c r="AG28" s="222">
        <f>IF(data!AC90&gt;0,ROUND(data!AC90,0),0)</f>
        <v>1404</v>
      </c>
      <c r="AH28" s="222">
        <f>IF(data!AC91&gt;0,ROUND(data!AC91,0),0)</f>
        <v>0</v>
      </c>
      <c r="AI28" s="222">
        <f>IF(data!AC92&gt;0,ROUND(data!AC92,0),0)</f>
        <v>720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191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191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9.6199999999999992</v>
      </c>
      <c r="G30" s="222">
        <f>ROUND(data!AE61,0)</f>
        <v>983683</v>
      </c>
      <c r="H30" s="222">
        <f>ROUND(data!AE62,0)</f>
        <v>81516</v>
      </c>
      <c r="I30" s="222">
        <f>ROUND(data!AE63,0)</f>
        <v>0</v>
      </c>
      <c r="J30" s="222">
        <f>ROUND(data!AE64,0)</f>
        <v>16162</v>
      </c>
      <c r="K30" s="222">
        <f>ROUND(data!AE65,0)</f>
        <v>0</v>
      </c>
      <c r="L30" s="222">
        <f>ROUND(data!AE66,0)</f>
        <v>11170</v>
      </c>
      <c r="M30" s="66">
        <f>ROUND(data!AE67,0)</f>
        <v>5053</v>
      </c>
      <c r="N30" s="222">
        <f>ROUND(data!AE68,0)</f>
        <v>0</v>
      </c>
      <c r="O30" s="222">
        <f>ROUND(data!AE69,0)</f>
        <v>9346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9346</v>
      </c>
      <c r="AD30" s="222">
        <f>ROUND(data!AE84,0)</f>
        <v>-263</v>
      </c>
      <c r="AE30" s="222">
        <f>ROUND(data!AE89,0)</f>
        <v>4498162</v>
      </c>
      <c r="AF30" s="222">
        <f>ROUND(data!AE87,0)</f>
        <v>2203394</v>
      </c>
      <c r="AG30" s="222">
        <f>IF(data!AE90&gt;0,ROUND(data!AE90,0),0)</f>
        <v>4717</v>
      </c>
      <c r="AH30" s="222">
        <f>IF(data!AE91&gt;0,ROUND(data!AE91,0),0)</f>
        <v>0</v>
      </c>
      <c r="AI30" s="222">
        <f>IF(data!AE92&gt;0,ROUND(data!AE92,0),0)</f>
        <v>2418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191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191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66.98</v>
      </c>
      <c r="G32" s="222">
        <f>ROUND(data!AG61,0)</f>
        <v>8338543</v>
      </c>
      <c r="H32" s="222">
        <f>ROUND(data!AG62,0)</f>
        <v>545106</v>
      </c>
      <c r="I32" s="222">
        <f>ROUND(data!AG63,0)</f>
        <v>62902</v>
      </c>
      <c r="J32" s="222">
        <f>ROUND(data!AG64,0)</f>
        <v>835935</v>
      </c>
      <c r="K32" s="222">
        <f>ROUND(data!AG65,0)</f>
        <v>125</v>
      </c>
      <c r="L32" s="222">
        <f>ROUND(data!AG66,0)</f>
        <v>344182</v>
      </c>
      <c r="M32" s="66">
        <f>ROUND(data!AG67,0)</f>
        <v>36769</v>
      </c>
      <c r="N32" s="222">
        <f>ROUND(data!AG68,0)</f>
        <v>15278</v>
      </c>
      <c r="O32" s="222">
        <f>ROUND(data!AG69,0)</f>
        <v>32731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32731</v>
      </c>
      <c r="AD32" s="222">
        <f>ROUND(data!AG84,0)</f>
        <v>-90</v>
      </c>
      <c r="AE32" s="222">
        <f>ROUND(data!AG89,0)</f>
        <v>137130952</v>
      </c>
      <c r="AF32" s="222">
        <f>ROUND(data!AG87,0)</f>
        <v>34034031</v>
      </c>
      <c r="AG32" s="222">
        <f>IF(data!AG90&gt;0,ROUND(data!AG90,0),0)</f>
        <v>12944</v>
      </c>
      <c r="AH32" s="222">
        <f>IF(data!AG91&gt;0,ROUND(data!AG91,0),0)</f>
        <v>0</v>
      </c>
      <c r="AI32" s="222">
        <f>IF(data!AG92&gt;0,ROUND(data!AG92,0),0)</f>
        <v>6637</v>
      </c>
      <c r="AJ32" s="222">
        <f>IF(data!AG93&gt;0,ROUND(data!AG93,0),0)</f>
        <v>0</v>
      </c>
      <c r="AK32" s="212">
        <f>IF(data!AG94&gt;0,ROUND(data!AG94,2),0)</f>
        <v>34.590000000000003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191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191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191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35.97</v>
      </c>
      <c r="G35" s="222">
        <f>ROUND(data!AJ61,0)</f>
        <v>4143936</v>
      </c>
      <c r="H35" s="222">
        <f>ROUND(data!AJ62,0)</f>
        <v>338281</v>
      </c>
      <c r="I35" s="222">
        <f>ROUND(data!AJ63,0)</f>
        <v>0</v>
      </c>
      <c r="J35" s="222">
        <f>ROUND(data!AJ64,0)</f>
        <v>402403</v>
      </c>
      <c r="K35" s="222">
        <f>ROUND(data!AJ65,0)</f>
        <v>14016</v>
      </c>
      <c r="L35" s="222">
        <f>ROUND(data!AJ66,0)</f>
        <v>147560</v>
      </c>
      <c r="M35" s="66">
        <f>ROUND(data!AJ67,0)</f>
        <v>1445</v>
      </c>
      <c r="N35" s="222">
        <f>ROUND(data!AJ68,0)</f>
        <v>911412</v>
      </c>
      <c r="O35" s="222">
        <f>ROUND(data!AJ69,0)</f>
        <v>27320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27320</v>
      </c>
      <c r="AD35" s="222">
        <f>ROUND(data!AJ84,0)</f>
        <v>4090</v>
      </c>
      <c r="AE35" s="222">
        <f>ROUND(data!AJ89,0)</f>
        <v>29829061</v>
      </c>
      <c r="AF35" s="222">
        <f>ROUND(data!AJ87,0)</f>
        <v>31463</v>
      </c>
      <c r="AG35" s="222">
        <f>IF(data!AJ90&gt;0,ROUND(data!AJ90,0),0)</f>
        <v>678</v>
      </c>
      <c r="AH35" s="222">
        <f>IF(data!AJ91&gt;0,ROUND(data!AJ91,0),0)</f>
        <v>0</v>
      </c>
      <c r="AI35" s="222">
        <f>IF(data!AJ92&gt;0,ROUND(data!AJ92,0),0)</f>
        <v>347</v>
      </c>
      <c r="AJ35" s="222">
        <f>IF(data!AJ93&gt;0,ROUND(data!AJ93,0),0)</f>
        <v>0</v>
      </c>
      <c r="AK35" s="212">
        <f>IF(data!AJ94&gt;0,ROUND(data!AJ94,2),0)</f>
        <v>16.760000000000002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191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4.79</v>
      </c>
      <c r="G36" s="222">
        <f>ROUND(data!AK61,0)</f>
        <v>509591</v>
      </c>
      <c r="H36" s="222">
        <f>ROUND(data!AK62,0)</f>
        <v>47989</v>
      </c>
      <c r="I36" s="222">
        <f>ROUND(data!AK63,0)</f>
        <v>0</v>
      </c>
      <c r="J36" s="222">
        <f>ROUND(data!AK64,0)</f>
        <v>2036</v>
      </c>
      <c r="K36" s="222">
        <f>ROUND(data!AK65,0)</f>
        <v>0</v>
      </c>
      <c r="L36" s="222">
        <f>ROUND(data!AK66,0)</f>
        <v>392</v>
      </c>
      <c r="M36" s="66">
        <f>ROUND(data!AK67,0)</f>
        <v>0</v>
      </c>
      <c r="N36" s="222">
        <f>ROUND(data!AK68,0)</f>
        <v>0</v>
      </c>
      <c r="O36" s="222">
        <f>ROUND(data!AK69,0)</f>
        <v>3550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3550</v>
      </c>
      <c r="AD36" s="222">
        <f>ROUND(data!AK84,0)</f>
        <v>0</v>
      </c>
      <c r="AE36" s="222">
        <f>ROUND(data!AK89,0)</f>
        <v>2932246</v>
      </c>
      <c r="AF36" s="222">
        <f>ROUND(data!AK87,0)</f>
        <v>1344203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191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2.02</v>
      </c>
      <c r="G37" s="222">
        <f>ROUND(data!AL61,0)</f>
        <v>192627</v>
      </c>
      <c r="H37" s="222">
        <f>ROUND(data!AL62,0)</f>
        <v>17686</v>
      </c>
      <c r="I37" s="222">
        <f>ROUND(data!AL63,0)</f>
        <v>0</v>
      </c>
      <c r="J37" s="222">
        <f>ROUND(data!AL64,0)</f>
        <v>-214</v>
      </c>
      <c r="K37" s="222">
        <f>ROUND(data!AL65,0)</f>
        <v>0</v>
      </c>
      <c r="L37" s="222">
        <f>ROUND(data!AL66,0)</f>
        <v>535</v>
      </c>
      <c r="M37" s="66">
        <f>ROUND(data!AL67,0)</f>
        <v>0</v>
      </c>
      <c r="N37" s="222">
        <f>ROUND(data!AL68,0)</f>
        <v>0</v>
      </c>
      <c r="O37" s="222">
        <f>ROUND(data!AL69,0)</f>
        <v>1959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1959</v>
      </c>
      <c r="AD37" s="222">
        <f>ROUND(data!AL84,0)</f>
        <v>0</v>
      </c>
      <c r="AE37" s="222">
        <f>ROUND(data!AL89,0)</f>
        <v>1180628</v>
      </c>
      <c r="AF37" s="222">
        <f>ROUND(data!AL87,0)</f>
        <v>587934</v>
      </c>
      <c r="AG37" s="222">
        <f>IF(data!AL90&gt;0,ROUND(data!AL90,0),0)</f>
        <v>138</v>
      </c>
      <c r="AH37" s="222">
        <f>IF(data!AL91&gt;0,ROUND(data!AL91,0),0)</f>
        <v>0</v>
      </c>
      <c r="AI37" s="222">
        <f>IF(data!AL92&gt;0,ROUND(data!AL92,0),0)</f>
        <v>71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191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191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191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191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191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191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336</v>
      </c>
      <c r="AH43" s="222">
        <f>IF(data!AR91&gt;0,ROUND(data!AR91,0),0)</f>
        <v>0</v>
      </c>
      <c r="AI43" s="222">
        <f>IF(data!AR92&gt;0,ROUND(data!AR92,0),0)</f>
        <v>172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191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191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191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191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191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2.94</v>
      </c>
      <c r="G48" s="222">
        <f>ROUND(data!AW61,0)</f>
        <v>242114</v>
      </c>
      <c r="H48" s="222">
        <f>ROUND(data!AW62,0)</f>
        <v>26511</v>
      </c>
      <c r="I48" s="222">
        <f>ROUND(data!AW63,0)</f>
        <v>0</v>
      </c>
      <c r="J48" s="222">
        <f>ROUND(data!AW64,0)</f>
        <v>1833</v>
      </c>
      <c r="K48" s="222">
        <f>ROUND(data!AW65,0)</f>
        <v>41</v>
      </c>
      <c r="L48" s="222">
        <f>ROUND(data!AW66,0)</f>
        <v>66508</v>
      </c>
      <c r="M48" s="66">
        <f>ROUND(data!AW67,0)</f>
        <v>0</v>
      </c>
      <c r="N48" s="222">
        <f>ROUND(data!AW68,0)</f>
        <v>0</v>
      </c>
      <c r="O48" s="222">
        <f>ROUND(data!AW69,0)</f>
        <v>3486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3486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191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40018</v>
      </c>
      <c r="M49" s="66">
        <f>ROUND(data!AX67,0)</f>
        <v>0</v>
      </c>
      <c r="N49" s="222">
        <f>ROUND(data!AX68,0)</f>
        <v>-38460</v>
      </c>
      <c r="O49" s="222">
        <f>ROUND(data!AX69,0)</f>
        <v>19034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19034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191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0</v>
      </c>
      <c r="F50" s="212">
        <f>ROUND(data!AY60,2)</f>
        <v>30.18</v>
      </c>
      <c r="G50" s="222">
        <f>ROUND(data!AY61,0)</f>
        <v>1470832</v>
      </c>
      <c r="H50" s="222">
        <f>ROUND(data!AY62,0)</f>
        <v>132148</v>
      </c>
      <c r="I50" s="222">
        <f>ROUND(data!AY63,0)</f>
        <v>0</v>
      </c>
      <c r="J50" s="222">
        <f>ROUND(data!AY64,0)</f>
        <v>187787</v>
      </c>
      <c r="K50" s="222">
        <f>ROUND(data!AY65,0)</f>
        <v>46</v>
      </c>
      <c r="L50" s="222">
        <f>ROUND(data!AY66,0)</f>
        <v>814350</v>
      </c>
      <c r="M50" s="66">
        <f>ROUND(data!AY67,0)</f>
        <v>14284</v>
      </c>
      <c r="N50" s="222">
        <f>ROUND(data!AY68,0)</f>
        <v>2619</v>
      </c>
      <c r="O50" s="222">
        <f>ROUND(data!AY69,0)</f>
        <v>5271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5271</v>
      </c>
      <c r="AD50" s="222">
        <f>ROUND(data!AY84,0)</f>
        <v>317711</v>
      </c>
      <c r="AE50" s="222"/>
      <c r="AF50" s="222"/>
      <c r="AG50" s="222">
        <f>IF(data!AY90&gt;0,ROUND(data!AY90,0),0)</f>
        <v>4462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191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191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2.23</v>
      </c>
      <c r="G52" s="222">
        <f>ROUND(data!BA61,0)</f>
        <v>97879</v>
      </c>
      <c r="H52" s="222">
        <f>ROUND(data!BA62,0)</f>
        <v>7930</v>
      </c>
      <c r="I52" s="222">
        <f>ROUND(data!BA63,0)</f>
        <v>0</v>
      </c>
      <c r="J52" s="222">
        <f>ROUND(data!BA64,0)</f>
        <v>-30616</v>
      </c>
      <c r="K52" s="222">
        <f>ROUND(data!BA65,0)</f>
        <v>0</v>
      </c>
      <c r="L52" s="222">
        <f>ROUND(data!BA66,0)</f>
        <v>-54759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26870</v>
      </c>
      <c r="AE52" s="222"/>
      <c r="AF52" s="222"/>
      <c r="AG52" s="222">
        <f>IF(data!BA90&gt;0,ROUND(data!BA90,0),0)</f>
        <v>746</v>
      </c>
      <c r="AH52" s="222">
        <f>IFERROR(IF(data!BA$91&gt;0,ROUND(data!BA$91,0),0),0)</f>
        <v>0</v>
      </c>
      <c r="AI52" s="222">
        <f>IFERROR(IF(data!BA$92&gt;0,ROUND(data!BA$92,0),0),0)</f>
        <v>383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191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628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530</v>
      </c>
      <c r="AH53" s="222">
        <f>IFERROR(IF(data!BB$91&gt;0,ROUND(data!BB$91,0),0),0)</f>
        <v>0</v>
      </c>
      <c r="AI53" s="222">
        <f>IFERROR(IF(data!BB$92&gt;0,ROUND(data!BB$92,0),0),0)</f>
        <v>272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191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191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-25602</v>
      </c>
      <c r="K55" s="222">
        <f>ROUND(data!BD65,0)</f>
        <v>0</v>
      </c>
      <c r="L55" s="222">
        <f>ROUND(data!BD66,0)</f>
        <v>54538</v>
      </c>
      <c r="M55" s="66">
        <f>ROUND(data!BD67,0)</f>
        <v>0</v>
      </c>
      <c r="N55" s="222">
        <f>ROUND(data!BD68,0)</f>
        <v>34440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3244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191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121620</v>
      </c>
      <c r="F56" s="212">
        <f>ROUND(data!BE60,2)</f>
        <v>49.08</v>
      </c>
      <c r="G56" s="222">
        <f>ROUND(data!BE61,0)</f>
        <v>3109816</v>
      </c>
      <c r="H56" s="222">
        <f>ROUND(data!BE62,0)</f>
        <v>247233</v>
      </c>
      <c r="I56" s="222">
        <f>ROUND(data!BE63,0)</f>
        <v>3268</v>
      </c>
      <c r="J56" s="222">
        <f>ROUND(data!BE64,0)</f>
        <v>555508</v>
      </c>
      <c r="K56" s="222">
        <f>ROUND(data!BE65,0)</f>
        <v>944776</v>
      </c>
      <c r="L56" s="222">
        <f>ROUND(data!BE66,0)</f>
        <v>2117530</v>
      </c>
      <c r="M56" s="66">
        <f>ROUND(data!BE67,0)</f>
        <v>730325</v>
      </c>
      <c r="N56" s="222">
        <f>ROUND(data!BE68,0)</f>
        <v>215627</v>
      </c>
      <c r="O56" s="222">
        <f>ROUND(data!BE69,0)</f>
        <v>62933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62933</v>
      </c>
      <c r="AD56" s="222">
        <f>ROUND(data!BE84,0)</f>
        <v>86349</v>
      </c>
      <c r="AE56" s="222"/>
      <c r="AF56" s="222"/>
      <c r="AG56" s="222">
        <f>IF(data!BE90&gt;0,ROUND(data!BE90,0),0)</f>
        <v>11512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191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0</v>
      </c>
      <c r="G57" s="222">
        <f>ROUND(data!BF61,0)</f>
        <v>0</v>
      </c>
      <c r="H57" s="222">
        <f>ROUND(data!BF62,0)</f>
        <v>0</v>
      </c>
      <c r="I57" s="222">
        <f>ROUND(data!BF63,0)</f>
        <v>0</v>
      </c>
      <c r="J57" s="222">
        <f>ROUND(data!BF64,0)</f>
        <v>0</v>
      </c>
      <c r="K57" s="222">
        <f>ROUND(data!BF65,0)</f>
        <v>0</v>
      </c>
      <c r="L57" s="222">
        <f>ROUND(data!BF66,0)</f>
        <v>0</v>
      </c>
      <c r="M57" s="66">
        <f>ROUND(data!BF67,0)</f>
        <v>0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191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378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191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191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7.34</v>
      </c>
      <c r="G60" s="222">
        <f>ROUND(data!BI61,0)</f>
        <v>345575</v>
      </c>
      <c r="H60" s="222">
        <f>ROUND(data!BI62,0)</f>
        <v>33626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191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191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191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0</v>
      </c>
      <c r="G63" s="222">
        <f>ROUND(data!BL61,0)</f>
        <v>0</v>
      </c>
      <c r="H63" s="222">
        <f>ROUND(data!BL62,0)</f>
        <v>0</v>
      </c>
      <c r="I63" s="222">
        <f>ROUND(data!BL63,0)</f>
        <v>0</v>
      </c>
      <c r="J63" s="222">
        <f>ROUND(data!BL64,0)</f>
        <v>0</v>
      </c>
      <c r="K63" s="222">
        <f>ROUND(data!BL65,0)</f>
        <v>0</v>
      </c>
      <c r="L63" s="222">
        <f>ROUND(data!BL66,0)</f>
        <v>0</v>
      </c>
      <c r="M63" s="66">
        <f>ROUND(data!BL67,0)</f>
        <v>0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2304</v>
      </c>
      <c r="AH63" s="222">
        <f>IFERROR(IF(data!BL$91&gt;0,ROUND(data!BL$91,0),0),0)</f>
        <v>0</v>
      </c>
      <c r="AI63" s="222">
        <f>IFERROR(IF(data!BL$92&gt;0,ROUND(data!BL$92,0),0),0)</f>
        <v>1181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191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191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4.22</v>
      </c>
      <c r="G65" s="222">
        <f>ROUND(data!BN61,0)</f>
        <v>1052696</v>
      </c>
      <c r="H65" s="222">
        <f>ROUND(data!BN62,0)</f>
        <v>49243</v>
      </c>
      <c r="I65" s="222">
        <f>ROUND(data!BN63,0)</f>
        <v>196188</v>
      </c>
      <c r="J65" s="222">
        <f>ROUND(data!BN64,0)</f>
        <v>10616</v>
      </c>
      <c r="K65" s="222">
        <f>ROUND(data!BN65,0)</f>
        <v>675</v>
      </c>
      <c r="L65" s="222">
        <f>ROUND(data!BN66,0)</f>
        <v>1401581</v>
      </c>
      <c r="M65" s="66">
        <f>ROUND(data!BN67,0)</f>
        <v>1493489</v>
      </c>
      <c r="N65" s="222">
        <f>ROUND(data!BN68,0)</f>
        <v>20489</v>
      </c>
      <c r="O65" s="222">
        <f>ROUND(data!BN69,0)</f>
        <v>3693426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3693426</v>
      </c>
      <c r="AD65" s="222">
        <f>ROUND(data!BN84,0)</f>
        <v>580868</v>
      </c>
      <c r="AE65" s="222"/>
      <c r="AF65" s="222"/>
      <c r="AG65" s="222">
        <f>IF(data!BN90&gt;0,ROUND(data!BN90,0),0)</f>
        <v>2965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191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0.57999999999999996</v>
      </c>
      <c r="G66" s="222">
        <f>ROUND(data!BO61,0)</f>
        <v>58686</v>
      </c>
      <c r="H66" s="222">
        <f>ROUND(data!BO62,0)</f>
        <v>667184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12645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191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612</v>
      </c>
      <c r="K67" s="222">
        <f>ROUND(data!BP65,0)</f>
        <v>0</v>
      </c>
      <c r="L67" s="222">
        <f>ROUND(data!BP66,0)</f>
        <v>23853</v>
      </c>
      <c r="M67" s="66">
        <f>ROUND(data!BP67,0)</f>
        <v>0</v>
      </c>
      <c r="N67" s="222">
        <f>ROUND(data!BP68,0)</f>
        <v>2470</v>
      </c>
      <c r="O67" s="222">
        <f>ROUND(data!BP69,0)</f>
        <v>180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180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191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191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191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1.42</v>
      </c>
      <c r="G70" s="222">
        <f>ROUND(data!BS61,0)</f>
        <v>131188</v>
      </c>
      <c r="H70" s="222">
        <f>ROUND(data!BS62,0)</f>
        <v>6137</v>
      </c>
      <c r="I70" s="222">
        <f>ROUND(data!BS63,0)</f>
        <v>0</v>
      </c>
      <c r="J70" s="222">
        <f>ROUND(data!BS64,0)</f>
        <v>1291</v>
      </c>
      <c r="K70" s="222">
        <f>ROUND(data!BS65,0)</f>
        <v>1470</v>
      </c>
      <c r="L70" s="222">
        <f>ROUND(data!BS66,0)</f>
        <v>5380</v>
      </c>
      <c r="M70" s="66">
        <f>ROUND(data!BS67,0)</f>
        <v>1870</v>
      </c>
      <c r="N70" s="222">
        <f>ROUND(data!BS68,0)</f>
        <v>13941</v>
      </c>
      <c r="O70" s="222">
        <f>ROUND(data!BS69,0)</f>
        <v>489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489</v>
      </c>
      <c r="AD70" s="222">
        <f>ROUND(data!BS84,0)</f>
        <v>13600</v>
      </c>
      <c r="AE70" s="222"/>
      <c r="AF70" s="222"/>
      <c r="AG70" s="222">
        <f>IF(data!BS90&gt;0,ROUND(data!BS90,0),0)</f>
        <v>1136</v>
      </c>
      <c r="AH70" s="222">
        <f>IFERROR(IF(data!BS$91&gt;0,ROUND(data!BS$91,0),0),0)</f>
        <v>0</v>
      </c>
      <c r="AI70" s="222">
        <f>IFERROR(IF(data!BS$92&gt;0,ROUND(data!BS$92,0),0),0)</f>
        <v>583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191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2.06</v>
      </c>
      <c r="G71" s="222">
        <f>ROUND(data!BT61,0)</f>
        <v>184831</v>
      </c>
      <c r="H71" s="222">
        <f>ROUND(data!BT62,0)</f>
        <v>8999</v>
      </c>
      <c r="I71" s="222">
        <f>ROUND(data!BT63,0)</f>
        <v>0</v>
      </c>
      <c r="J71" s="222">
        <f>ROUND(data!BT64,0)</f>
        <v>41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553</v>
      </c>
      <c r="AH71" s="222">
        <f>IFERROR(IF(data!BT$91&gt;0,ROUND(data!BT$91,0),0),0)</f>
        <v>0</v>
      </c>
      <c r="AI71" s="222">
        <f>IFERROR(IF(data!BT$92&gt;0,ROUND(data!BT$92,0),0),0)</f>
        <v>284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191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191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235</v>
      </c>
      <c r="AH73" s="222">
        <f>IF(data!BV91&gt;0,ROUND(data!BV91,0),0)</f>
        <v>0</v>
      </c>
      <c r="AI73" s="222">
        <f>IF(data!BV92&gt;0,ROUND(data!BV92,0),0)</f>
        <v>121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191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3020945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352</v>
      </c>
      <c r="AH74" s="222">
        <f>IF(data!BW91&gt;0,ROUND(data!BW91,0),0)</f>
        <v>0</v>
      </c>
      <c r="AI74" s="222">
        <f>IF(data!BW92&gt;0,ROUND(data!BW92,0),0)</f>
        <v>181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191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191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23.75</v>
      </c>
      <c r="G76" s="222">
        <f>ROUND(data!BY61,0)</f>
        <v>2597685</v>
      </c>
      <c r="H76" s="222">
        <f>ROUND(data!BY62,0)</f>
        <v>220463</v>
      </c>
      <c r="I76" s="222">
        <f>ROUND(data!BY63,0)</f>
        <v>10400</v>
      </c>
      <c r="J76" s="222">
        <f>ROUND(data!BY64,0)</f>
        <v>21289</v>
      </c>
      <c r="K76" s="222">
        <f>ROUND(data!BY65,0)</f>
        <v>1875</v>
      </c>
      <c r="L76" s="222">
        <f>ROUND(data!BY66,0)</f>
        <v>502690</v>
      </c>
      <c r="M76" s="66">
        <f>ROUND(data!BY67,0)</f>
        <v>135302</v>
      </c>
      <c r="N76" s="222">
        <f>ROUND(data!BY68,0)</f>
        <v>5569</v>
      </c>
      <c r="O76" s="222">
        <f>ROUND(data!BY69,0)</f>
        <v>13937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13937</v>
      </c>
      <c r="AD76" s="222">
        <f>ROUND(data!BY84,0)</f>
        <v>10954</v>
      </c>
      <c r="AE76" s="222"/>
      <c r="AF76" s="222"/>
      <c r="AG76" s="222">
        <f>IF(data!BY90&gt;0,ROUND(data!BY90,0),0)</f>
        <v>3032</v>
      </c>
      <c r="AH76" s="222">
        <f>IF(data!BY91&gt;0,ROUND(data!BY91,0),0)</f>
        <v>0</v>
      </c>
      <c r="AI76" s="222">
        <f>IF(data!BY92&gt;0,ROUND(data!BY92,0),0)</f>
        <v>1554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191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9.34</v>
      </c>
      <c r="G77" s="222">
        <f>ROUND(data!BZ61,0)</f>
        <v>1050036</v>
      </c>
      <c r="H77" s="222">
        <f>ROUND(data!BZ62,0)</f>
        <v>99343</v>
      </c>
      <c r="I77" s="222">
        <f>ROUND(data!BZ63,0)</f>
        <v>0</v>
      </c>
      <c r="J77" s="222">
        <f>ROUND(data!BZ64,0)</f>
        <v>235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1107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1107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191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9.86</v>
      </c>
      <c r="G78" s="222">
        <f>ROUND(data!CA61,0)</f>
        <v>794851</v>
      </c>
      <c r="H78" s="222">
        <f>ROUND(data!CA62,0)</f>
        <v>45822</v>
      </c>
      <c r="I78" s="222">
        <f>ROUND(data!CA63,0)</f>
        <v>0</v>
      </c>
      <c r="J78" s="222">
        <f>ROUND(data!CA64,0)</f>
        <v>158</v>
      </c>
      <c r="K78" s="222">
        <f>ROUND(data!CA65,0)</f>
        <v>0</v>
      </c>
      <c r="L78" s="222">
        <f>ROUND(data!CA66,0)</f>
        <v>4620</v>
      </c>
      <c r="M78" s="66">
        <f>ROUND(data!CA67,0)</f>
        <v>0</v>
      </c>
      <c r="N78" s="222">
        <f>ROUND(data!CA68,0)</f>
        <v>0</v>
      </c>
      <c r="O78" s="222">
        <f>ROUND(data!CA69,0)</f>
        <v>21834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21834</v>
      </c>
      <c r="AD78" s="222">
        <f>ROUND(data!CA84,0)</f>
        <v>0</v>
      </c>
      <c r="AE78" s="222"/>
      <c r="AF78" s="222"/>
      <c r="AG78" s="222">
        <f>IF(data!CA90&gt;0,ROUND(data!CA90,0),0)</f>
        <v>88</v>
      </c>
      <c r="AH78" s="222">
        <f>IF(data!CA91&gt;0,ROUND(data!CA91,0),0)</f>
        <v>0</v>
      </c>
      <c r="AI78" s="222">
        <f>IF(data!CA92&gt;0,ROUND(data!CA92,0),0)</f>
        <v>45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191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6.16</v>
      </c>
      <c r="G79" s="222">
        <f>ROUND(data!CB61,0)</f>
        <v>160189</v>
      </c>
      <c r="H79" s="222">
        <f>ROUND(data!CB62,0)</f>
        <v>13151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191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2.38</v>
      </c>
      <c r="G80" s="222">
        <f>ROUND(data!CC61,0)</f>
        <v>304154</v>
      </c>
      <c r="H80" s="222">
        <f>ROUND(data!CC62,0)</f>
        <v>81251</v>
      </c>
      <c r="I80" s="222">
        <f>ROUND(data!CC63,0)</f>
        <v>-62000</v>
      </c>
      <c r="J80" s="222">
        <f>ROUND(data!CC64,0)</f>
        <v>6627</v>
      </c>
      <c r="K80" s="222">
        <f>ROUND(data!CC65,0)</f>
        <v>530</v>
      </c>
      <c r="L80" s="222">
        <f>ROUND(data!CC66,0)</f>
        <v>-18781</v>
      </c>
      <c r="M80" s="66">
        <f>ROUND(data!CC67,0)</f>
        <v>0</v>
      </c>
      <c r="N80" s="222">
        <f>ROUND(data!CC68,0)</f>
        <v>22468</v>
      </c>
      <c r="O80" s="222">
        <f>ROUND(data!CC69,0)</f>
        <v>64623672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64623672</v>
      </c>
      <c r="AD80" s="222">
        <f>ROUND(data!CC84,0)</f>
        <v>1753156</v>
      </c>
      <c r="AE80" s="222"/>
      <c r="AF80" s="222"/>
      <c r="AG80" s="222">
        <f>IF(data!CC90&gt;0,ROUND(data!CC90,0),0)</f>
        <v>2331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Providence Centralia Hospital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H-191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914 S. Scheuber Road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Centralia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H13" sqref="H13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191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2725053.5900000003</v>
      </c>
      <c r="C15" s="275">
        <f>data!C85</f>
        <v>2953263.6900000004</v>
      </c>
      <c r="D15" s="275">
        <f>'Prior Year'!C60</f>
        <v>2050.4416149022127</v>
      </c>
      <c r="E15" s="1">
        <f>data!C59</f>
        <v>1432</v>
      </c>
      <c r="F15" s="238">
        <f t="shared" ref="F15:F59" si="0">IF(B15=0,"",IF(D15=0,"",B15/D15))</f>
        <v>1329.0081366837458</v>
      </c>
      <c r="G15" s="238">
        <f t="shared" ref="G15:G29" si="1">IF(C15=0,"",IF(E15=0,"",C15/E15))</f>
        <v>2062.3349790502798</v>
      </c>
      <c r="H15" s="6">
        <f t="shared" ref="H15:H59" si="2">IF(B15=0,"",IF(C15=0,"",IF(D15=0,"",IF(E15=0,"",IF(G15/F15-1&lt;-0.25,G15/F15-1,IF(G15/F15-1&gt;0.25,G15/F15-1,""))))))</f>
        <v>0.55178506596384991</v>
      </c>
      <c r="I15" s="275" t="s">
        <v>1376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/>
      <c r="M16" s="7"/>
    </row>
    <row r="17" spans="1:13" x14ac:dyDescent="0.35">
      <c r="A17" s="1" t="s">
        <v>710</v>
      </c>
      <c r="B17" s="275">
        <f>'Prior Year'!E86</f>
        <v>17589696.830000002</v>
      </c>
      <c r="C17" s="275">
        <f>data!E85</f>
        <v>19491959.080000002</v>
      </c>
      <c r="D17" s="275">
        <f>'Prior Year'!E60</f>
        <v>18505.010000000009</v>
      </c>
      <c r="E17" s="1">
        <f>data!E59</f>
        <v>21705</v>
      </c>
      <c r="F17" s="238">
        <f t="shared" si="0"/>
        <v>950.53700754552381</v>
      </c>
      <c r="G17" s="238">
        <f t="shared" si="1"/>
        <v>898.04004054365362</v>
      </c>
      <c r="H17" s="6" t="str">
        <f t="shared" si="2"/>
        <v/>
      </c>
      <c r="I17" s="275"/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/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/>
      <c r="M19" s="7"/>
    </row>
    <row r="20" spans="1:13" x14ac:dyDescent="0.35">
      <c r="A20" s="1" t="s">
        <v>713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/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/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0</v>
      </c>
      <c r="D22" s="275">
        <f>'Prior Year'!J60</f>
        <v>946</v>
      </c>
      <c r="E22" s="1">
        <f>data!J59</f>
        <v>1007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/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/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/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/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/>
      <c r="M26" s="7"/>
    </row>
    <row r="27" spans="1:13" x14ac:dyDescent="0.35">
      <c r="A27" s="1" t="s">
        <v>720</v>
      </c>
      <c r="B27" s="275">
        <f>'Prior Year'!O86</f>
        <v>4803636.24</v>
      </c>
      <c r="C27" s="275">
        <f>data!O85</f>
        <v>5070669.3600000003</v>
      </c>
      <c r="D27" s="275">
        <f>'Prior Year'!O60</f>
        <v>635</v>
      </c>
      <c r="E27" s="1">
        <f>data!O59</f>
        <v>446</v>
      </c>
      <c r="F27" s="238">
        <f t="shared" si="0"/>
        <v>7564.7814803149613</v>
      </c>
      <c r="G27" s="238">
        <f t="shared" si="1"/>
        <v>11369.213811659194</v>
      </c>
      <c r="H27" s="6">
        <f t="shared" si="2"/>
        <v>0.50291371155189468</v>
      </c>
      <c r="I27" s="275" t="s">
        <v>1376</v>
      </c>
      <c r="M27" s="7"/>
    </row>
    <row r="28" spans="1:13" x14ac:dyDescent="0.35">
      <c r="A28" s="1" t="s">
        <v>721</v>
      </c>
      <c r="B28" s="275">
        <f>'Prior Year'!P86</f>
        <v>5780931.2999999989</v>
      </c>
      <c r="C28" s="275">
        <f>data!P85</f>
        <v>6977709.8500000015</v>
      </c>
      <c r="D28" s="275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5"/>
      <c r="M28" s="7"/>
    </row>
    <row r="29" spans="1:13" x14ac:dyDescent="0.35">
      <c r="A29" s="1" t="s">
        <v>722</v>
      </c>
      <c r="B29" s="275">
        <f>'Prior Year'!Q86</f>
        <v>580617.71</v>
      </c>
      <c r="C29" s="275">
        <f>data!Q85</f>
        <v>592435.92999999993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/>
      <c r="M29" s="7"/>
    </row>
    <row r="30" spans="1:13" x14ac:dyDescent="0.35">
      <c r="A30" s="1" t="s">
        <v>723</v>
      </c>
      <c r="B30" s="275">
        <f>'Prior Year'!R86</f>
        <v>1988520.21</v>
      </c>
      <c r="C30" s="275">
        <f>data!R85</f>
        <v>1654792.3199999998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/>
      <c r="M30" s="7"/>
    </row>
    <row r="31" spans="1:13" x14ac:dyDescent="0.35">
      <c r="A31" s="1" t="s">
        <v>724</v>
      </c>
      <c r="B31" s="275">
        <f>'Prior Year'!S86</f>
        <v>4772450.78</v>
      </c>
      <c r="C31" s="275">
        <f>data!S85</f>
        <v>4301335.7500000009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3">IFERROR(IF(C31=0,"",IF(E31=0,"",C31/E31)),"")</f>
        <v/>
      </c>
      <c r="H31" s="6" t="e">
        <f t="shared" si="2"/>
        <v>#VALUE!</v>
      </c>
      <c r="I31" s="275"/>
      <c r="M31" s="7"/>
    </row>
    <row r="32" spans="1:13" x14ac:dyDescent="0.35">
      <c r="A32" s="1" t="s">
        <v>726</v>
      </c>
      <c r="B32" s="275">
        <f>'Prior Year'!T86</f>
        <v>0</v>
      </c>
      <c r="C32" s="275">
        <f>data!T85</f>
        <v>0</v>
      </c>
      <c r="D32" s="275" t="s">
        <v>725</v>
      </c>
      <c r="E32" s="4" t="s">
        <v>725</v>
      </c>
      <c r="F32" s="238" t="str">
        <f t="shared" si="0"/>
        <v/>
      </c>
      <c r="G32" s="238" t="str">
        <f t="shared" si="3"/>
        <v/>
      </c>
      <c r="H32" s="6" t="str">
        <f t="shared" si="2"/>
        <v/>
      </c>
      <c r="I32" s="275"/>
      <c r="M32" s="7"/>
    </row>
    <row r="33" spans="1:13" x14ac:dyDescent="0.35">
      <c r="A33" s="1" t="s">
        <v>727</v>
      </c>
      <c r="B33" s="275">
        <f>'Prior Year'!U86</f>
        <v>8288292.7300000004</v>
      </c>
      <c r="C33" s="275">
        <f>data!U85</f>
        <v>8882799.7299999986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4">IF(C33=0,"",IF(E33=0,"",C33/E33))</f>
        <v/>
      </c>
      <c r="H33" s="6" t="str">
        <f t="shared" si="2"/>
        <v/>
      </c>
      <c r="I33" s="275"/>
      <c r="M33" s="7"/>
    </row>
    <row r="34" spans="1:13" x14ac:dyDescent="0.35">
      <c r="A34" s="1" t="s">
        <v>728</v>
      </c>
      <c r="B34" s="275">
        <f>'Prior Year'!V86</f>
        <v>595109.99</v>
      </c>
      <c r="C34" s="275">
        <f>data!V85</f>
        <v>589067.52000000002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4"/>
        <v/>
      </c>
      <c r="H34" s="6" t="str">
        <f t="shared" si="2"/>
        <v/>
      </c>
      <c r="I34" s="275"/>
      <c r="M34" s="7"/>
    </row>
    <row r="35" spans="1:13" x14ac:dyDescent="0.35">
      <c r="A35" s="1" t="s">
        <v>729</v>
      </c>
      <c r="B35" s="275">
        <f>'Prior Year'!W86</f>
        <v>0</v>
      </c>
      <c r="C35" s="275">
        <f>data!W85</f>
        <v>419314.02</v>
      </c>
      <c r="D35" s="275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4"/>
        <v/>
      </c>
      <c r="H35" s="6" t="str">
        <f t="shared" si="2"/>
        <v/>
      </c>
      <c r="I35" s="275"/>
      <c r="M35" s="7"/>
    </row>
    <row r="36" spans="1:13" x14ac:dyDescent="0.35">
      <c r="A36" s="1" t="s">
        <v>730</v>
      </c>
      <c r="B36" s="275">
        <f>'Prior Year'!X86</f>
        <v>0</v>
      </c>
      <c r="C36" s="275">
        <f>data!X85</f>
        <v>103753.18</v>
      </c>
      <c r="D36" s="275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4"/>
        <v/>
      </c>
      <c r="H36" s="6" t="str">
        <f t="shared" si="2"/>
        <v/>
      </c>
      <c r="I36" s="275"/>
      <c r="M36" s="7"/>
    </row>
    <row r="37" spans="1:13" x14ac:dyDescent="0.35">
      <c r="A37" s="1" t="s">
        <v>731</v>
      </c>
      <c r="B37" s="275">
        <f>'Prior Year'!Y86</f>
        <v>7217563.3799999999</v>
      </c>
      <c r="C37" s="275">
        <f>data!Y85</f>
        <v>5329922.13</v>
      </c>
      <c r="D37" s="275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4"/>
        <v/>
      </c>
      <c r="H37" s="6" t="str">
        <f t="shared" si="2"/>
        <v/>
      </c>
      <c r="I37" s="275"/>
      <c r="M37" s="7"/>
    </row>
    <row r="38" spans="1:13" x14ac:dyDescent="0.35">
      <c r="A38" s="1" t="s">
        <v>732</v>
      </c>
      <c r="B38" s="275">
        <f>'Prior Year'!Z86</f>
        <v>9429109.9200000018</v>
      </c>
      <c r="C38" s="275">
        <f>data!Z85</f>
        <v>8847306.1700000018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4"/>
        <v/>
      </c>
      <c r="H38" s="6" t="str">
        <f t="shared" si="2"/>
        <v/>
      </c>
      <c r="I38" s="275"/>
      <c r="M38" s="7"/>
    </row>
    <row r="39" spans="1:13" x14ac:dyDescent="0.35">
      <c r="A39" s="1" t="s">
        <v>733</v>
      </c>
      <c r="B39" s="275">
        <f>'Prior Year'!AA86</f>
        <v>0</v>
      </c>
      <c r="C39" s="275">
        <f>data!AA85</f>
        <v>508585.60000000003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4"/>
        <v/>
      </c>
      <c r="H39" s="6" t="str">
        <f t="shared" si="2"/>
        <v/>
      </c>
      <c r="I39" s="275"/>
      <c r="M39" s="7"/>
    </row>
    <row r="40" spans="1:13" x14ac:dyDescent="0.35">
      <c r="A40" s="1" t="s">
        <v>734</v>
      </c>
      <c r="B40" s="275">
        <f>'Prior Year'!AB86</f>
        <v>43200766.299999997</v>
      </c>
      <c r="C40" s="275">
        <f>data!AB85</f>
        <v>49969244.069999993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/>
      <c r="M40" s="7"/>
    </row>
    <row r="41" spans="1:13" x14ac:dyDescent="0.35">
      <c r="A41" s="1" t="s">
        <v>735</v>
      </c>
      <c r="B41" s="275">
        <f>'Prior Year'!AC86</f>
        <v>2442377.6599999997</v>
      </c>
      <c r="C41" s="275">
        <f>data!AC85</f>
        <v>2402769.37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4"/>
        <v/>
      </c>
      <c r="H41" s="6" t="str">
        <f t="shared" si="2"/>
        <v/>
      </c>
      <c r="I41" s="275"/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4"/>
        <v/>
      </c>
      <c r="H42" s="6" t="str">
        <f t="shared" si="2"/>
        <v/>
      </c>
      <c r="I42" s="275"/>
      <c r="M42" s="7"/>
    </row>
    <row r="43" spans="1:13" x14ac:dyDescent="0.35">
      <c r="A43" s="1" t="s">
        <v>737</v>
      </c>
      <c r="B43" s="275">
        <f>'Prior Year'!AE86</f>
        <v>1509915.5899999999</v>
      </c>
      <c r="C43" s="275">
        <f>data!AE85</f>
        <v>1107192.68</v>
      </c>
      <c r="D43" s="275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4"/>
        <v/>
      </c>
      <c r="H43" s="6" t="str">
        <f t="shared" si="2"/>
        <v/>
      </c>
      <c r="I43" s="275"/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4"/>
        <v/>
      </c>
      <c r="H44" s="6" t="str">
        <f t="shared" si="2"/>
        <v/>
      </c>
      <c r="I44" s="275"/>
      <c r="M44" s="7"/>
    </row>
    <row r="45" spans="1:13" x14ac:dyDescent="0.35">
      <c r="A45" s="1" t="s">
        <v>739</v>
      </c>
      <c r="B45" s="275">
        <f>'Prior Year'!AG86</f>
        <v>9422037.5</v>
      </c>
      <c r="C45" s="275">
        <f>data!AG85</f>
        <v>10211661.99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4"/>
        <v/>
      </c>
      <c r="H45" s="6" t="str">
        <f t="shared" si="2"/>
        <v/>
      </c>
      <c r="I45" s="275"/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4"/>
        <v/>
      </c>
      <c r="H46" s="6" t="str">
        <f t="shared" si="2"/>
        <v/>
      </c>
      <c r="I46" s="275"/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4"/>
        <v/>
      </c>
      <c r="H47" s="6" t="str">
        <f t="shared" si="2"/>
        <v/>
      </c>
      <c r="I47" s="275"/>
      <c r="M47" s="7"/>
    </row>
    <row r="48" spans="1:13" x14ac:dyDescent="0.35">
      <c r="A48" s="1" t="s">
        <v>742</v>
      </c>
      <c r="B48" s="275">
        <f>'Prior Year'!AJ86</f>
        <v>1215328.4000000001</v>
      </c>
      <c r="C48" s="275">
        <f>data!AJ85</f>
        <v>5982283.4700000007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4"/>
        <v/>
      </c>
      <c r="H48" s="6" t="str">
        <f t="shared" si="2"/>
        <v/>
      </c>
      <c r="I48" s="275"/>
      <c r="M48" s="7"/>
    </row>
    <row r="49" spans="1:13" x14ac:dyDescent="0.35">
      <c r="A49" s="1" t="s">
        <v>743</v>
      </c>
      <c r="B49" s="275">
        <f>'Prior Year'!AK86</f>
        <v>472944.42000000004</v>
      </c>
      <c r="C49" s="275">
        <f>data!AK85</f>
        <v>563557.01000000013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4"/>
        <v/>
      </c>
      <c r="H49" s="6" t="str">
        <f t="shared" si="2"/>
        <v/>
      </c>
      <c r="I49" s="275"/>
      <c r="M49" s="7"/>
    </row>
    <row r="50" spans="1:13" x14ac:dyDescent="0.35">
      <c r="A50" s="1" t="s">
        <v>744</v>
      </c>
      <c r="B50" s="275">
        <f>'Prior Year'!AL86</f>
        <v>290878.19</v>
      </c>
      <c r="C50" s="275">
        <f>data!AL85</f>
        <v>212593.46999999997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4"/>
        <v/>
      </c>
      <c r="H50" s="6" t="str">
        <f t="shared" si="2"/>
        <v/>
      </c>
      <c r="I50" s="275"/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4"/>
        <v/>
      </c>
      <c r="H51" s="6" t="str">
        <f t="shared" si="2"/>
        <v/>
      </c>
      <c r="I51" s="275"/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4"/>
        <v/>
      </c>
      <c r="H52" s="6" t="str">
        <f t="shared" si="2"/>
        <v/>
      </c>
      <c r="I52" s="275"/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4"/>
        <v/>
      </c>
      <c r="H53" s="6" t="str">
        <f t="shared" si="2"/>
        <v/>
      </c>
      <c r="I53" s="275"/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4"/>
        <v/>
      </c>
      <c r="H54" s="6" t="str">
        <f t="shared" si="2"/>
        <v/>
      </c>
      <c r="I54" s="275"/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4"/>
        <v/>
      </c>
      <c r="H55" s="6" t="str">
        <f t="shared" si="2"/>
        <v/>
      </c>
      <c r="I55" s="275"/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4"/>
        <v/>
      </c>
      <c r="H56" s="6" t="str">
        <f t="shared" si="2"/>
        <v/>
      </c>
      <c r="I56" s="275"/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4"/>
        <v/>
      </c>
      <c r="H57" s="6" t="str">
        <f t="shared" si="2"/>
        <v/>
      </c>
      <c r="I57" s="275"/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4"/>
        <v/>
      </c>
      <c r="H58" s="6" t="str">
        <f t="shared" si="2"/>
        <v/>
      </c>
      <c r="I58" s="275"/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4"/>
        <v/>
      </c>
      <c r="H59" s="6" t="str">
        <f t="shared" si="2"/>
        <v/>
      </c>
      <c r="I59" s="275"/>
      <c r="M59" s="7"/>
    </row>
    <row r="60" spans="1:13" x14ac:dyDescent="0.35">
      <c r="A60" s="1" t="s">
        <v>754</v>
      </c>
      <c r="B60" s="275">
        <f>'Prior Year'!AV86</f>
        <v>632414.54</v>
      </c>
      <c r="C60" s="275">
        <f>data!AV85</f>
        <v>0</v>
      </c>
      <c r="D60" s="275" t="s">
        <v>725</v>
      </c>
      <c r="E60" s="4" t="s">
        <v>725</v>
      </c>
      <c r="F60" s="238"/>
      <c r="G60" s="238"/>
      <c r="H60" s="6"/>
      <c r="I60" s="275"/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340491.60000000009</v>
      </c>
      <c r="D61" s="275" t="s">
        <v>725</v>
      </c>
      <c r="E61" s="4" t="s">
        <v>725</v>
      </c>
      <c r="F61" s="238"/>
      <c r="G61" s="238"/>
      <c r="H61" s="6"/>
      <c r="I61" s="275"/>
      <c r="M61" s="7"/>
    </row>
    <row r="62" spans="1:13" x14ac:dyDescent="0.35">
      <c r="A62" s="1" t="s">
        <v>756</v>
      </c>
      <c r="B62" s="275">
        <f>'Prior Year'!AX86</f>
        <v>153643.73000000001</v>
      </c>
      <c r="C62" s="275">
        <f>data!AX85</f>
        <v>20592.010000000006</v>
      </c>
      <c r="D62" s="275" t="s">
        <v>725</v>
      </c>
      <c r="E62" s="4" t="s">
        <v>725</v>
      </c>
      <c r="F62" s="238"/>
      <c r="G62" s="238"/>
      <c r="H62" s="6"/>
      <c r="I62" s="275"/>
      <c r="M62" s="7"/>
    </row>
    <row r="63" spans="1:13" x14ac:dyDescent="0.35">
      <c r="A63" s="1" t="s">
        <v>757</v>
      </c>
      <c r="B63" s="275">
        <f>'Prior Year'!AY86</f>
        <v>1948210.62</v>
      </c>
      <c r="C63" s="275">
        <f>data!AY85</f>
        <v>2309625.5199999996</v>
      </c>
      <c r="D63" s="275">
        <f>'Prior Year'!AY60</f>
        <v>0</v>
      </c>
      <c r="E63" s="1">
        <f>data!AY59</f>
        <v>0</v>
      </c>
      <c r="F63" s="238" t="str">
        <f>IF(B63=0,"",IF(D63=0,"",B63/D63))</f>
        <v/>
      </c>
      <c r="G63" s="238" t="str">
        <f t="shared" si="4"/>
        <v/>
      </c>
      <c r="H63" s="6" t="str">
        <f>IF(B63=0,"",IF(C63=0,"",IF(D63=0,"",IF(E63=0,"",IF(G63/F63-1&lt;-0.25,G63/F63-1,IF(G63/F63-1&gt;0.25,G63/F63-1,""))))))</f>
        <v/>
      </c>
      <c r="I63" s="275"/>
      <c r="M63" s="7"/>
    </row>
    <row r="64" spans="1:13" x14ac:dyDescent="0.35">
      <c r="A64" s="1" t="s">
        <v>758</v>
      </c>
      <c r="B64" s="275">
        <f>'Prior Year'!AZ86</f>
        <v>-37234.060000000005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4"/>
        <v/>
      </c>
      <c r="H64" s="6" t="str">
        <f>IF(B64=0,"",IF(C64=0,"",IF(D64=0,"",IF(E64=0,"",IF(G64/F64-1&lt;-0.25,G64/F64-1,IF(G64/F64-1&gt;0.25,G64/F64-1,""))))))</f>
        <v/>
      </c>
      <c r="I64" s="275"/>
      <c r="M64" s="7"/>
    </row>
    <row r="65" spans="1:13" x14ac:dyDescent="0.35">
      <c r="A65" s="1" t="s">
        <v>759</v>
      </c>
      <c r="B65" s="275">
        <f>'Prior Year'!BA86</f>
        <v>-151665.65000000005</v>
      </c>
      <c r="C65" s="275">
        <f>data!BA85</f>
        <v>-6435.1700000000055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4"/>
        <v/>
      </c>
      <c r="H65" s="6" t="str">
        <f>IF(B65=0,"",IF(C65=0,"",IF(D65=0,"",IF(E65=0,"",IF(G65/F65-1&lt;-0.25,G65/F65-1,IF(G65/F65-1&gt;0.25,G65/F65-1,""))))))</f>
        <v/>
      </c>
      <c r="I65" s="275"/>
      <c r="M65" s="7"/>
    </row>
    <row r="66" spans="1:13" x14ac:dyDescent="0.35">
      <c r="A66" s="1" t="s">
        <v>760</v>
      </c>
      <c r="B66" s="275">
        <f>'Prior Year'!BB86</f>
        <v>22825.57</v>
      </c>
      <c r="C66" s="275">
        <f>data!BB85</f>
        <v>628.48</v>
      </c>
      <c r="D66" s="275" t="s">
        <v>725</v>
      </c>
      <c r="E66" s="4" t="s">
        <v>725</v>
      </c>
      <c r="F66" s="238"/>
      <c r="G66" s="238" t="str">
        <f t="shared" ref="G66:G68" si="5">IFERROR(IF(C66=0,"",IF(E66=0,"",C66/E66)),"")</f>
        <v/>
      </c>
      <c r="H66" s="6"/>
      <c r="I66" s="275"/>
      <c r="M66" s="7"/>
    </row>
    <row r="67" spans="1:13" x14ac:dyDescent="0.35">
      <c r="A67" s="1" t="s">
        <v>761</v>
      </c>
      <c r="B67" s="275">
        <f>'Prior Year'!BC86</f>
        <v>0</v>
      </c>
      <c r="C67" s="275">
        <f>data!BC85</f>
        <v>0</v>
      </c>
      <c r="D67" s="275" t="s">
        <v>725</v>
      </c>
      <c r="E67" s="4" t="s">
        <v>725</v>
      </c>
      <c r="F67" s="238"/>
      <c r="G67" s="238" t="str">
        <f t="shared" si="5"/>
        <v/>
      </c>
      <c r="H67" s="6"/>
      <c r="I67" s="275"/>
      <c r="M67" s="7"/>
    </row>
    <row r="68" spans="1:13" x14ac:dyDescent="0.35">
      <c r="A68" s="1" t="s">
        <v>762</v>
      </c>
      <c r="B68" s="275">
        <f>'Prior Year'!BD86</f>
        <v>171619.15</v>
      </c>
      <c r="C68" s="275">
        <f>data!BD85</f>
        <v>63376.959999999992</v>
      </c>
      <c r="D68" s="275" t="s">
        <v>725</v>
      </c>
      <c r="E68" s="4" t="s">
        <v>725</v>
      </c>
      <c r="F68" s="238"/>
      <c r="G68" s="238" t="str">
        <f t="shared" si="5"/>
        <v/>
      </c>
      <c r="H68" s="6"/>
      <c r="I68" s="275"/>
      <c r="M68" s="7"/>
    </row>
    <row r="69" spans="1:13" x14ac:dyDescent="0.35">
      <c r="A69" s="1" t="s">
        <v>763</v>
      </c>
      <c r="B69" s="275">
        <f>'Prior Year'!BE86</f>
        <v>6484195.8099999996</v>
      </c>
      <c r="C69" s="275">
        <f>data!BE85</f>
        <v>7900667.0500000007</v>
      </c>
      <c r="D69" s="275">
        <f>'Prior Year'!BE60</f>
        <v>98164.369999999981</v>
      </c>
      <c r="E69" s="1">
        <f>data!BE59</f>
        <v>121620.22000000003</v>
      </c>
      <c r="F69" s="238">
        <f>IF(B69=0,"",IF(D69=0,"",B69/D69))</f>
        <v>66.054473838114589</v>
      </c>
      <c r="G69" s="238">
        <f t="shared" si="4"/>
        <v>64.961788837415341</v>
      </c>
      <c r="H69" s="6" t="str">
        <f>IF(B69=0,"",IF(C69=0,"",IF(D69=0,"",IF(E69=0,"",IF(G69/F69-1&lt;-0.25,G69/F69-1,IF(G69/F69-1&gt;0.25,G69/F69-1,""))))))</f>
        <v/>
      </c>
      <c r="I69" s="275"/>
      <c r="M69" s="7"/>
    </row>
    <row r="70" spans="1:13" x14ac:dyDescent="0.35">
      <c r="A70" s="1" t="s">
        <v>764</v>
      </c>
      <c r="B70" s="275">
        <f>'Prior Year'!BF86</f>
        <v>2404447.5099999998</v>
      </c>
      <c r="C70" s="275">
        <f>data!BF85</f>
        <v>0</v>
      </c>
      <c r="D70" s="275" t="s">
        <v>725</v>
      </c>
      <c r="E70" s="4" t="s">
        <v>725</v>
      </c>
      <c r="F70" s="238" t="str">
        <f t="shared" ref="F70:F94" si="6">IFERROR(IF(B70=0,"",IF(D70=0,"",B70/D70)),"")</f>
        <v/>
      </c>
      <c r="G70" s="238" t="str">
        <f t="shared" ref="G70:G94" si="7">IFERROR(IF(C70=0,"",IF(E70=0,"",C70/E70)),"")</f>
        <v/>
      </c>
      <c r="H70" s="6" t="str">
        <f t="shared" ref="H70:H94" si="8">IFERROR(IF(B70=0,"",IF(C70=0,"",IF(D70=0,"",IF(E70=0,"",IF(G70/F70-1&lt;-0.25,G70/F70-1,IF(G70/F70-1&gt;0.25,G70/F70-1,"")))))),"")</f>
        <v/>
      </c>
      <c r="I70" s="275"/>
      <c r="M70" s="7"/>
    </row>
    <row r="71" spans="1:13" x14ac:dyDescent="0.35">
      <c r="A71" s="1" t="s">
        <v>765</v>
      </c>
      <c r="B71" s="275">
        <f>'Prior Year'!BG86</f>
        <v>2750</v>
      </c>
      <c r="C71" s="275">
        <f>data!BG85</f>
        <v>0</v>
      </c>
      <c r="D71" s="275" t="s">
        <v>725</v>
      </c>
      <c r="E71" s="4" t="s">
        <v>725</v>
      </c>
      <c r="F71" s="238" t="str">
        <f t="shared" si="6"/>
        <v/>
      </c>
      <c r="G71" s="238" t="str">
        <f t="shared" si="7"/>
        <v/>
      </c>
      <c r="H71" s="6" t="str">
        <f t="shared" si="8"/>
        <v/>
      </c>
      <c r="I71" s="275"/>
      <c r="M71" s="7"/>
    </row>
    <row r="72" spans="1:13" x14ac:dyDescent="0.35">
      <c r="A72" s="1" t="s">
        <v>766</v>
      </c>
      <c r="B72" s="275">
        <f>'Prior Year'!BH86</f>
        <v>20548.169999999998</v>
      </c>
      <c r="C72" s="275">
        <f>data!BH85</f>
        <v>0</v>
      </c>
      <c r="D72" s="275" t="s">
        <v>725</v>
      </c>
      <c r="E72" s="4" t="s">
        <v>725</v>
      </c>
      <c r="F72" s="238" t="str">
        <f t="shared" si="6"/>
        <v/>
      </c>
      <c r="G72" s="238" t="str">
        <f t="shared" si="7"/>
        <v/>
      </c>
      <c r="H72" s="6" t="str">
        <f t="shared" si="8"/>
        <v/>
      </c>
      <c r="I72" s="275"/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379201.30000000005</v>
      </c>
      <c r="D73" s="275" t="s">
        <v>725</v>
      </c>
      <c r="E73" s="4" t="s">
        <v>725</v>
      </c>
      <c r="F73" s="238" t="str">
        <f t="shared" si="6"/>
        <v/>
      </c>
      <c r="G73" s="238" t="str">
        <f t="shared" si="7"/>
        <v/>
      </c>
      <c r="H73" s="6" t="str">
        <f t="shared" si="8"/>
        <v/>
      </c>
      <c r="I73" s="275"/>
      <c r="M73" s="7"/>
    </row>
    <row r="74" spans="1:13" x14ac:dyDescent="0.35">
      <c r="A74" s="1" t="s">
        <v>768</v>
      </c>
      <c r="B74" s="275">
        <f>'Prior Year'!BJ86</f>
        <v>20.29</v>
      </c>
      <c r="C74" s="275">
        <f>data!BJ85</f>
        <v>0</v>
      </c>
      <c r="D74" s="275" t="s">
        <v>725</v>
      </c>
      <c r="E74" s="4" t="s">
        <v>725</v>
      </c>
      <c r="F74" s="238" t="str">
        <f t="shared" si="6"/>
        <v/>
      </c>
      <c r="G74" s="238" t="str">
        <f t="shared" si="7"/>
        <v/>
      </c>
      <c r="H74" s="6" t="str">
        <f t="shared" si="8"/>
        <v/>
      </c>
      <c r="I74" s="275"/>
      <c r="M74" s="7"/>
    </row>
    <row r="75" spans="1:13" x14ac:dyDescent="0.35">
      <c r="A75" s="1" t="s">
        <v>769</v>
      </c>
      <c r="B75" s="275">
        <f>'Prior Year'!BK86</f>
        <v>4078</v>
      </c>
      <c r="C75" s="275">
        <f>data!BK85</f>
        <v>0</v>
      </c>
      <c r="D75" s="275" t="s">
        <v>725</v>
      </c>
      <c r="E75" s="4" t="s">
        <v>725</v>
      </c>
      <c r="F75" s="238" t="str">
        <f t="shared" si="6"/>
        <v/>
      </c>
      <c r="G75" s="238" t="str">
        <f t="shared" si="7"/>
        <v/>
      </c>
      <c r="H75" s="6" t="str">
        <f t="shared" si="8"/>
        <v/>
      </c>
      <c r="I75" s="275"/>
      <c r="M75" s="7"/>
    </row>
    <row r="76" spans="1:13" x14ac:dyDescent="0.35">
      <c r="A76" s="1" t="s">
        <v>770</v>
      </c>
      <c r="B76" s="275">
        <f>'Prior Year'!BL86</f>
        <v>79876</v>
      </c>
      <c r="C76" s="275">
        <f>data!BL85</f>
        <v>0</v>
      </c>
      <c r="D76" s="275" t="s">
        <v>725</v>
      </c>
      <c r="E76" s="4" t="s">
        <v>725</v>
      </c>
      <c r="F76" s="238" t="str">
        <f t="shared" si="6"/>
        <v/>
      </c>
      <c r="G76" s="238" t="str">
        <f t="shared" si="7"/>
        <v/>
      </c>
      <c r="H76" s="6" t="str">
        <f t="shared" si="8"/>
        <v/>
      </c>
      <c r="I76" s="275"/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6"/>
        <v/>
      </c>
      <c r="G77" s="238" t="str">
        <f t="shared" si="7"/>
        <v/>
      </c>
      <c r="H77" s="6" t="str">
        <f t="shared" si="8"/>
        <v/>
      </c>
      <c r="I77" s="275"/>
      <c r="M77" s="7"/>
    </row>
    <row r="78" spans="1:13" x14ac:dyDescent="0.35">
      <c r="A78" s="1" t="s">
        <v>772</v>
      </c>
      <c r="B78" s="275">
        <f>'Prior Year'!BN86</f>
        <v>2002220.61</v>
      </c>
      <c r="C78" s="275">
        <f>data!BN85</f>
        <v>7337535.6600000001</v>
      </c>
      <c r="D78" s="275" t="s">
        <v>725</v>
      </c>
      <c r="E78" s="4" t="s">
        <v>725</v>
      </c>
      <c r="F78" s="238" t="str">
        <f t="shared" si="6"/>
        <v/>
      </c>
      <c r="G78" s="238" t="str">
        <f t="shared" si="7"/>
        <v/>
      </c>
      <c r="H78" s="6" t="str">
        <f t="shared" si="8"/>
        <v/>
      </c>
      <c r="I78" s="275"/>
      <c r="M78" s="7"/>
    </row>
    <row r="79" spans="1:13" x14ac:dyDescent="0.35">
      <c r="A79" s="1" t="s">
        <v>773</v>
      </c>
      <c r="B79" s="275">
        <f>'Prior Year'!BO86</f>
        <v>137045.99</v>
      </c>
      <c r="C79" s="275">
        <f>data!BO85</f>
        <v>738514.67</v>
      </c>
      <c r="D79" s="275" t="s">
        <v>725</v>
      </c>
      <c r="E79" s="4" t="s">
        <v>725</v>
      </c>
      <c r="F79" s="238" t="str">
        <f t="shared" si="6"/>
        <v/>
      </c>
      <c r="G79" s="238" t="str">
        <f t="shared" si="7"/>
        <v/>
      </c>
      <c r="H79" s="6" t="str">
        <f t="shared" si="8"/>
        <v/>
      </c>
      <c r="I79" s="275"/>
      <c r="M79" s="7"/>
    </row>
    <row r="80" spans="1:13" x14ac:dyDescent="0.35">
      <c r="A80" s="1" t="s">
        <v>774</v>
      </c>
      <c r="B80" s="275">
        <f>'Prior Year'!BP86</f>
        <v>65948.41</v>
      </c>
      <c r="C80" s="275">
        <f>data!BP85</f>
        <v>27114.84</v>
      </c>
      <c r="D80" s="275" t="s">
        <v>725</v>
      </c>
      <c r="E80" s="4" t="s">
        <v>725</v>
      </c>
      <c r="F80" s="238" t="str">
        <f t="shared" si="6"/>
        <v/>
      </c>
      <c r="G80" s="238" t="str">
        <f t="shared" si="7"/>
        <v/>
      </c>
      <c r="H80" s="6" t="str">
        <f t="shared" si="8"/>
        <v/>
      </c>
      <c r="I80" s="275"/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6"/>
        <v/>
      </c>
      <c r="G81" s="238" t="str">
        <f t="shared" si="7"/>
        <v/>
      </c>
      <c r="H81" s="6" t="str">
        <f t="shared" si="8"/>
        <v/>
      </c>
      <c r="I81" s="275"/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0</v>
      </c>
      <c r="D82" s="275" t="s">
        <v>725</v>
      </c>
      <c r="E82" s="4" t="s">
        <v>725</v>
      </c>
      <c r="F82" s="238" t="str">
        <f t="shared" si="6"/>
        <v/>
      </c>
      <c r="G82" s="238" t="str">
        <f t="shared" si="7"/>
        <v/>
      </c>
      <c r="H82" s="6" t="str">
        <f t="shared" si="8"/>
        <v/>
      </c>
      <c r="I82" s="275"/>
      <c r="M82" s="7"/>
    </row>
    <row r="83" spans="1:13" x14ac:dyDescent="0.35">
      <c r="A83" s="1" t="s">
        <v>777</v>
      </c>
      <c r="B83" s="275">
        <f>'Prior Year'!BS86</f>
        <v>115243.37999999999</v>
      </c>
      <c r="C83" s="275">
        <f>data!BS85</f>
        <v>148165.66</v>
      </c>
      <c r="D83" s="275" t="s">
        <v>725</v>
      </c>
      <c r="E83" s="4" t="s">
        <v>725</v>
      </c>
      <c r="F83" s="238" t="str">
        <f t="shared" si="6"/>
        <v/>
      </c>
      <c r="G83" s="238" t="str">
        <f t="shared" si="7"/>
        <v/>
      </c>
      <c r="H83" s="6" t="str">
        <f t="shared" si="8"/>
        <v/>
      </c>
      <c r="I83" s="275"/>
      <c r="M83" s="7"/>
    </row>
    <row r="84" spans="1:13" x14ac:dyDescent="0.35">
      <c r="A84" s="1" t="s">
        <v>778</v>
      </c>
      <c r="B84" s="275">
        <f>'Prior Year'!BT86</f>
        <v>186562.91999999998</v>
      </c>
      <c r="C84" s="275">
        <f>data!BT85</f>
        <v>193870.31000000003</v>
      </c>
      <c r="D84" s="275" t="s">
        <v>725</v>
      </c>
      <c r="E84" s="4" t="s">
        <v>725</v>
      </c>
      <c r="F84" s="238" t="str">
        <f t="shared" si="6"/>
        <v/>
      </c>
      <c r="G84" s="238" t="str">
        <f t="shared" si="7"/>
        <v/>
      </c>
      <c r="H84" s="6" t="str">
        <f t="shared" si="8"/>
        <v/>
      </c>
      <c r="I84" s="275"/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6"/>
        <v/>
      </c>
      <c r="G85" s="238" t="str">
        <f t="shared" si="7"/>
        <v/>
      </c>
      <c r="H85" s="6" t="str">
        <f t="shared" si="8"/>
        <v/>
      </c>
      <c r="I85" s="275"/>
      <c r="M85" s="7"/>
    </row>
    <row r="86" spans="1:13" x14ac:dyDescent="0.35">
      <c r="A86" s="1" t="s">
        <v>780</v>
      </c>
      <c r="B86" s="275">
        <f>'Prior Year'!BV86</f>
        <v>192333.87</v>
      </c>
      <c r="C86" s="275">
        <f>data!BV85</f>
        <v>0</v>
      </c>
      <c r="D86" s="275" t="s">
        <v>725</v>
      </c>
      <c r="E86" s="4" t="s">
        <v>725</v>
      </c>
      <c r="F86" s="238" t="str">
        <f t="shared" si="6"/>
        <v/>
      </c>
      <c r="G86" s="238" t="str">
        <f t="shared" si="7"/>
        <v/>
      </c>
      <c r="H86" s="6" t="str">
        <f t="shared" si="8"/>
        <v/>
      </c>
      <c r="I86" s="275"/>
      <c r="M86" s="7"/>
    </row>
    <row r="87" spans="1:13" x14ac:dyDescent="0.35">
      <c r="A87" s="1" t="s">
        <v>781</v>
      </c>
      <c r="B87" s="275">
        <f>'Prior Year'!BW86</f>
        <v>4394012.3800000008</v>
      </c>
      <c r="C87" s="275">
        <f>data!BW85</f>
        <v>3020944.96</v>
      </c>
      <c r="D87" s="275" t="s">
        <v>725</v>
      </c>
      <c r="E87" s="4" t="s">
        <v>725</v>
      </c>
      <c r="F87" s="238" t="str">
        <f t="shared" si="6"/>
        <v/>
      </c>
      <c r="G87" s="238" t="str">
        <f t="shared" si="7"/>
        <v/>
      </c>
      <c r="H87" s="6" t="str">
        <f t="shared" si="8"/>
        <v/>
      </c>
      <c r="I87" s="275"/>
      <c r="M87" s="7"/>
    </row>
    <row r="88" spans="1:13" x14ac:dyDescent="0.35">
      <c r="A88" s="1" t="s">
        <v>782</v>
      </c>
      <c r="B88" s="275">
        <f>'Prior Year'!BX86</f>
        <v>0</v>
      </c>
      <c r="C88" s="275">
        <f>data!BX85</f>
        <v>0</v>
      </c>
      <c r="D88" s="275" t="s">
        <v>725</v>
      </c>
      <c r="E88" s="4" t="s">
        <v>725</v>
      </c>
      <c r="F88" s="238" t="str">
        <f t="shared" si="6"/>
        <v/>
      </c>
      <c r="G88" s="238" t="str">
        <f t="shared" si="7"/>
        <v/>
      </c>
      <c r="H88" s="6" t="str">
        <f t="shared" si="8"/>
        <v/>
      </c>
      <c r="I88" s="275"/>
      <c r="M88" s="7"/>
    </row>
    <row r="89" spans="1:13" x14ac:dyDescent="0.35">
      <c r="A89" s="1" t="s">
        <v>783</v>
      </c>
      <c r="B89" s="275">
        <f>'Prior Year'!BY86</f>
        <v>4958031.3500000006</v>
      </c>
      <c r="C89" s="275">
        <f>data!BY85</f>
        <v>3498256.0100000007</v>
      </c>
      <c r="D89" s="275" t="s">
        <v>725</v>
      </c>
      <c r="E89" s="4" t="s">
        <v>725</v>
      </c>
      <c r="F89" s="238" t="str">
        <f t="shared" si="6"/>
        <v/>
      </c>
      <c r="G89" s="238" t="str">
        <f t="shared" si="7"/>
        <v/>
      </c>
      <c r="H89" s="6" t="str">
        <f t="shared" si="8"/>
        <v/>
      </c>
      <c r="I89" s="275"/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1150721.1000000001</v>
      </c>
      <c r="D90" s="275" t="s">
        <v>725</v>
      </c>
      <c r="E90" s="4" t="s">
        <v>725</v>
      </c>
      <c r="F90" s="238" t="str">
        <f t="shared" si="6"/>
        <v/>
      </c>
      <c r="G90" s="238" t="str">
        <f t="shared" si="7"/>
        <v/>
      </c>
      <c r="H90" s="6" t="str">
        <f t="shared" si="8"/>
        <v/>
      </c>
      <c r="I90" s="275"/>
      <c r="M90" s="7"/>
    </row>
    <row r="91" spans="1:13" x14ac:dyDescent="0.35">
      <c r="A91" s="1" t="s">
        <v>785</v>
      </c>
      <c r="B91" s="275">
        <f>'Prior Year'!CA86</f>
        <v>264402.82999999996</v>
      </c>
      <c r="C91" s="275">
        <f>data!CA85</f>
        <v>867284.31</v>
      </c>
      <c r="D91" s="275" t="s">
        <v>725</v>
      </c>
      <c r="E91" s="4" t="s">
        <v>725</v>
      </c>
      <c r="F91" s="238" t="str">
        <f t="shared" si="6"/>
        <v/>
      </c>
      <c r="G91" s="238" t="str">
        <f t="shared" si="7"/>
        <v/>
      </c>
      <c r="H91" s="6" t="str">
        <f t="shared" si="8"/>
        <v/>
      </c>
      <c r="I91" s="275"/>
      <c r="M91" s="7"/>
    </row>
    <row r="92" spans="1:13" x14ac:dyDescent="0.35">
      <c r="A92" s="1" t="s">
        <v>786</v>
      </c>
      <c r="B92" s="275">
        <f>'Prior Year'!CB86</f>
        <v>785.06000000000006</v>
      </c>
      <c r="C92" s="275">
        <f>data!CB85</f>
        <v>173340.40000000002</v>
      </c>
      <c r="D92" s="275" t="s">
        <v>725</v>
      </c>
      <c r="E92" s="4" t="s">
        <v>725</v>
      </c>
      <c r="F92" s="238" t="str">
        <f t="shared" si="6"/>
        <v/>
      </c>
      <c r="G92" s="238" t="str">
        <f t="shared" si="7"/>
        <v/>
      </c>
      <c r="H92" s="6" t="str">
        <f t="shared" si="8"/>
        <v/>
      </c>
      <c r="I92" s="275"/>
      <c r="M92" s="7"/>
    </row>
    <row r="93" spans="1:13" x14ac:dyDescent="0.35">
      <c r="A93" s="1" t="s">
        <v>787</v>
      </c>
      <c r="B93" s="275">
        <f>'Prior Year'!CC86</f>
        <v>55262776.345961139</v>
      </c>
      <c r="C93" s="275">
        <f>data!CC85</f>
        <v>63204765.029999994</v>
      </c>
      <c r="D93" s="275" t="s">
        <v>725</v>
      </c>
      <c r="E93" s="4" t="s">
        <v>725</v>
      </c>
      <c r="F93" s="238" t="str">
        <f t="shared" si="6"/>
        <v/>
      </c>
      <c r="G93" s="238" t="str">
        <f t="shared" si="7"/>
        <v/>
      </c>
      <c r="H93" s="6" t="str">
        <f t="shared" si="8"/>
        <v/>
      </c>
      <c r="I93" s="275"/>
      <c r="M93" s="7"/>
    </row>
    <row r="94" spans="1:13" x14ac:dyDescent="0.35">
      <c r="A94" s="1" t="s">
        <v>788</v>
      </c>
      <c r="B94" s="275">
        <f>'Prior Year'!CD86</f>
        <v>6291103.5900000008</v>
      </c>
      <c r="C94" s="275">
        <f>data!CD85</f>
        <v>5906424.9300000099</v>
      </c>
      <c r="D94" s="275" t="s">
        <v>725</v>
      </c>
      <c r="E94" s="4" t="s">
        <v>725</v>
      </c>
      <c r="F94" s="238" t="str">
        <f t="shared" si="6"/>
        <v/>
      </c>
      <c r="G94" s="238" t="str">
        <f t="shared" si="7"/>
        <v/>
      </c>
      <c r="H94" s="6" t="str">
        <f t="shared" si="8"/>
        <v/>
      </c>
      <c r="I94" s="275"/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2" t="s">
        <v>1348</v>
      </c>
    </row>
    <row r="3" spans="1:4" x14ac:dyDescent="0.35">
      <c r="A3" s="11" t="s">
        <v>789</v>
      </c>
    </row>
    <row r="4" spans="1:4" x14ac:dyDescent="0.35">
      <c r="A4" s="330" t="s">
        <v>1346</v>
      </c>
    </row>
    <row r="5" spans="1:4" x14ac:dyDescent="0.35">
      <c r="A5" s="331" t="s">
        <v>1344</v>
      </c>
    </row>
    <row r="6" spans="1:4" x14ac:dyDescent="0.35">
      <c r="A6" s="329"/>
    </row>
    <row r="7" spans="1:4" x14ac:dyDescent="0.35">
      <c r="A7" s="330" t="s">
        <v>1347</v>
      </c>
    </row>
    <row r="8" spans="1:4" x14ac:dyDescent="0.35">
      <c r="A8" s="331" t="s">
        <v>1345</v>
      </c>
    </row>
    <row r="11" spans="1:4" x14ac:dyDescent="0.35">
      <c r="A11" s="13" t="s">
        <v>790</v>
      </c>
      <c r="D11" s="276">
        <f>data!C380</f>
        <v>8371284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68769725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H-191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Providence Centralia Hospital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98531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Lewis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Medrice Coluccio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Helen Andrus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360-736-2803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360-330-8614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 xml:space="preserve"> X</v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4467</v>
      </c>
      <c r="G23" s="81">
        <f>data!D127</f>
        <v>23136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446</v>
      </c>
      <c r="G26" s="81">
        <f>data!D130</f>
        <v>1007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6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27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58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10</v>
      </c>
      <c r="E34" s="78" t="s">
        <v>324</v>
      </c>
      <c r="F34" s="81"/>
      <c r="G34" s="81">
        <f>data!E143</f>
        <v>101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128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11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Providence Centralia Hospital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2457</v>
      </c>
      <c r="C7" s="141">
        <f>data!B155</f>
        <v>12726</v>
      </c>
      <c r="D7" s="141">
        <f>data!B156</f>
        <v>161552</v>
      </c>
      <c r="E7" s="141">
        <f>data!B157</f>
        <v>171855807</v>
      </c>
      <c r="F7" s="141">
        <f>data!B158</f>
        <v>392055890</v>
      </c>
      <c r="G7" s="141">
        <f>data!B157+data!B158</f>
        <v>563911697</v>
      </c>
    </row>
    <row r="8" spans="1:7" ht="20.149999999999999" customHeight="1" x14ac:dyDescent="0.35">
      <c r="A8" s="77" t="s">
        <v>331</v>
      </c>
      <c r="B8" s="141">
        <f>data!C154</f>
        <v>866</v>
      </c>
      <c r="C8" s="141">
        <f>data!C155</f>
        <v>4484</v>
      </c>
      <c r="D8" s="141">
        <f>data!C156</f>
        <v>56918</v>
      </c>
      <c r="E8" s="141">
        <f>data!C157</f>
        <v>54925764</v>
      </c>
      <c r="F8" s="141">
        <f>data!C158</f>
        <v>143751942</v>
      </c>
      <c r="G8" s="141">
        <f>data!C157+data!C158</f>
        <v>198677706</v>
      </c>
    </row>
    <row r="9" spans="1:7" ht="20.149999999999999" customHeight="1" x14ac:dyDescent="0.35">
      <c r="A9" s="77" t="s">
        <v>829</v>
      </c>
      <c r="B9" s="141">
        <f>data!D154</f>
        <v>1144</v>
      </c>
      <c r="C9" s="141">
        <f>data!D155</f>
        <v>5927</v>
      </c>
      <c r="D9" s="141">
        <f>data!D156</f>
        <v>75239</v>
      </c>
      <c r="E9" s="141">
        <f>data!D157</f>
        <v>49900004</v>
      </c>
      <c r="F9" s="141">
        <f>data!D158</f>
        <v>212728439</v>
      </c>
      <c r="G9" s="141">
        <f>data!D157+data!D158</f>
        <v>262628443</v>
      </c>
    </row>
    <row r="10" spans="1:7" ht="20.149999999999999" customHeight="1" x14ac:dyDescent="0.35">
      <c r="A10" s="92" t="s">
        <v>215</v>
      </c>
      <c r="B10" s="141">
        <f>data!E154</f>
        <v>4467</v>
      </c>
      <c r="C10" s="141">
        <f>data!E155</f>
        <v>23137</v>
      </c>
      <c r="D10" s="141">
        <f>data!E156</f>
        <v>293709</v>
      </c>
      <c r="E10" s="141">
        <f>data!E157</f>
        <v>276681575</v>
      </c>
      <c r="F10" s="141">
        <f>data!E158</f>
        <v>748536271</v>
      </c>
      <c r="G10" s="141">
        <f>E10+F10</f>
        <v>1025217846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Providence Centralia Hospital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4608416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-52981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5628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1181845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505908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6248816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3347217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536679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3883896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0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4621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4621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0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1733565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2527157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4260722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1194785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446296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1641081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4" workbookViewId="0">
      <selection activeCell="D7" sqref="D7:E16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Providence Centralia Hospital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1127060.06</v>
      </c>
      <c r="D7" s="81">
        <f>data!C211</f>
        <v>0</v>
      </c>
      <c r="E7" s="81">
        <f>data!D211</f>
        <v>0</v>
      </c>
      <c r="F7" s="81">
        <f>data!E211</f>
        <v>1127060.06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2230605.9699999997</v>
      </c>
      <c r="D8" s="81">
        <f>data!C212</f>
        <v>0</v>
      </c>
      <c r="E8" s="81">
        <f>data!D212</f>
        <v>0</v>
      </c>
      <c r="F8" s="81">
        <f>data!E212</f>
        <v>2230605.9699999997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34641739.400000006</v>
      </c>
      <c r="D9" s="81">
        <f>data!C213</f>
        <v>902.80999999493361</v>
      </c>
      <c r="E9" s="81">
        <f>data!D213</f>
        <v>0</v>
      </c>
      <c r="F9" s="81">
        <f>data!E213</f>
        <v>34642642.210000001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12533462.890000001</v>
      </c>
      <c r="D11" s="81">
        <f>data!C215</f>
        <v>0</v>
      </c>
      <c r="E11" s="81">
        <f>data!D215</f>
        <v>0</v>
      </c>
      <c r="F11" s="81">
        <f>data!E215</f>
        <v>12533462.890000001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43304027.939999998</v>
      </c>
      <c r="D12" s="81">
        <f>data!C216</f>
        <v>587422.22999999672</v>
      </c>
      <c r="E12" s="81">
        <f>data!D216</f>
        <v>0</v>
      </c>
      <c r="F12" s="81">
        <f>data!E216</f>
        <v>43891450.169999994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4351642.04</v>
      </c>
      <c r="D15" s="81">
        <f>data!C219</f>
        <v>2027734.3400000054</v>
      </c>
      <c r="E15" s="81">
        <f>data!D219</f>
        <v>0</v>
      </c>
      <c r="F15" s="81">
        <f>data!E219</f>
        <v>6379376.3800000055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98188538.300000012</v>
      </c>
      <c r="D16" s="81">
        <f>data!C220</f>
        <v>2616059.3799999971</v>
      </c>
      <c r="E16" s="81">
        <f>data!D220</f>
        <v>0</v>
      </c>
      <c r="F16" s="81">
        <f>data!E220</f>
        <v>100804597.68000001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2187852.77</v>
      </c>
      <c r="D24" s="81">
        <f>data!C225</f>
        <v>37136.649999999907</v>
      </c>
      <c r="E24" s="81">
        <f>data!D225</f>
        <v>0</v>
      </c>
      <c r="F24" s="81">
        <f>data!E225</f>
        <v>2224989.42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23590962.300000001</v>
      </c>
      <c r="D25" s="81">
        <f>data!C226</f>
        <v>1762809.549999997</v>
      </c>
      <c r="E25" s="81">
        <f>data!D226</f>
        <v>0</v>
      </c>
      <c r="F25" s="81">
        <f>data!E226</f>
        <v>25353771.849999998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11728102.619999999</v>
      </c>
      <c r="D27" s="81">
        <f>data!C228</f>
        <v>202116.87000000104</v>
      </c>
      <c r="E27" s="81">
        <f>data!D228</f>
        <v>0</v>
      </c>
      <c r="F27" s="81">
        <f>data!E228</f>
        <v>11930219.49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39220725.939999998</v>
      </c>
      <c r="D28" s="81">
        <f>data!C229</f>
        <v>1479771.6599999964</v>
      </c>
      <c r="E28" s="81">
        <f>data!D229</f>
        <v>0</v>
      </c>
      <c r="F28" s="81">
        <f>data!E229</f>
        <v>40700497.599999994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76727643.629999995</v>
      </c>
      <c r="D32" s="81">
        <f>data!C233</f>
        <v>3481834.7299999944</v>
      </c>
      <c r="E32" s="81">
        <f>data!D233</f>
        <v>0</v>
      </c>
      <c r="F32" s="81">
        <f>data!E233</f>
        <v>80209478.359999985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Providence Centralia Hospital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-5261784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462047566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172064818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5873768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37969113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87181955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4858425.3999999994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769995645.39999998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1532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3974157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15944865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19919022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0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2023-05-25T16:07:33Z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