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F505A4A8-EB6C-4058-8943-832030DCC4C5}" xr6:coauthVersionLast="47" xr6:coauthVersionMax="47" xr10:uidLastSave="{00000000-0000-0000-0000-000000000000}"/>
  <workbookProtection workbookAlgorithmName="SHA-512" workbookHashValue="I/rfCQhvSeKfFbn+uRJqJamJpdFmJ5sBnFyewkl0NVwwPf3rzWhHVP7dSEqNQzxt7OyVdc8s8wwjXyOlTRHa9w==" workbookSaltValue="P2Z1rEROs0xKCNwJkEq9vQ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D367" i="24"/>
  <c r="AC49" i="25"/>
  <c r="AC63" i="25" s="1"/>
  <c r="E234" i="25"/>
  <c r="CE70" i="25"/>
  <c r="D342" i="25"/>
  <c r="D351" i="25" s="1"/>
  <c r="Y86" i="25" l="1"/>
  <c r="C691" i="25" s="1"/>
  <c r="BW86" i="25"/>
  <c r="C644" i="25" s="1"/>
  <c r="I86" i="25"/>
  <c r="B21" i="15" s="1"/>
  <c r="BJ86" i="25"/>
  <c r="C618" i="25" s="1"/>
  <c r="AF86" i="25"/>
  <c r="C698" i="25" s="1"/>
  <c r="BY53" i="25"/>
  <c r="BY68" i="25" s="1"/>
  <c r="BY86" i="25" s="1"/>
  <c r="BQ53" i="25"/>
  <c r="BQ68" i="25" s="1"/>
  <c r="BQ86" i="25" s="1"/>
  <c r="C624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C671" i="25" s="1"/>
  <c r="BM53" i="25"/>
  <c r="BM68" i="25" s="1"/>
  <c r="BM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CC53" i="25"/>
  <c r="CC68" i="25" s="1"/>
  <c r="CC86" i="25" s="1"/>
  <c r="BE53" i="25"/>
  <c r="BE68" i="25" s="1"/>
  <c r="BE86" i="25" s="1"/>
  <c r="C615" i="25" s="1"/>
  <c r="AW53" i="25"/>
  <c r="AW68" i="25" s="1"/>
  <c r="AW86" i="25" s="1"/>
  <c r="AO53" i="25"/>
  <c r="AO68" i="25" s="1"/>
  <c r="AO86" i="25" s="1"/>
  <c r="Y53" i="25"/>
  <c r="Y68" i="25" s="1"/>
  <c r="Q53" i="25"/>
  <c r="Q68" i="25" s="1"/>
  <c r="Q86" i="25" s="1"/>
  <c r="BW53" i="25"/>
  <c r="BW68" i="25" s="1"/>
  <c r="BO53" i="25"/>
  <c r="BO68" i="25" s="1"/>
  <c r="BO86" i="25" s="1"/>
  <c r="BG53" i="25"/>
  <c r="BG68" i="25" s="1"/>
  <c r="BG86" i="25" s="1"/>
  <c r="AY53" i="25"/>
  <c r="AY68" i="25" s="1"/>
  <c r="AY86" i="25" s="1"/>
  <c r="C62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BU53" i="25"/>
  <c r="BU68" i="25" s="1"/>
  <c r="BU86" i="25" s="1"/>
  <c r="C642" i="25" s="1"/>
  <c r="AG53" i="25"/>
  <c r="AG68" i="25" s="1"/>
  <c r="AG86" i="25" s="1"/>
  <c r="I53" i="25"/>
  <c r="I68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X53" i="25"/>
  <c r="X68" i="25" s="1"/>
  <c r="X86" i="25" s="1"/>
  <c r="P53" i="25"/>
  <c r="P68" i="25" s="1"/>
  <c r="P86" i="25" s="1"/>
  <c r="H53" i="25"/>
  <c r="H68" i="25" s="1"/>
  <c r="H86" i="25" s="1"/>
  <c r="B20" i="15" s="1"/>
  <c r="BZ53" i="25"/>
  <c r="BZ68" i="25" s="1"/>
  <c r="BZ86" i="25" s="1"/>
  <c r="BR53" i="25"/>
  <c r="BR68" i="25" s="1"/>
  <c r="BR86" i="25" s="1"/>
  <c r="BJ53" i="25"/>
  <c r="BJ68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F53" i="25"/>
  <c r="F68" i="25" s="1"/>
  <c r="F86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W53" i="25"/>
  <c r="W68" i="25" s="1"/>
  <c r="W86" i="25" s="1"/>
  <c r="O53" i="25"/>
  <c r="O68" i="25" s="1"/>
  <c r="O86" i="25" s="1"/>
  <c r="G53" i="25"/>
  <c r="G68" i="25" s="1"/>
  <c r="G86" i="25" s="1"/>
  <c r="N53" i="25"/>
  <c r="N68" i="25" s="1"/>
  <c r="N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D350" i="24"/>
  <c r="M79" i="31"/>
  <c r="C369" i="32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M11" i="31"/>
  <c r="E49" i="32"/>
  <c r="C632" i="25" l="1"/>
  <c r="B61" i="15"/>
  <c r="B50" i="15"/>
  <c r="C704" i="25"/>
  <c r="B71" i="15"/>
  <c r="C619" i="25"/>
  <c r="B93" i="15"/>
  <c r="C621" i="25"/>
  <c r="B49" i="15"/>
  <c r="C703" i="25"/>
  <c r="C670" i="25"/>
  <c r="B16" i="15"/>
  <c r="B37" i="15"/>
  <c r="F37" i="15" s="1"/>
  <c r="C675" i="25"/>
  <c r="B54" i="15"/>
  <c r="F54" i="15" s="1"/>
  <c r="C674" i="25"/>
  <c r="B27" i="15"/>
  <c r="C681" i="25"/>
  <c r="B91" i="15"/>
  <c r="F91" i="15" s="1"/>
  <c r="C648" i="25"/>
  <c r="C627" i="25"/>
  <c r="B82" i="15"/>
  <c r="F82" i="15" s="1"/>
  <c r="C625" i="25"/>
  <c r="B68" i="15"/>
  <c r="C637" i="25"/>
  <c r="B72" i="15"/>
  <c r="C689" i="25"/>
  <c r="B35" i="15"/>
  <c r="F35" i="15" s="1"/>
  <c r="C672" i="25"/>
  <c r="B18" i="15"/>
  <c r="H18" i="15" s="1"/>
  <c r="C647" i="25"/>
  <c r="B90" i="15"/>
  <c r="F90" i="15" s="1"/>
  <c r="C638" i="25"/>
  <c r="B76" i="15"/>
  <c r="B62" i="15"/>
  <c r="C617" i="25"/>
  <c r="C628" i="25"/>
  <c r="B79" i="15"/>
  <c r="C622" i="25"/>
  <c r="B80" i="15"/>
  <c r="H80" i="15" s="1"/>
  <c r="C711" i="25"/>
  <c r="B57" i="15"/>
  <c r="F57" i="15" s="1"/>
  <c r="C697" i="25"/>
  <c r="B43" i="15"/>
  <c r="F43" i="15" s="1"/>
  <c r="C678" i="25"/>
  <c r="B24" i="15"/>
  <c r="F24" i="15" s="1"/>
  <c r="C696" i="25"/>
  <c r="B42" i="15"/>
  <c r="F42" i="15" s="1"/>
  <c r="C682" i="25"/>
  <c r="B28" i="15"/>
  <c r="C623" i="25"/>
  <c r="B92" i="15"/>
  <c r="F92" i="15" s="1"/>
  <c r="B78" i="15"/>
  <c r="F78" i="15" s="1"/>
  <c r="C620" i="25"/>
  <c r="B31" i="15"/>
  <c r="C685" i="25"/>
  <c r="C683" i="25"/>
  <c r="B29" i="15"/>
  <c r="B32" i="15"/>
  <c r="F32" i="15" s="1"/>
  <c r="C686" i="25"/>
  <c r="C639" i="25"/>
  <c r="B77" i="15"/>
  <c r="H77" i="15" s="1"/>
  <c r="C635" i="25"/>
  <c r="B73" i="15"/>
  <c r="B84" i="15"/>
  <c r="C641" i="25"/>
  <c r="C631" i="25"/>
  <c r="B65" i="15"/>
  <c r="F65" i="15" s="1"/>
  <c r="B51" i="15"/>
  <c r="F51" i="15" s="1"/>
  <c r="C705" i="25"/>
  <c r="C713" i="25"/>
  <c r="B59" i="15"/>
  <c r="F59" i="15" s="1"/>
  <c r="B36" i="15"/>
  <c r="F36" i="15" s="1"/>
  <c r="H36" i="15" s="1"/>
  <c r="C690" i="25"/>
  <c r="C676" i="25"/>
  <c r="B22" i="15"/>
  <c r="F22" i="15" s="1"/>
  <c r="B86" i="15"/>
  <c r="F86" i="15" s="1"/>
  <c r="C643" i="25"/>
  <c r="C693" i="25"/>
  <c r="B39" i="15"/>
  <c r="F39" i="15" s="1"/>
  <c r="C694" i="25"/>
  <c r="B40" i="15"/>
  <c r="B70" i="15"/>
  <c r="F70" i="15" s="1"/>
  <c r="C630" i="25"/>
  <c r="C634" i="25"/>
  <c r="B67" i="15"/>
  <c r="B58" i="15"/>
  <c r="C712" i="25"/>
  <c r="B30" i="15"/>
  <c r="F30" i="15" s="1"/>
  <c r="C684" i="25"/>
  <c r="B53" i="15"/>
  <c r="F53" i="15" s="1"/>
  <c r="C707" i="25"/>
  <c r="C702" i="25"/>
  <c r="B48" i="15"/>
  <c r="F48" i="15" s="1"/>
  <c r="C679" i="25"/>
  <c r="B25" i="15"/>
  <c r="H25" i="15" s="1"/>
  <c r="B89" i="15"/>
  <c r="C646" i="25"/>
  <c r="B34" i="15"/>
  <c r="F34" i="15" s="1"/>
  <c r="C688" i="25"/>
  <c r="C645" i="25"/>
  <c r="B88" i="15"/>
  <c r="F88" i="15" s="1"/>
  <c r="C680" i="25"/>
  <c r="B26" i="15"/>
  <c r="H26" i="15" s="1"/>
  <c r="C636" i="25"/>
  <c r="B75" i="15"/>
  <c r="F75" i="15" s="1"/>
  <c r="C633" i="25"/>
  <c r="B66" i="15"/>
  <c r="B52" i="15"/>
  <c r="F52" i="15" s="1"/>
  <c r="C706" i="25"/>
  <c r="C692" i="25"/>
  <c r="B38" i="15"/>
  <c r="C709" i="25"/>
  <c r="B55" i="15"/>
  <c r="C710" i="25"/>
  <c r="B56" i="15"/>
  <c r="F56" i="15" s="1"/>
  <c r="C687" i="25"/>
  <c r="B33" i="15"/>
  <c r="F33" i="15" s="1"/>
  <c r="B23" i="15"/>
  <c r="C677" i="25"/>
  <c r="B19" i="15"/>
  <c r="H19" i="15" s="1"/>
  <c r="C673" i="25"/>
  <c r="C640" i="25"/>
  <c r="B83" i="15"/>
  <c r="F83" i="15" s="1"/>
  <c r="C714" i="25"/>
  <c r="B60" i="15"/>
  <c r="C700" i="25"/>
  <c r="B46" i="15"/>
  <c r="F46" i="15" s="1"/>
  <c r="C699" i="25"/>
  <c r="B45" i="15"/>
  <c r="C629" i="25"/>
  <c r="B64" i="15"/>
  <c r="C695" i="25"/>
  <c r="B41" i="15"/>
  <c r="F41" i="15" s="1"/>
  <c r="B47" i="15"/>
  <c r="B44" i="15"/>
  <c r="F44" i="15" s="1"/>
  <c r="B74" i="15"/>
  <c r="B87" i="15"/>
  <c r="F87" i="15" s="1"/>
  <c r="B69" i="15"/>
  <c r="F69" i="15" s="1"/>
  <c r="B85" i="15"/>
  <c r="H85" i="15" s="1"/>
  <c r="B17" i="15"/>
  <c r="F17" i="15" s="1"/>
  <c r="B63" i="15"/>
  <c r="F63" i="15" s="1"/>
  <c r="B81" i="15"/>
  <c r="C68" i="25"/>
  <c r="CE68" i="25" s="1"/>
  <c r="CE53" i="25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H54" i="15"/>
  <c r="M70" i="31"/>
  <c r="H305" i="32"/>
  <c r="M55" i="31"/>
  <c r="G241" i="32"/>
  <c r="M6" i="31"/>
  <c r="G17" i="32"/>
  <c r="F38" i="15"/>
  <c r="M54" i="31"/>
  <c r="F241" i="32"/>
  <c r="F74" i="15"/>
  <c r="M80" i="31"/>
  <c r="D369" i="32"/>
  <c r="E53" i="32"/>
  <c r="C24" i="15"/>
  <c r="G24" i="15" s="1"/>
  <c r="C677" i="24"/>
  <c r="M21" i="31"/>
  <c r="H81" i="32"/>
  <c r="F50" i="15"/>
  <c r="M28" i="31"/>
  <c r="H113" i="32"/>
  <c r="F93" i="15"/>
  <c r="M69" i="31"/>
  <c r="G305" i="32"/>
  <c r="M35" i="31"/>
  <c r="H145" i="32"/>
  <c r="F76" i="15"/>
  <c r="M16" i="31"/>
  <c r="C81" i="32"/>
  <c r="H16" i="15"/>
  <c r="F16" i="15"/>
  <c r="H23" i="15"/>
  <c r="F23" i="15"/>
  <c r="F81" i="15"/>
  <c r="H81" i="15"/>
  <c r="M59" i="31"/>
  <c r="D273" i="32"/>
  <c r="M60" i="31"/>
  <c r="E273" i="32"/>
  <c r="M32" i="31"/>
  <c r="E145" i="32"/>
  <c r="M68" i="31"/>
  <c r="F305" i="32"/>
  <c r="F28" i="15"/>
  <c r="F26" i="15"/>
  <c r="M76" i="31"/>
  <c r="G337" i="32"/>
  <c r="M31" i="31"/>
  <c r="D145" i="32"/>
  <c r="M45" i="31"/>
  <c r="D209" i="32"/>
  <c r="H84" i="15"/>
  <c r="F84" i="15"/>
  <c r="F45" i="15"/>
  <c r="H277" i="32"/>
  <c r="M19" i="31"/>
  <c r="F81" i="32"/>
  <c r="M17" i="31"/>
  <c r="D81" i="32"/>
  <c r="F40" i="15"/>
  <c r="M5" i="31"/>
  <c r="F17" i="32"/>
  <c r="F47" i="15"/>
  <c r="H47" i="15"/>
  <c r="M12" i="31"/>
  <c r="F49" i="32"/>
  <c r="C138" i="8"/>
  <c r="D417" i="24"/>
  <c r="M38" i="31"/>
  <c r="D177" i="32"/>
  <c r="M43" i="31"/>
  <c r="I177" i="32"/>
  <c r="M65" i="31"/>
  <c r="C305" i="32"/>
  <c r="M30" i="31"/>
  <c r="C145" i="32"/>
  <c r="M3" i="31"/>
  <c r="D17" i="32"/>
  <c r="M66" i="31"/>
  <c r="D305" i="32"/>
  <c r="F19" i="15"/>
  <c r="M53" i="31"/>
  <c r="E241" i="32"/>
  <c r="F31" i="15"/>
  <c r="E85" i="32"/>
  <c r="C31" i="15"/>
  <c r="G31" i="15" s="1"/>
  <c r="C684" i="24"/>
  <c r="M62" i="31"/>
  <c r="G273" i="32"/>
  <c r="F55" i="15"/>
  <c r="H55" i="15"/>
  <c r="F85" i="15"/>
  <c r="H20" i="15"/>
  <c r="F20" i="15"/>
  <c r="M50" i="31"/>
  <c r="I209" i="32"/>
  <c r="F29" i="15"/>
  <c r="G94" i="15"/>
  <c r="H94" i="15" s="1"/>
  <c r="H21" i="15"/>
  <c r="F21" i="15"/>
  <c r="M15" i="31"/>
  <c r="I49" i="32"/>
  <c r="M49" i="31"/>
  <c r="H209" i="32"/>
  <c r="M52" i="31"/>
  <c r="D241" i="32"/>
  <c r="M57" i="31"/>
  <c r="I241" i="32"/>
  <c r="M24" i="31"/>
  <c r="D113" i="32"/>
  <c r="M40" i="31"/>
  <c r="F177" i="32"/>
  <c r="M39" i="31"/>
  <c r="E177" i="32"/>
  <c r="M26" i="31"/>
  <c r="F113" i="32"/>
  <c r="M25" i="31"/>
  <c r="E113" i="32"/>
  <c r="M77" i="31"/>
  <c r="H337" i="32"/>
  <c r="M73" i="31"/>
  <c r="D337" i="32"/>
  <c r="M67" i="31"/>
  <c r="E305" i="32"/>
  <c r="M20" i="31"/>
  <c r="G81" i="32"/>
  <c r="F64" i="15"/>
  <c r="M72" i="31"/>
  <c r="C337" i="32"/>
  <c r="F72" i="15"/>
  <c r="F89" i="15"/>
  <c r="M51" i="31"/>
  <c r="C241" i="32"/>
  <c r="M58" i="31"/>
  <c r="C273" i="32"/>
  <c r="E21" i="32"/>
  <c r="C17" i="15"/>
  <c r="G17" i="15" s="1"/>
  <c r="C670" i="24"/>
  <c r="M42" i="31"/>
  <c r="H177" i="32"/>
  <c r="F73" i="15"/>
  <c r="F58" i="15"/>
  <c r="H58" i="15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49" i="15"/>
  <c r="F341" i="32"/>
  <c r="C88" i="15"/>
  <c r="G88" i="15" s="1"/>
  <c r="C644" i="24"/>
  <c r="C86" i="25"/>
  <c r="CE63" i="25"/>
  <c r="M9" i="31"/>
  <c r="C49" i="32"/>
  <c r="M36" i="31"/>
  <c r="I145" i="32"/>
  <c r="M34" i="31"/>
  <c r="G145" i="32"/>
  <c r="M44" i="31"/>
  <c r="C209" i="32"/>
  <c r="D616" i="25"/>
  <c r="M8" i="31"/>
  <c r="I17" i="32"/>
  <c r="C92" i="15"/>
  <c r="G92" i="15" s="1"/>
  <c r="C373" i="32"/>
  <c r="C622" i="24"/>
  <c r="C74" i="15" l="1"/>
  <c r="H27" i="15"/>
  <c r="F79" i="15"/>
  <c r="H24" i="15"/>
  <c r="F77" i="15"/>
  <c r="F18" i="15"/>
  <c r="F71" i="15"/>
  <c r="H57" i="15"/>
  <c r="F27" i="15"/>
  <c r="H87" i="15"/>
  <c r="H53" i="15"/>
  <c r="H51" i="15"/>
  <c r="H52" i="15"/>
  <c r="C649" i="25"/>
  <c r="M717" i="25" s="1"/>
  <c r="H46" i="15"/>
  <c r="F25" i="15"/>
  <c r="F80" i="15"/>
  <c r="H44" i="15"/>
  <c r="H59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50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I369" i="32"/>
  <c r="C17" i="32"/>
  <c r="H88" i="15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H76" i="15" l="1"/>
  <c r="H40" i="15"/>
  <c r="G22" i="15"/>
  <c r="H22" i="15"/>
  <c r="H83" i="15"/>
  <c r="H69" i="15"/>
  <c r="H72" i="15"/>
  <c r="H79" i="15"/>
  <c r="G30" i="15"/>
  <c r="H30" i="15"/>
  <c r="H91" i="15"/>
  <c r="H71" i="15"/>
  <c r="G74" i="15"/>
  <c r="H74" i="15" s="1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CE85" i="24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703" i="25" l="1"/>
  <c r="M672" i="25"/>
  <c r="M693" i="25"/>
  <c r="M674" i="25"/>
  <c r="M681" i="25"/>
  <c r="M696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<sst xmlns="http://schemas.openxmlformats.org/spreadsheetml/2006/main" count="5777" uniqueCount="1382">
  <si>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</si>
  <si>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</si>
  <si>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</si>
  <si>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</si>
  <si>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</si>
  <si>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</si>
  <si>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</si>
  <si>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</si>
  <si>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</si>
  <si>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</si>
  <si>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</si>
  <si>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</si>
  <si>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</si>
  <si>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</si>
  <si>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</si>
  <si>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</si>
  <si>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</si>
  <si>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</si>
  <si>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</si>
  <si>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</si>
  <si>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</si>
  <si>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</si>
  <si>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</si>
  <si>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</si>
  <si>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</si>
  <si>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</si>
  <si>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</si>
  <si>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</si>
  <si>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</si>
  <si>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</si>
  <si>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</si>
  <si>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</si>
  <si>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</si>
  <si>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</si>
  <si>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</si>
  <si>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</si>
  <si>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</si>
  <si>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</si>
  <si>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</si>
  <si>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</si>
  <si>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</si>
  <si>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</si>
  <si>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</si>
  <si>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</si>
  <si>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</si>
  <si>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</si>
  <si>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</si>
  <si>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</si>
  <si>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</si>
  <si>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</si>
  <si>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</si>
  <si>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</si>
  <si>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</si>
  <si>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</si>
  <si>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</si>
  <si>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</si>
  <si>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</si>
  <si>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</si>
  <si>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</si>
  <si>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</si>
  <si>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</si>
  <si>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</si>
  <si>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</si>
  <si>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</si>
  <si>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</si>
  <si>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</si>
  <si>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</si>
  <si>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</si>
  <si>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</si>
  <si>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</si>
  <si>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</si>
  <si>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</si>
  <si>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</si>
  <si>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</si>
  <si>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</si>
  <si>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</si>
  <si>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</si>
  <si>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</si>
  <si>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</si>
  <si>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</si>
  <si>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</si>
  <si>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</si>
  <si>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</si>
  <si>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</si>
  <si>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</si>
  <si>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</si>
  <si>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</si>
  <si>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</si>
  <si>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</si>
  <si>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</si>
  <si>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</si>
  <si>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</si>
  <si>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</si>
  <si>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</si>
  <si>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</si>
  <si>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</si>
  <si>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</si>
  <si>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</si>
  <si>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</si>
  <si>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</si>
  <si>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</si>
  <si>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</si>
  <si>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</si>
  <si>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</si>
  <si>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</si>
  <si>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</si>
  <si>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</si>
  <si>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</si>
  <si>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</si>
  <si>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</si>
  <si>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</si>
  <si>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</si>
  <si>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</si>
  <si>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</si>
  <si>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</si>
  <si>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</si>
  <si>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</si>
  <si>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</si>
  <si>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</si>
  <si>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</si>
  <si>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</si>
  <si>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</si>
  <si>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</si>
  <si>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</si>
  <si>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</si>
  <si>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</si>
  <si>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</si>
  <si>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</si>
  <si>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</si>
  <si>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</si>
  <si>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</si>
  <si>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</si>
  <si>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</si>
  <si>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</si>
  <si>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</si>
  <si>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</si>
  <si>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</si>
  <si>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</si>
  <si>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</si>
  <si>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</si>
  <si>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</si>
  <si>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</si>
  <si>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</si>
  <si>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</si>
  <si>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</si>
  <si>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</si>
  <si>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</si>
  <si>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</si>
  <si>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</si>
  <si>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</si>
  <si>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</si>
  <si>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</si>
  <si>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</si>
  <si>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</si>
  <si>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</si>
  <si>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</si>
  <si>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</si>
  <si>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</si>
  <si>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</si>
  <si>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</si>
  <si>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</si>
  <si>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</si>
  <si>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</si>
  <si>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</si>
  <si>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</si>
  <si>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</si>
  <si>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</si>
  <si>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</si>
  <si>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</si>
  <si>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</si>
  <si>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</si>
  <si>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</si>
  <si>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</si>
  <si>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</si>
  <si>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</si>
  <si>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</si>
  <si>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</si>
  <si>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</si>
  <si>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</si>
  <si>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</si>
  <si>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</si>
  <si>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</si>
  <si>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</si>
  <si>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</si>
  <si>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</si>
  <si>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</si>
  <si>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</si>
  <si>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</si>
  <si>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</si>
  <si>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</si>
  <si>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</si>
  <si>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</si>
  <si>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</si>
  <si>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</si>
  <si>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</si>
  <si>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</si>
  <si>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</si>
  <si>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</si>
  <si>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</si>
  <si>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</si>
  <si>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</si>
  <si>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</si>
  <si>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</si>
  <si>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</si>
  <si>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</si>
  <si>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</si>
  <si>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</si>
  <si>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</si>
  <si>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</si>
  <si>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</si>
  <si>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</si>
  <si>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</si>
  <si>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</si>
  <si>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</si>
  <si>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</si>
  <si>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</si>
  <si>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</si>
  <si>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</si>
  <si>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</si>
  <si>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</si>
  <si>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</si>
  <si>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</si>
  <si>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</si>
  <si>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</si>
  <si>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</si>
  <si>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</si>
  <si>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</si>
  <si>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</si>
  <si>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</si>
  <si>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</si>
  <si>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</si>
  <si>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</si>
  <si>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</si>
  <si>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</si>
  <si>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</si>
  <si>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</si>
  <si>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</si>
  <si>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</si>
  <si>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</si>
  <si>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</si>
  <si>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</si>
  <si>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</si>
  <si>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</si>
  <si>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</si>
  <si>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</si>
  <si>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</si>
  <si>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</si>
  <si>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</si>
  <si>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</si>
  <si>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</si>
  <si>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</si>
  <si>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</si>
  <si>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</si>
  <si>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</si>
  <si>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</si>
  <si>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</si>
  <si>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</si>
  <si>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</si>
  <si>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</si>
  <si>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</si>
  <si>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</si>
  <si>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</si>
  <si>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</si>
  <si>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</si>
  <si>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</si>
  <si>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</si>
  <si>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</si>
  <si>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</si>
  <si>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</si>
  <si>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</si>
  <si>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</si>
  <si>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</si>
  <si>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</si>
  <si>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</si>
  <si>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</si>
  <si>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</si>
  <si>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</si>
  <si>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</si>
  <si>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</si>
  <si>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</si>
  <si>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</si>
  <si>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</si>
  <si>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</si>
  <si>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</si>
  <si>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</si>
  <si>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</si>
  <si>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</si>
  <si>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</si>
  <si>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</si>
  <si>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</si>
  <si>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</si>
  <si>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</si>
  <si>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</si>
  <si>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</si>
  <si>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</si>
  <si>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</si>
  <si>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</si>
  <si>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</si>
  <si>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</si>
  <si>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</si>
  <si>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</si>
  <si>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</si>
  <si>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</si>
  <si>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</si>
  <si>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</si>
  <si>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</si>
  <si>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</si>
  <si>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</si>
  <si>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</si>
  <si>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</si>
  <si>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</si>
  <si>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</si>
  <si>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</si>
  <si>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</si>
  <si>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</si>
  <si>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</si>
  <si>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</si>
  <si>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</si>
  <si>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</si>
  <si>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</si>
  <si>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</si>
  <si>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</si>
  <si>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</si>
  <si>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</si>
  <si>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</si>
  <si>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</si>
  <si>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</si>
  <si>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</si>
  <si>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</si>
  <si>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</si>
  <si>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</si>
  <si>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</si>
  <si>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</si>
  <si>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</si>
  <si>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</si>
  <si>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</si>
  <si>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</si>
  <si>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</si>
  <si>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</si>
  <si>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</si>
  <si>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</si>
  <si>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</si>
  <si>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</si>
  <si>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</si>
  <si>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</si>
  <si>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</si>
  <si>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</si>
  <si>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</si>
  <si>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</si>
  <si>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</si>
  <si>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</si>
  <si>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</si>
  <si>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</si>
  <si>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</si>
  <si>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</si>
  <si>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</si>
  <si>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</si>
  <si>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</si>
  <si>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</si>
  <si>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</si>
  <si>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</si>
  <si>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</si>
  <si>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</si>
  <si>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</si>
  <si>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</si>
  <si>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</si>
  <si>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</si>
  <si>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</si>
  <si>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</si>
  <si>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</si>
  <si>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</si>
  <si>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</si>
  <si>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</si>
  <si>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</si>
  <si>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</si>
  <si>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</si>
  <si>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</si>
  <si>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</si>
  <si>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</si>
  <si>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</si>
  <si>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</si>
  <si>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</si>
  <si>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</si>
  <si>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</si>
  <si>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</si>
  <si>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</si>
  <si>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</si>
  <si>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</si>
  <si>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</si>
  <si>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</si>
  <si>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</si>
  <si>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</si>
  <si>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</si>
  <si>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</si>
  <si>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</si>
  <si>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</si>
  <si>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</si>
  <si>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</si>
  <si>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</si>
  <si>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</si>
  <si>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</si>
  <si>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</si>
  <si>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</si>
  <si>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</si>
  <si>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</si>
  <si>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</si>
  <si>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</si>
  <si>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</si>
  <si>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</si>
  <si>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</si>
  <si>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</si>
  <si>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</si>
  <si>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</si>
  <si>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</si>
  <si>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</si>
  <si>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</si>
  <si>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</si>
  <si>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</si>
  <si>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</si>
  <si>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</si>
  <si>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</si>
  <si>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</si>
  <si>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</si>
  <si>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</si>
  <si>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</si>
  <si>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</si>
  <si>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</si>
  <si>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</si>
  <si>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</si>
  <si>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</si>
  <si>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</si>
  <si>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</si>
  <si>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</si>
  <si>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</si>
  <si>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</si>
  <si>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</si>
  <si>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</si>
  <si>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</si>
  <si>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</si>
  <si>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</si>
  <si>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</si>
  <si>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</si>
  <si>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</si>
  <si>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</si>
  <si>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</si>
  <si>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</si>
  <si>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</si>
  <si>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</si>
  <si>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</si>
  <si>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</si>
  <si>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</si>
  <si>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</si>
  <si>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</si>
  <si>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</si>
  <si>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</si>
  <si>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</si>
  <si>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</si>
  <si>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</si>
  <si>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</si>
  <si>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</si>
  <si>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</si>
  <si>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</si>
  <si>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</si>
  <si>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</si>
  <si>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</si>
  <si>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</si>
  <si>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</si>
  <si>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</si>
  <si>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</si>
  <si>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</si>
  <si>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</si>
  <si>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</si>
  <si>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</si>
  <si>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</si>
  <si>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</si>
  <si>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</si>
  <si>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</si>
  <si>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</si>
  <si>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</si>
  <si>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</si>
  <si>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</si>
  <si>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</si>
  <si>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</si>
  <si>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</si>
  <si>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</si>
  <si>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</si>
  <si>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</si>
  <si>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</si>
  <si>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</si>
  <si>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</si>
  <si>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</si>
  <si>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</si>
  <si>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</si>
  <si>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</si>
  <si>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</si>
  <si>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</si>
  <si>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</si>
  <si>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</si>
  <si>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</si>
  <si>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</si>
  <si>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</si>
  <si>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</si>
  <si>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</si>
  <si>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</si>
  <si>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</si>
  <si>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</si>
  <si>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</si>
  <si>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</si>
  <si>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</si>
  <si>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</si>
  <si>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</si>
  <si>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</si>
  <si>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</si>
  <si>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</si>
  <si>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</si>
  <si>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</si>
  <si>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</si>
  <si>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</si>
  <si>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</si>
  <si>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</si>
  <si>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</si>
  <si>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</si>
  <si>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</si>
  <si>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</si>
  <si>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</si>
  <si>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</si>
  <si>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</si>
  <si>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</si>
  <si>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</si>
  <si>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</si>
  <si>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</si>
  <si>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</si>
  <si>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</si>
  <si>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</si>
  <si>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</si>
  <si>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</si>
  <si>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</si>
  <si>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</si>
  <si>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</si>
  <si>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</si>
  <si>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</si>
  <si>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</si>
  <si>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</si>
  <si>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</si>
  <si>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</si>
  <si>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</si>
  <si>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</si>
  <si>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</si>
  <si>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</si>
  <si>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</si>
  <si>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</si>
  <si>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</si>
  <si>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</si>
  <si>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</si>
  <si>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</si>
  <si>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</si>
  <si>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</si>
  <si>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</si>
  <si>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</si>
  <si>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</si>
  <si>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</si>
  <si>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</si>
  <si>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</si>
  <si>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</si>
  <si>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</si>
  <si>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</si>
  <si>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</si>
  <si>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</si>
  <si>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</si>
  <si>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</si>
  <si>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</si>
  <si>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</si>
  <si>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</si>
  <si>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</si>
  <si>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</si>
  <si>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</si>
  <si>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</si>
  <si>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</si>
  <si>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</si>
  <si>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</si>
  <si>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</si>
  <si>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</si>
  <si>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</si>
  <si>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</si>
  <si>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</si>
  <si>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</si>
  <si>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</si>
  <si>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</si>
  <si>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</si>
  <si>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</si>
  <si>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</si>
  <si>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</si>
  <si>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</si>
  <si>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</si>
  <si>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</si>
  <si>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</si>
  <si>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</si>
  <si>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</si>
  <si>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</si>
  <si>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</si>
  <si>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</si>
  <si>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</si>
  <si>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</si>
  <si>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</si>
  <si>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</si>
  <si>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</si>
  <si>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</si>
  <si>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</si>
  <si>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</si>
  <si>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</si>
  <si>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</si>
  <si>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</si>
  <si>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</si>
  <si>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</si>
  <si>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</si>
  <si>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</si>
  <si>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</si>
  <si>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</si>
  <si>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</si>
  <si>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</si>
  <si>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</si>
  <si>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</si>
  <si>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</si>
  <si>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</si>
  <si>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</si>
  <si>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</si>
  <si>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</si>
  <si>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</si>
  <si>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</si>
  <si>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</si>
  <si>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</si>
  <si>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</si>
  <si>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</si>
  <si>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</si>
  <si>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</si>
  <si>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</si>
  <si>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</si>
  <si>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</si>
  <si>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</si>
  <si>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</si>
  <si>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</si>
  <si>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</si>
  <si>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</si>
  <si>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</si>
  <si>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</si>
  <si>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</si>
  <si>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</si>
  <si>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</si>
  <si>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</si>
  <si>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</si>
  <si>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</si>
  <si>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</si>
  <si>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</si>
  <si>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</si>
  <si>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</si>
  <si>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</si>
  <si>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</si>
  <si>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</si>
  <si>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</si>
  <si>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</si>
  <si>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</si>
  <si>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</si>
  <si>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</si>
  <si>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</si>
  <si>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</si>
  <si>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</si>
  <si>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</si>
  <si>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</si>
  <si>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</si>
  <si>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</si>
  <si>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</si>
  <si>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</si>
  <si>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</si>
  <si>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</si>
  <si>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</si>
  <si>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</si>
  <si>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</si>
  <si>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</si>
  <si>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</si>
  <si>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</si>
  <si>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</si>
  <si>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</si>
  <si>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</si>
  <si>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</si>
  <si>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</si>
  <si>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</si>
  <si>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</si>
  <si>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</si>
  <si>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</si>
  <si>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</si>
  <si>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</si>
  <si>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</si>
  <si>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</si>
  <si>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</si>
  <si>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</si>
  <si>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</si>
  <si>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</si>
  <si>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</si>
  <si>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</si>
  <si>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</si>
  <si>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</si>
  <si>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</si>
  <si>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</si>
  <si>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</si>
  <si>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</si>
  <si>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</si>
  <si>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</si>
  <si>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</si>
  <si>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</si>
  <si>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</si>
  <si>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</si>
  <si>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</si>
  <si>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</si>
  <si>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</si>
  <si>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</si>
  <si>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</si>
  <si>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</si>
  <si>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</si>
  <si>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</si>
  <si>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</si>
  <si>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</si>
  <si>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</si>
  <si>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</si>
  <si>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</si>
  <si>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</si>
  <si>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</si>
  <si>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</si>
  <si>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</si>
  <si>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</si>
  <si>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</si>
  <si>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</si>
  <si>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</si>
  <si>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</si>
  <si>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</si>
  <si>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</si>
  <si>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</si>
  <si>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</si>
  <si>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</si>
  <si>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</si>
  <si>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</si>
  <si>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</si>
  <si>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</si>
  <si>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</si>
  <si>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</si>
  <si>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</si>
  <si>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</si>
  <si>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</si>
  <si>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</si>
  <si>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</si>
  <si>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</si>
  <si>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</si>
  <si>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</si>
  <si>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</si>
  <si>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</si>
  <si>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</si>
  <si>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</si>
  <si>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</si>
  <si>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</si>
  <si>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</si>
  <si>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</si>
  <si>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</si>
  <si>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</si>
  <si>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</si>
  <si>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</si>
  <si>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</si>
  <si>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</si>
  <si>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</si>
  <si>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</si>
  <si>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</si>
  <si>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</si>
  <si>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</si>
  <si>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</si>
  <si>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</si>
  <si>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</si>
  <si>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</si>
  <si>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</si>
  <si>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</si>
  <si>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</si>
  <si>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</si>
  <si>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</si>
  <si>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</si>
  <si>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</si>
  <si>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</si>
  <si>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</si>
  <si>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</si>
  <si>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</si>
  <si>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</si>
  <si>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</si>
  <si>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</si>
  <si>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</si>
  <si>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</si>
  <si>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</si>
  <si>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</si>
  <si>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</si>
  <si>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</si>
  <si>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</si>
  <si>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</si>
  <si>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</si>
  <si>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</si>
  <si>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</si>
  <si>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</si>
  <si>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</si>
  <si>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</si>
  <si>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</si>
  <si>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</si>
  <si>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</si>
  <si>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</si>
  <si>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</si>
  <si>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</si>
  <si>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</si>
  <si>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</si>
  <si>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</si>
  <si>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</si>
  <si>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</si>
  <si>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</si>
  <si>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</si>
  <si>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</si>
  <si>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</si>
  <si>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</si>
  <si>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</si>
  <si>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</si>
  <si>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</si>
  <si>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</si>
  <si>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</si>
  <si>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</si>
  <si>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</si>
  <si>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</si>
  <si>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</si>
  <si>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</si>
  <si>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</si>
  <si>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</si>
  <si>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</si>
  <si>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</si>
  <si>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</si>
  <si>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</si>
  <si>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</si>
  <si>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</si>
  <si>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</si>
  <si>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</si>
  <si>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</si>
  <si>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</si>
  <si>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</si>
  <si>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</si>
  <si>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</si>
  <si>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</si>
  <si>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</si>
  <si>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</si>
  <si>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</si>
  <si>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</si>
  <si>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</si>
  <si>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</si>
  <si>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</si>
  <si>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</si>
  <si>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</si>
  <si>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</si>
  <si>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</si>
  <si>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</si>
  <si>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</si>
  <si>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</si>
  <si>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</si>
  <si>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</si>
  <si>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</si>
  <si>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</si>
  <si>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</si>
  <si>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</si>
  <si>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</si>
  <si>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</si>
  <si>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</si>
  <si>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</si>
  <si>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</si>
  <si>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</si>
  <si>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</si>
  <si>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</si>
  <si>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</si>
  <si>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</si>
  <si>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</si>
  <si>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</si>
  <si>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</si>
  <si>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</si>
  <si>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</si>
  <si>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</si>
  <si>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</si>
  <si>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</si>
  <si>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</si>
  <si>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</si>
  <si>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</si>
  <si>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</si>
  <si>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</si>
  <si>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</si>
  <si>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</si>
  <si>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</si>
  <si>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</si>
  <si>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</si>
  <si>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</si>
  <si>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</si>
  <si>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</si>
  <si>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</si>
  <si>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</si>
  <si>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</si>
  <si>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</si>
  <si>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</si>
  <si>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</si>
  <si>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</si>
  <si>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</si>
  <si>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</si>
  <si>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</si>
  <si>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</si>
  <si>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</si>
  <si>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</si>
  <si>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</si>
  <si>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</si>
  <si>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</si>
  <si>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</si>
  <si>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</si>
  <si>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</si>
  <si>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</si>
  <si>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</si>
  <si>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</si>
  <si>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</si>
  <si>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</si>
  <si>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</si>
  <si>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</si>
  <si>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</si>
  <si>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</si>
  <si>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</si>
  <si>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</si>
  <si>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</si>
  <si>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</si>
  <si>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</si>
  <si>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</si>
  <si>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</si>
  <si>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</si>
  <si>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</si>
  <si>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</si>
  <si>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</si>
  <si>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</si>
  <si>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</si>
  <si>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</si>
  <si>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</si>
  <si>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</si>
  <si>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</si>
  <si>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</si>
  <si>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</si>
  <si>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</si>
  <si>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</si>
  <si>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</si>
  <si>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</si>
  <si>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</si>
  <si>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</si>
  <si>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</si>
  <si>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</si>
  <si>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</si>
  <si>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</si>
  <si>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</si>
  <si>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</si>
  <si>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</si>
  <si>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</si>
  <si>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</si>
  <si>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</si>
  <si>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</si>
  <si>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</si>
  <si>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</si>
  <si>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</si>
  <si>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</si>
  <si>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</si>
  <si>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</si>
  <si>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</si>
  <si>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</si>
  <si>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</si>
  <si>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</si>
  <si>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</si>
  <si>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</si>
  <si>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</si>
  <si>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</si>
  <si>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</si>
  <si>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</si>
  <si>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</si>
  <si>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</si>
  <si>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</si>
  <si>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</si>
  <si>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</si>
  <si>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</si>
  <si>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</si>
  <si>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</si>
  <si>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</si>
  <si>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</si>
  <si>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</si>
  <si>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</si>
  <si>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</si>
  <si>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</si>
  <si>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</si>
  <si>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</si>
  <si>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</si>
  <si>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</si>
  <si>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</si>
  <si>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</si>
  <si>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</si>
  <si>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</si>
  <si>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</si>
  <si>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</si>
  <si>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</si>
  <si>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</si>
  <si>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</si>
  <si>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</si>
  <si>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</si>
  <si>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</si>
  <si>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</si>
  <si>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</si>
  <si>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</si>
  <si>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</si>
  <si>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</si>
  <si>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</si>
  <si>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</si>
  <si>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</si>
  <si>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</si>
  <si>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</si>
  <si>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</si>
  <si>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</si>
  <si>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</si>
  <si>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</si>
  <si>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</si>
  <si>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</si>
  <si>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</si>
  <si>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</si>
  <si>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</si>
  <si>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</si>
  <si>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</si>
  <si>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</si>
  <si>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</si>
  <si>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</si>
  <si>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</si>
  <si>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</si>
  <si>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</si>
  <si>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</si>
  <si>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</si>
  <si>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</si>
  <si>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</si>
  <si>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</si>
  <si>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</si>
  <si>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</si>
  <si>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</si>
  <si>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</si>
  <si>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</si>
  <si>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</si>
  <si>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</si>
  <si>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</si>
  <si>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</si>
  <si>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</si>
  <si>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</si>
  <si>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</si>
  <si>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</si>
  <si>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</si>
  <si>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</si>
  <si>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</si>
  <si>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</si>
  <si>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</si>
  <si>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</si>
  <si>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</si>
  <si>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</si>
  <si>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</si>
  <si>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</si>
  <si>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</si>
  <si>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</si>
  <si>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</si>
  <si>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</si>
  <si>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</si>
  <si>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</si>
  <si>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</si>
  <si>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</si>
  <si>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</si>
  <si>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</si>
  <si>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</si>
  <si>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</si>
  <si>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</si>
  <si>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</si>
  <si>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</si>
  <si>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</si>
  <si>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</si>
  <si>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</si>
  <si>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</si>
  <si>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</si>
  <si>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</si>
  <si>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</si>
  <si>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</si>
  <si>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</si>
  <si>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</si>
  <si>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</si>
  <si>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</si>
  <si>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</si>
  <si>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</si>
  <si>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</si>
  <si>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</si>
  <si>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</si>
  <si>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</si>
  <si>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</si>
  <si>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</si>
  <si>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</si>
  <si>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</si>
  <si>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</si>
  <si>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</si>
  <si>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</si>
  <si>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</si>
  <si>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</si>
  <si>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</si>
  <si>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</si>
  <si>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</si>
  <si>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</si>
  <si>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</si>
  <si>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</si>
  <si>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</si>
  <si>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</si>
  <si>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</si>
  <si>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</si>
  <si>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</si>
  <si>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</si>
  <si>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</si>
  <si>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</si>
  <si>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</si>
  <si>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</si>
  <si>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</si>
  <si>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</si>
  <si>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</si>
  <si>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</si>
  <si>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</si>
  <si>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</si>
  <si>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</si>
  <si>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</si>
  <si>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</si>
  <si>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</si>
  <si>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</si>
  <si>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</si>
  <si>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</si>
  <si>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</si>
  <si>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</si>
  <si>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</si>
  <si>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</si>
  <si>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</si>
  <si>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</si>
  <si>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</si>
  <si>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</si>
  <si>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</si>
  <si>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</si>
  <si>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</si>
  <si>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</si>
  <si>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</si>
  <si>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</si>
  <si>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</si>
  <si>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</si>
  <si>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</si>
  <si>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</si>
  <si>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</si>
  <si>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</si>
  <si>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</si>
  <si>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</si>
  <si>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</si>
  <si>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</si>
  <si>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</si>
  <si>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</si>
  <si>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</si>
  <si>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</si>
  <si>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</si>
  <si>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</si>
  <si>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</si>
  <si>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</si>
  <si>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</si>
  <si>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</si>
  <si>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</si>
  <si>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</si>
  <si>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</si>
  <si>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</si>
  <si>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</si>
  <si>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</si>
  <si>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</si>
  <si>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</si>
  <si>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</si>
  <si>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</si>
  <si>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</si>
  <si>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</si>
  <si>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</si>
  <si>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</si>
  <si>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</si>
  <si>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</si>
  <si>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</si>
  <si>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</si>
  <si>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</si>
  <si>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</si>
  <si>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</si>
  <si>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</si>
  <si>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</si>
  <si>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</si>
  <si>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</si>
  <si>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</si>
  <si>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</si>
  <si>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</si>
  <si>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</si>
  <si>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</si>
  <si>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</si>
  <si>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</si>
  <si>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</si>
  <si>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</si>
  <si>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</si>
  <si>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</si>
  <si>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</si>
  <si>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</si>
  <si>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</si>
  <si>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</si>
  <si>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</si>
  <si>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</si>
  <si>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</si>
  <si>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</si>
  <si>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</si>
  <si>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</si>
  <si>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</si>
  <si>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</si>
  <si>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</si>
  <si>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</si>
  <si>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</si>
  <si>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</si>
  <si>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</si>
  <si>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</si>
  <si>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</si>
  <si>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</si>
  <si>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</si>
  <si>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</si>
  <si>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</si>
  <si>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</si>
  <si>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</si>
  <si>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</si>
  <si>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</si>
  <si>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</si>
  <si>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</si>
  <si>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</si>
  <si>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</si>
  <si>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</si>
  <si>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</si>
  <si>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</si>
  <si>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</si>
  <si>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</si>
  <si>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</si>
  <si>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</si>
  <si>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</si>
  <si>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</si>
  <si>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</si>
  <si>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</si>
  <si>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</si>
  <si>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</si>
  <si>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</si>
  <si>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</si>
  <si>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</si>
  <si>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</si>
  <si>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</si>
  <si>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</si>
  <si>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</si>
  <si>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</si>
  <si>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</si>
  <si>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</si>
  <si>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</si>
  <si>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</si>
  <si>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</si>
  <si>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</si>
  <si>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</si>
  <si>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</si>
  <si>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</si>
  <si>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</si>
  <si>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</si>
  <si>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</si>
  <si>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</si>
  <si>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</si>
  <si>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</si>
  <si>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</si>
  <si>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</si>
  <si>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</si>
  <si>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</si>
  <si>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</si>
  <si>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</si>
  <si>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</si>
  <si>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</si>
  <si>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</si>
  <si>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</si>
  <si>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</si>
  <si>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</si>
  <si>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</si>
  <si>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</si>
  <si>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</si>
  <si>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</si>
  <si>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</si>
  <si>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</si>
  <si>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</si>
  <si>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</si>
  <si>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</si>
  <si>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</si>
  <si>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</si>
  <si>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</si>
  <si>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</si>
  <si>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</si>
  <si>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</si>
  <si>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</si>
  <si>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</si>
  <si>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</si>
  <si>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</si>
  <si>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</si>
  <si>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</si>
  <si>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</si>
  <si>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</si>
  <si>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</si>
  <si>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</si>
  <si>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</si>
  <si>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</si>
  <si>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</si>
  <si>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</si>
  <si>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</si>
  <si>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</si>
  <si>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</si>
  <si>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</si>
  <si>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</si>
  <si>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</si>
  <si>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</si>
  <si>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</si>
  <si>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</si>
  <si>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</si>
  <si>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</si>
  <si>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</si>
  <si>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</si>
  <si>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</si>
  <si>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</si>
  <si>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</si>
  <si>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</si>
  <si>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</si>
  <si>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</si>
  <si>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</si>
  <si>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</si>
  <si>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</si>
  <si>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</si>
  <si>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</si>
  <si>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</si>
  <si>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</si>
  <si>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</si>
  <si>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</si>
  <si>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</si>
  <si>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</si>
  <si>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</si>
  <si>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</si>
  <si>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</si>
  <si>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</si>
  <si>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</si>
  <si>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</si>
  <si>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</si>
  <si>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</si>
  <si>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</si>
  <si>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</si>
  <si>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</si>
  <si>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</si>
  <si>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</si>
  <si>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</si>
  <si>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</si>
  <si>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</si>
  <si>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</si>
  <si>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</si>
  <si>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</si>
  <si>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</si>
  <si>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</si>
  <si>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</si>
  <si>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</si>
  <si>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</si>
  <si>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193</t>
  </si>
  <si>
    <t>MOUNT CARMEL HOSPITAL</t>
  </si>
  <si>
    <t>COLVILLE</t>
  </si>
  <si>
    <t xml:space="preserve"> WA</t>
  </si>
  <si>
    <t xml:space="preserve"> 99114</t>
  </si>
  <si>
    <t>Stevens</t>
  </si>
  <si>
    <t>Robert Campbell</t>
  </si>
  <si>
    <t>Helen Andrus</t>
  </si>
  <si>
    <t>Gary Livingston</t>
  </si>
  <si>
    <t>509-685-2406</t>
  </si>
  <si>
    <t>509-685-2492</t>
  </si>
  <si>
    <t>12/31/2022</t>
  </si>
  <si>
    <t>982 E. COLUMBIA</t>
  </si>
  <si>
    <t>Colville</t>
  </si>
  <si>
    <t>WA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</si>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</sst>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11" transitionEvaluation="1" transitionEntry="1" codeName="Sheet1">
    <tabColor rgb="FF92D050"/>
    <pageSetUpPr autoPageBreaks="0" fitToPage="1"/>
  </sheetPr>
  <dimension ref="A1:CF716"/>
  <sheetViews>
    <sheetView tabSelected="1" topLeftCell="A211" zoomScale="70" zoomScaleNormal="70" workbookViewId="0">
      <selection activeCell="F112" sqref="F112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1926624</v>
      </c>
      <c r="C47" s="24">
        <v>107188.03</v>
      </c>
      <c r="D47" s="24">
        <v>0</v>
      </c>
      <c r="E47" s="24">
        <v>321896.31999999995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77603.759999999995</v>
      </c>
      <c r="Q47" s="24">
        <v>17801.12</v>
      </c>
      <c r="R47" s="24">
        <v>72221.459999999992</v>
      </c>
      <c r="S47" s="24">
        <v>0</v>
      </c>
      <c r="T47" s="24">
        <v>47174.2</v>
      </c>
      <c r="U47" s="24">
        <v>107801.81</v>
      </c>
      <c r="V47" s="24">
        <v>41132.79</v>
      </c>
      <c r="W47" s="24">
        <v>0</v>
      </c>
      <c r="X47" s="24">
        <v>0</v>
      </c>
      <c r="Y47" s="24">
        <v>124896.58</v>
      </c>
      <c r="Z47" s="24">
        <v>0</v>
      </c>
      <c r="AA47" s="24">
        <v>16676.870000000003</v>
      </c>
      <c r="AB47" s="24">
        <v>67222.83</v>
      </c>
      <c r="AC47" s="24">
        <v>59624.65</v>
      </c>
      <c r="AD47" s="24">
        <v>0</v>
      </c>
      <c r="AE47" s="24">
        <v>121221.39</v>
      </c>
      <c r="AF47" s="24">
        <v>0</v>
      </c>
      <c r="AG47" s="24">
        <v>139615.04000000001</v>
      </c>
      <c r="AH47" s="24">
        <v>0</v>
      </c>
      <c r="AI47" s="24">
        <v>0</v>
      </c>
      <c r="AJ47" s="24">
        <v>29179.519999999997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31319.48</v>
      </c>
      <c r="AZ47" s="24">
        <v>0</v>
      </c>
      <c r="BA47" s="24">
        <v>5098.62</v>
      </c>
      <c r="BB47" s="24">
        <v>11672.59</v>
      </c>
      <c r="BC47" s="24">
        <v>0</v>
      </c>
      <c r="BD47" s="24">
        <v>0</v>
      </c>
      <c r="BE47" s="24">
        <v>105008.55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-131.03</v>
      </c>
      <c r="BL47" s="24">
        <v>-1530.6</v>
      </c>
      <c r="BM47" s="24">
        <v>0</v>
      </c>
      <c r="BN47" s="24">
        <v>66451.14</v>
      </c>
      <c r="BO47" s="24">
        <v>184794.16</v>
      </c>
      <c r="BP47" s="24">
        <v>0</v>
      </c>
      <c r="BQ47" s="24">
        <v>0</v>
      </c>
      <c r="BR47" s="24">
        <v>0</v>
      </c>
      <c r="BS47" s="24">
        <v>0</v>
      </c>
      <c r="BT47" s="24">
        <v>29316.120000000003</v>
      </c>
      <c r="BU47" s="24">
        <v>0</v>
      </c>
      <c r="BV47" s="24">
        <v>-86.34</v>
      </c>
      <c r="BW47" s="24">
        <v>0</v>
      </c>
      <c r="BX47" s="24">
        <v>0</v>
      </c>
      <c r="BY47" s="24">
        <v>70098.990000000005</v>
      </c>
      <c r="BZ47" s="24">
        <v>0</v>
      </c>
      <c r="CA47" s="24">
        <v>1604.0300000000002</v>
      </c>
      <c r="CB47" s="24">
        <v>0</v>
      </c>
      <c r="CC47" s="24">
        <v>71752.31</v>
      </c>
      <c r="CD47" s="20"/>
      <c r="CE47" s="32">
        <v>1926624.39</v>
      </c>
    </row>
    <row r="48" spans="1:83" x14ac:dyDescent="0.35">
      <c r="A48" s="32" t="s">
        <v>217</v>
      </c>
      <c r="B48" s="312">
        <v>-0.38999999989755452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3" x14ac:dyDescent="0.35">
      <c r="A49" s="20" t="s">
        <v>218</v>
      </c>
      <c r="B49" s="32">
        <v>1926623.61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1626799</v>
      </c>
      <c r="C51" s="24">
        <v>282.79000000000002</v>
      </c>
      <c r="D51" s="24">
        <v>0</v>
      </c>
      <c r="E51" s="24">
        <v>17835.909999999996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111085.09</v>
      </c>
      <c r="Q51" s="24">
        <v>0</v>
      </c>
      <c r="R51" s="24">
        <v>5517.94</v>
      </c>
      <c r="S51" s="24">
        <v>0</v>
      </c>
      <c r="T51" s="24">
        <v>0</v>
      </c>
      <c r="U51" s="24">
        <v>9525.8700000000008</v>
      </c>
      <c r="V51" s="24">
        <v>41742.089999999997</v>
      </c>
      <c r="W51" s="24">
        <v>0</v>
      </c>
      <c r="X51" s="24">
        <v>0</v>
      </c>
      <c r="Y51" s="24">
        <v>150630.99000000002</v>
      </c>
      <c r="Z51" s="24">
        <v>0</v>
      </c>
      <c r="AA51" s="24">
        <v>3825.72</v>
      </c>
      <c r="AB51" s="24">
        <v>5502.84</v>
      </c>
      <c r="AC51" s="24">
        <v>13487.38</v>
      </c>
      <c r="AD51" s="24">
        <v>0</v>
      </c>
      <c r="AE51" s="24">
        <v>2118.48</v>
      </c>
      <c r="AF51" s="24">
        <v>0</v>
      </c>
      <c r="AG51" s="24">
        <v>13609.44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2201.59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133810.97999999998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783496.46000000008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94283.06</v>
      </c>
      <c r="BZ51" s="24">
        <v>0</v>
      </c>
      <c r="CA51" s="24">
        <v>0</v>
      </c>
      <c r="CB51" s="24">
        <v>0</v>
      </c>
      <c r="CC51" s="24">
        <v>237841.88</v>
      </c>
      <c r="CD51" s="20"/>
      <c r="CE51" s="32">
        <v>1626798.5100000002</v>
      </c>
    </row>
    <row r="52" spans="1:83" x14ac:dyDescent="0.35">
      <c r="A52" s="39" t="s">
        <v>220</v>
      </c>
      <c r="B52" s="313">
        <v>0.48999999975785613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/>
      <c r="CE52" s="32">
        <v>0</v>
      </c>
    </row>
    <row r="53" spans="1:83" x14ac:dyDescent="0.35">
      <c r="A53" s="20" t="s">
        <v>218</v>
      </c>
      <c r="B53" s="32">
        <v>1626799.4899999998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944</v>
      </c>
      <c r="D59" s="24">
        <v>0</v>
      </c>
      <c r="E59" s="24">
        <v>3250</v>
      </c>
      <c r="F59" s="24">
        <v>0</v>
      </c>
      <c r="G59" s="24">
        <v>0</v>
      </c>
      <c r="H59" s="24">
        <v>0</v>
      </c>
      <c r="I59" s="24">
        <v>0</v>
      </c>
      <c r="J59" s="24">
        <v>312</v>
      </c>
      <c r="K59" s="24">
        <v>0</v>
      </c>
      <c r="L59" s="24">
        <v>0</v>
      </c>
      <c r="M59" s="24">
        <v>0</v>
      </c>
      <c r="N59" s="24">
        <v>0</v>
      </c>
      <c r="O59" s="24">
        <v>137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89551.319999999992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10.115822115384615</v>
      </c>
      <c r="D60" s="315">
        <v>0</v>
      </c>
      <c r="E60" s="315">
        <v>36.975552884615368</v>
      </c>
      <c r="F60" s="315">
        <v>0</v>
      </c>
      <c r="G60" s="315">
        <v>0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0</v>
      </c>
      <c r="P60" s="316">
        <v>9.3424807692307716</v>
      </c>
      <c r="Q60" s="316">
        <v>1.5935096153846153</v>
      </c>
      <c r="R60" s="316">
        <v>5.0137499999999999</v>
      </c>
      <c r="S60" s="317">
        <v>0</v>
      </c>
      <c r="T60" s="317">
        <v>5.7112259615384611</v>
      </c>
      <c r="U60" s="318">
        <v>18.374548076923077</v>
      </c>
      <c r="V60" s="316">
        <v>4.7913749999999995</v>
      </c>
      <c r="W60" s="316">
        <v>0</v>
      </c>
      <c r="X60" s="316">
        <v>0</v>
      </c>
      <c r="Y60" s="316">
        <v>16.822456730769233</v>
      </c>
      <c r="Z60" s="316">
        <v>0</v>
      </c>
      <c r="AA60" s="316">
        <v>1.6819999999999999</v>
      </c>
      <c r="AB60" s="317">
        <v>7.3875528846153848</v>
      </c>
      <c r="AC60" s="316">
        <v>6.9571923076923081</v>
      </c>
      <c r="AD60" s="316">
        <v>0</v>
      </c>
      <c r="AE60" s="316">
        <v>14.243874999999999</v>
      </c>
      <c r="AF60" s="316">
        <v>0</v>
      </c>
      <c r="AG60" s="316">
        <v>16.232548076923077</v>
      </c>
      <c r="AH60" s="316">
        <v>0</v>
      </c>
      <c r="AI60" s="316">
        <v>0</v>
      </c>
      <c r="AJ60" s="316">
        <v>3.6269711538461533</v>
      </c>
      <c r="AK60" s="316">
        <v>0</v>
      </c>
      <c r="AL60" s="316">
        <v>0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0</v>
      </c>
      <c r="AW60" s="317">
        <v>0</v>
      </c>
      <c r="AX60" s="317">
        <v>0</v>
      </c>
      <c r="AY60" s="316">
        <v>8.2819663461538457</v>
      </c>
      <c r="AZ60" s="316">
        <v>0</v>
      </c>
      <c r="BA60" s="317">
        <v>3.6220576923076924</v>
      </c>
      <c r="BB60" s="317">
        <v>1.3229615384615383</v>
      </c>
      <c r="BC60" s="317">
        <v>0</v>
      </c>
      <c r="BD60" s="317">
        <v>0</v>
      </c>
      <c r="BE60" s="316">
        <v>20.55992788461538</v>
      </c>
      <c r="BF60" s="317">
        <v>0</v>
      </c>
      <c r="BG60" s="317">
        <v>0</v>
      </c>
      <c r="BH60" s="317">
        <v>0</v>
      </c>
      <c r="BI60" s="317">
        <v>0</v>
      </c>
      <c r="BJ60" s="317">
        <v>0</v>
      </c>
      <c r="BK60" s="317">
        <v>-3.2999999999999995E-2</v>
      </c>
      <c r="BL60" s="317">
        <v>-0.41678365384615385</v>
      </c>
      <c r="BM60" s="317">
        <v>0</v>
      </c>
      <c r="BN60" s="317">
        <v>7.4546057692307697</v>
      </c>
      <c r="BO60" s="317">
        <v>0</v>
      </c>
      <c r="BP60" s="317">
        <v>0</v>
      </c>
      <c r="BQ60" s="317">
        <v>0</v>
      </c>
      <c r="BR60" s="317">
        <v>0</v>
      </c>
      <c r="BS60" s="317">
        <v>0</v>
      </c>
      <c r="BT60" s="317">
        <v>3.5461730769230773</v>
      </c>
      <c r="BU60" s="317">
        <v>0</v>
      </c>
      <c r="BV60" s="317">
        <v>-3.1418269230769229E-2</v>
      </c>
      <c r="BW60" s="317">
        <v>0</v>
      </c>
      <c r="BX60" s="317">
        <v>0</v>
      </c>
      <c r="BY60" s="317">
        <v>6.5015384615384608</v>
      </c>
      <c r="BZ60" s="317">
        <v>0</v>
      </c>
      <c r="CA60" s="317">
        <v>6.1591346153846149E-2</v>
      </c>
      <c r="CB60" s="317">
        <v>0</v>
      </c>
      <c r="CC60" s="317">
        <v>3.3538461538461538E-2</v>
      </c>
      <c r="CD60" s="247" t="s">
        <v>233</v>
      </c>
      <c r="CE60" s="268">
        <v>209.77401923076923</v>
      </c>
    </row>
    <row r="61" spans="1:83" x14ac:dyDescent="0.35">
      <c r="A61" s="39" t="s">
        <v>248</v>
      </c>
      <c r="B61" s="20"/>
      <c r="C61" s="24">
        <v>1674777.6099999999</v>
      </c>
      <c r="D61" s="24">
        <v>0</v>
      </c>
      <c r="E61" s="24">
        <v>3942195.4600000004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30">
        <v>948196.68</v>
      </c>
      <c r="Q61" s="30">
        <v>232293.91999999998</v>
      </c>
      <c r="R61" s="30">
        <v>1126597.67</v>
      </c>
      <c r="S61" s="319">
        <v>0</v>
      </c>
      <c r="T61" s="319">
        <v>560470.81999999995</v>
      </c>
      <c r="U61" s="31">
        <v>1349249.14</v>
      </c>
      <c r="V61" s="30">
        <v>430485.77999999991</v>
      </c>
      <c r="W61" s="30">
        <v>0</v>
      </c>
      <c r="X61" s="30">
        <v>0</v>
      </c>
      <c r="Y61" s="30">
        <v>1481800.0100000002</v>
      </c>
      <c r="Z61" s="30">
        <v>0</v>
      </c>
      <c r="AA61" s="30">
        <v>212412.03</v>
      </c>
      <c r="AB61" s="320">
        <v>1002290.72</v>
      </c>
      <c r="AC61" s="30">
        <v>619284.86</v>
      </c>
      <c r="AD61" s="30">
        <v>0</v>
      </c>
      <c r="AE61" s="30">
        <v>1369685.72</v>
      </c>
      <c r="AF61" s="30">
        <v>0</v>
      </c>
      <c r="AG61" s="30">
        <v>2652781.94</v>
      </c>
      <c r="AH61" s="30">
        <v>0</v>
      </c>
      <c r="AI61" s="30">
        <v>0</v>
      </c>
      <c r="AJ61" s="30">
        <v>311144.45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0</v>
      </c>
      <c r="AW61" s="319">
        <v>0</v>
      </c>
      <c r="AX61" s="319">
        <v>0</v>
      </c>
      <c r="AY61" s="30">
        <v>370320.82</v>
      </c>
      <c r="AZ61" s="30">
        <v>0</v>
      </c>
      <c r="BA61" s="319">
        <v>146833.37</v>
      </c>
      <c r="BB61" s="319">
        <v>116599.08</v>
      </c>
      <c r="BC61" s="319">
        <v>0</v>
      </c>
      <c r="BD61" s="319">
        <v>0</v>
      </c>
      <c r="BE61" s="30">
        <v>1086185.79</v>
      </c>
      <c r="BF61" s="319">
        <v>0</v>
      </c>
      <c r="BG61" s="319">
        <v>0</v>
      </c>
      <c r="BH61" s="319">
        <v>0</v>
      </c>
      <c r="BI61" s="319">
        <v>0</v>
      </c>
      <c r="BJ61" s="319">
        <v>0</v>
      </c>
      <c r="BK61" s="319">
        <v>-13329.22</v>
      </c>
      <c r="BL61" s="319">
        <v>-74745.899999999994</v>
      </c>
      <c r="BM61" s="319">
        <v>0</v>
      </c>
      <c r="BN61" s="319">
        <v>723262.42</v>
      </c>
      <c r="BO61" s="319">
        <v>0</v>
      </c>
      <c r="BP61" s="319">
        <v>0</v>
      </c>
      <c r="BQ61" s="319">
        <v>0</v>
      </c>
      <c r="BR61" s="319">
        <v>0</v>
      </c>
      <c r="BS61" s="319">
        <v>0</v>
      </c>
      <c r="BT61" s="319">
        <v>321359.61</v>
      </c>
      <c r="BU61" s="319">
        <v>0</v>
      </c>
      <c r="BV61" s="319">
        <v>-5497.83</v>
      </c>
      <c r="BW61" s="319">
        <v>0</v>
      </c>
      <c r="BX61" s="319">
        <v>0</v>
      </c>
      <c r="BY61" s="319">
        <v>1049431.1900000002</v>
      </c>
      <c r="BZ61" s="319">
        <v>0</v>
      </c>
      <c r="CA61" s="319">
        <v>6610.4500000000007</v>
      </c>
      <c r="CB61" s="319">
        <v>16998.93</v>
      </c>
      <c r="CC61" s="319">
        <v>2126.9299999999998</v>
      </c>
      <c r="CD61" s="29" t="s">
        <v>233</v>
      </c>
      <c r="CE61" s="32">
        <v>21659822.450000003</v>
      </c>
    </row>
    <row r="62" spans="1:83" x14ac:dyDescent="0.35">
      <c r="A62" s="39" t="s">
        <v>9</v>
      </c>
      <c r="B62" s="20"/>
      <c r="C62" s="32">
        <v>107188</v>
      </c>
      <c r="D62" s="32">
        <v>0</v>
      </c>
      <c r="E62" s="32">
        <v>321896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77604</v>
      </c>
      <c r="Q62" s="32">
        <v>17801</v>
      </c>
      <c r="R62" s="32">
        <v>72221</v>
      </c>
      <c r="S62" s="32">
        <v>0</v>
      </c>
      <c r="T62" s="32">
        <v>47174</v>
      </c>
      <c r="U62" s="32">
        <v>107802</v>
      </c>
      <c r="V62" s="32">
        <v>41133</v>
      </c>
      <c r="W62" s="32">
        <v>0</v>
      </c>
      <c r="X62" s="32">
        <v>0</v>
      </c>
      <c r="Y62" s="32">
        <v>124897</v>
      </c>
      <c r="Z62" s="32">
        <v>0</v>
      </c>
      <c r="AA62" s="32">
        <v>16677</v>
      </c>
      <c r="AB62" s="32">
        <v>67223</v>
      </c>
      <c r="AC62" s="32">
        <v>59625</v>
      </c>
      <c r="AD62" s="32">
        <v>0</v>
      </c>
      <c r="AE62" s="32">
        <v>121221</v>
      </c>
      <c r="AF62" s="32">
        <v>0</v>
      </c>
      <c r="AG62" s="32">
        <v>139615</v>
      </c>
      <c r="AH62" s="32">
        <v>0</v>
      </c>
      <c r="AI62" s="32">
        <v>0</v>
      </c>
      <c r="AJ62" s="32">
        <v>29180</v>
      </c>
      <c r="AK62" s="32">
        <v>0</v>
      </c>
      <c r="AL62" s="32">
        <v>0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0</v>
      </c>
      <c r="AW62" s="32">
        <v>0</v>
      </c>
      <c r="AX62" s="32">
        <v>0</v>
      </c>
      <c r="AY62" s="32">
        <v>31319</v>
      </c>
      <c r="AZ62" s="32">
        <v>0</v>
      </c>
      <c r="BA62" s="32">
        <v>5099</v>
      </c>
      <c r="BB62" s="32">
        <v>11673</v>
      </c>
      <c r="BC62" s="32">
        <v>0</v>
      </c>
      <c r="BD62" s="32">
        <v>0</v>
      </c>
      <c r="BE62" s="32">
        <v>105009</v>
      </c>
      <c r="BF62" s="32">
        <v>0</v>
      </c>
      <c r="BG62" s="32">
        <v>0</v>
      </c>
      <c r="BH62" s="32">
        <v>0</v>
      </c>
      <c r="BI62" s="32">
        <v>0</v>
      </c>
      <c r="BJ62" s="32">
        <v>0</v>
      </c>
      <c r="BK62" s="32">
        <v>-131</v>
      </c>
      <c r="BL62" s="32">
        <v>-1531</v>
      </c>
      <c r="BM62" s="32">
        <v>0</v>
      </c>
      <c r="BN62" s="32">
        <v>66451</v>
      </c>
      <c r="BO62" s="32">
        <v>184794</v>
      </c>
      <c r="BP62" s="32">
        <v>0</v>
      </c>
      <c r="BQ62" s="32">
        <v>0</v>
      </c>
      <c r="BR62" s="32">
        <v>0</v>
      </c>
      <c r="BS62" s="32">
        <v>0</v>
      </c>
      <c r="BT62" s="32">
        <v>29316</v>
      </c>
      <c r="BU62" s="32">
        <v>0</v>
      </c>
      <c r="BV62" s="32">
        <v>-86</v>
      </c>
      <c r="BW62" s="32">
        <v>0</v>
      </c>
      <c r="BX62" s="32">
        <v>0</v>
      </c>
      <c r="BY62" s="32">
        <v>70099</v>
      </c>
      <c r="BZ62" s="32">
        <v>0</v>
      </c>
      <c r="CA62" s="32">
        <v>1604</v>
      </c>
      <c r="CB62" s="32">
        <v>0</v>
      </c>
      <c r="CC62" s="32">
        <v>71752</v>
      </c>
      <c r="CD62" s="29" t="s">
        <v>233</v>
      </c>
      <c r="CE62" s="32">
        <v>1926625</v>
      </c>
    </row>
    <row r="63" spans="1:83" x14ac:dyDescent="0.35">
      <c r="A63" s="39" t="s">
        <v>249</v>
      </c>
      <c r="B63" s="20"/>
      <c r="C63" s="24">
        <v>0</v>
      </c>
      <c r="D63" s="24">
        <v>0</v>
      </c>
      <c r="E63" s="24">
        <v>14741.04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33059.040000000001</v>
      </c>
      <c r="Q63" s="30">
        <v>0</v>
      </c>
      <c r="R63" s="30">
        <v>0</v>
      </c>
      <c r="S63" s="319">
        <v>0</v>
      </c>
      <c r="T63" s="319">
        <v>0</v>
      </c>
      <c r="U63" s="31">
        <v>11544.08</v>
      </c>
      <c r="V63" s="30">
        <v>9600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20">
        <v>800</v>
      </c>
      <c r="AC63" s="30">
        <v>34520.04</v>
      </c>
      <c r="AD63" s="30">
        <v>0</v>
      </c>
      <c r="AE63" s="30">
        <v>0</v>
      </c>
      <c r="AF63" s="30">
        <v>0</v>
      </c>
      <c r="AG63" s="30">
        <v>2202423.7600000002</v>
      </c>
      <c r="AH63" s="30">
        <v>0</v>
      </c>
      <c r="AI63" s="30">
        <v>0</v>
      </c>
      <c r="AJ63" s="30">
        <v>294115.3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17962.5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250014.07999999999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1458223.54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0</v>
      </c>
      <c r="CD63" s="29" t="s">
        <v>233</v>
      </c>
      <c r="CE63" s="32">
        <v>4327003.3800000008</v>
      </c>
    </row>
    <row r="64" spans="1:83" x14ac:dyDescent="0.35">
      <c r="A64" s="39" t="s">
        <v>250</v>
      </c>
      <c r="B64" s="20"/>
      <c r="C64" s="24">
        <v>79239.16</v>
      </c>
      <c r="D64" s="24">
        <v>0</v>
      </c>
      <c r="E64" s="24">
        <v>259997.26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234.06</v>
      </c>
      <c r="P64" s="30">
        <v>979199.22000000032</v>
      </c>
      <c r="Q64" s="30">
        <v>0</v>
      </c>
      <c r="R64" s="30">
        <v>51705.22</v>
      </c>
      <c r="S64" s="319">
        <v>-72312.029999999984</v>
      </c>
      <c r="T64" s="319">
        <v>76855.399999999994</v>
      </c>
      <c r="U64" s="31">
        <v>802969.07</v>
      </c>
      <c r="V64" s="30">
        <v>23347.84</v>
      </c>
      <c r="W64" s="30">
        <v>0</v>
      </c>
      <c r="X64" s="30">
        <v>0</v>
      </c>
      <c r="Y64" s="30">
        <v>102177.81000000001</v>
      </c>
      <c r="Z64" s="30">
        <v>0</v>
      </c>
      <c r="AA64" s="30">
        <v>61793.829999999994</v>
      </c>
      <c r="AB64" s="320">
        <v>2770470.44</v>
      </c>
      <c r="AC64" s="30">
        <v>82365.16</v>
      </c>
      <c r="AD64" s="30">
        <v>0</v>
      </c>
      <c r="AE64" s="30">
        <v>21576.210000000003</v>
      </c>
      <c r="AF64" s="30">
        <v>0</v>
      </c>
      <c r="AG64" s="30">
        <v>243658.34</v>
      </c>
      <c r="AH64" s="30">
        <v>0</v>
      </c>
      <c r="AI64" s="30">
        <v>0</v>
      </c>
      <c r="AJ64" s="30">
        <v>57097.78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0</v>
      </c>
      <c r="AW64" s="319">
        <v>0</v>
      </c>
      <c r="AX64" s="319">
        <v>0</v>
      </c>
      <c r="AY64" s="30">
        <v>53337.48</v>
      </c>
      <c r="AZ64" s="30">
        <v>0</v>
      </c>
      <c r="BA64" s="319">
        <v>27363.46</v>
      </c>
      <c r="BB64" s="319">
        <v>2782.61</v>
      </c>
      <c r="BC64" s="319">
        <v>0</v>
      </c>
      <c r="BD64" s="319">
        <v>-35422.439999999995</v>
      </c>
      <c r="BE64" s="30">
        <v>134689.53</v>
      </c>
      <c r="BF64" s="319">
        <v>0</v>
      </c>
      <c r="BG64" s="319">
        <v>0</v>
      </c>
      <c r="BH64" s="319">
        <v>5.08</v>
      </c>
      <c r="BI64" s="319">
        <v>0</v>
      </c>
      <c r="BJ64" s="319">
        <v>0</v>
      </c>
      <c r="BK64" s="319">
        <v>0</v>
      </c>
      <c r="BL64" s="319">
        <v>217</v>
      </c>
      <c r="BM64" s="319">
        <v>0</v>
      </c>
      <c r="BN64" s="319">
        <v>7419.07</v>
      </c>
      <c r="BO64" s="319">
        <v>4331.83</v>
      </c>
      <c r="BP64" s="319">
        <v>0</v>
      </c>
      <c r="BQ64" s="319">
        <v>0</v>
      </c>
      <c r="BR64" s="319">
        <v>0</v>
      </c>
      <c r="BS64" s="319">
        <v>0</v>
      </c>
      <c r="BT64" s="319">
        <v>2787.96</v>
      </c>
      <c r="BU64" s="319">
        <v>0</v>
      </c>
      <c r="BV64" s="319">
        <v>0</v>
      </c>
      <c r="BW64" s="319">
        <v>8.7200000000000006</v>
      </c>
      <c r="BX64" s="319">
        <v>0</v>
      </c>
      <c r="BY64" s="319">
        <v>991.24</v>
      </c>
      <c r="BZ64" s="319">
        <v>0</v>
      </c>
      <c r="CA64" s="319">
        <v>2187.2399999999998</v>
      </c>
      <c r="CB64" s="319">
        <v>0</v>
      </c>
      <c r="CC64" s="319">
        <v>252.87</v>
      </c>
      <c r="CD64" s="29" t="s">
        <v>233</v>
      </c>
      <c r="CE64" s="32">
        <v>5741326.4200000018</v>
      </c>
    </row>
    <row r="65" spans="1:83" x14ac:dyDescent="0.35">
      <c r="A65" s="39" t="s">
        <v>251</v>
      </c>
      <c r="B65" s="20"/>
      <c r="C65" s="24">
        <v>0</v>
      </c>
      <c r="D65" s="24">
        <v>0</v>
      </c>
      <c r="E65" s="24">
        <v>786.37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53.46</v>
      </c>
      <c r="Q65" s="30">
        <v>0</v>
      </c>
      <c r="R65" s="30">
        <v>3355.26</v>
      </c>
      <c r="S65" s="319">
        <v>0</v>
      </c>
      <c r="T65" s="319">
        <v>0</v>
      </c>
      <c r="U65" s="31">
        <v>0</v>
      </c>
      <c r="V65" s="30">
        <v>0</v>
      </c>
      <c r="W65" s="30">
        <v>0</v>
      </c>
      <c r="X65" s="30">
        <v>0</v>
      </c>
      <c r="Y65" s="30">
        <v>829.87</v>
      </c>
      <c r="Z65" s="30">
        <v>0</v>
      </c>
      <c r="AA65" s="30">
        <v>0</v>
      </c>
      <c r="AB65" s="32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61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579051.32999999996</v>
      </c>
      <c r="BF65" s="319">
        <v>0</v>
      </c>
      <c r="BG65" s="319">
        <v>660</v>
      </c>
      <c r="BH65" s="319">
        <v>0</v>
      </c>
      <c r="BI65" s="319">
        <v>0</v>
      </c>
      <c r="BJ65" s="319">
        <v>0</v>
      </c>
      <c r="BK65" s="319">
        <v>0</v>
      </c>
      <c r="BL65" s="319">
        <v>0</v>
      </c>
      <c r="BM65" s="319">
        <v>0</v>
      </c>
      <c r="BN65" s="319">
        <v>12468.070000000002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2826.99</v>
      </c>
      <c r="BU65" s="319">
        <v>0</v>
      </c>
      <c r="BV65" s="319">
        <v>0</v>
      </c>
      <c r="BW65" s="319">
        <v>0</v>
      </c>
      <c r="BX65" s="319">
        <v>0</v>
      </c>
      <c r="BY65" s="319">
        <v>613.21</v>
      </c>
      <c r="BZ65" s="319">
        <v>0</v>
      </c>
      <c r="CA65" s="319">
        <v>0</v>
      </c>
      <c r="CB65" s="319">
        <v>0</v>
      </c>
      <c r="CC65" s="319">
        <v>0</v>
      </c>
      <c r="CD65" s="29" t="s">
        <v>233</v>
      </c>
      <c r="CE65" s="32">
        <v>600705.55999999982</v>
      </c>
    </row>
    <row r="66" spans="1:83" x14ac:dyDescent="0.35">
      <c r="A66" s="39" t="s">
        <v>252</v>
      </c>
      <c r="B66" s="20"/>
      <c r="C66" s="24">
        <v>113953.62000000001</v>
      </c>
      <c r="D66" s="24">
        <v>0</v>
      </c>
      <c r="E66" s="24">
        <v>482698.49000000005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0">
        <v>136488.47</v>
      </c>
      <c r="Q66" s="30">
        <v>0</v>
      </c>
      <c r="R66" s="30">
        <v>268.29000000000002</v>
      </c>
      <c r="S66" s="319">
        <v>30734.92</v>
      </c>
      <c r="T66" s="319">
        <v>0</v>
      </c>
      <c r="U66" s="31">
        <v>601682.75</v>
      </c>
      <c r="V66" s="30">
        <v>244.54</v>
      </c>
      <c r="W66" s="30">
        <v>0</v>
      </c>
      <c r="X66" s="30">
        <v>0</v>
      </c>
      <c r="Y66" s="30">
        <v>1200237.8999999999</v>
      </c>
      <c r="Z66" s="30">
        <v>2.56</v>
      </c>
      <c r="AA66" s="30">
        <v>110622.94</v>
      </c>
      <c r="AB66" s="320">
        <v>62839.25</v>
      </c>
      <c r="AC66" s="30">
        <v>9062.31</v>
      </c>
      <c r="AD66" s="30">
        <v>0</v>
      </c>
      <c r="AE66" s="30">
        <v>2528.04</v>
      </c>
      <c r="AF66" s="30">
        <v>0</v>
      </c>
      <c r="AG66" s="30">
        <v>65867.990000000005</v>
      </c>
      <c r="AH66" s="30">
        <v>0</v>
      </c>
      <c r="AI66" s="30">
        <v>0</v>
      </c>
      <c r="AJ66" s="30">
        <v>3708.33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0</v>
      </c>
      <c r="AW66" s="319">
        <v>0</v>
      </c>
      <c r="AX66" s="319">
        <v>0</v>
      </c>
      <c r="AY66" s="30">
        <v>281017.01999999996</v>
      </c>
      <c r="AZ66" s="30">
        <v>0</v>
      </c>
      <c r="BA66" s="319">
        <v>512.05999999999995</v>
      </c>
      <c r="BB66" s="319">
        <v>3213</v>
      </c>
      <c r="BC66" s="319">
        <v>0</v>
      </c>
      <c r="BD66" s="319">
        <v>8488.15</v>
      </c>
      <c r="BE66" s="30">
        <v>311329.14999999997</v>
      </c>
      <c r="BF66" s="319">
        <v>0</v>
      </c>
      <c r="BG66" s="319">
        <v>28473.15</v>
      </c>
      <c r="BH66" s="319">
        <v>24284.260000000002</v>
      </c>
      <c r="BI66" s="319">
        <v>0</v>
      </c>
      <c r="BJ66" s="319">
        <v>467.2</v>
      </c>
      <c r="BK66" s="319">
        <v>0</v>
      </c>
      <c r="BL66" s="319">
        <v>84.92</v>
      </c>
      <c r="BM66" s="319">
        <v>0</v>
      </c>
      <c r="BN66" s="319">
        <v>41771.199999999997</v>
      </c>
      <c r="BO66" s="319">
        <v>2.58</v>
      </c>
      <c r="BP66" s="319">
        <v>0</v>
      </c>
      <c r="BQ66" s="319">
        <v>0</v>
      </c>
      <c r="BR66" s="319">
        <v>0</v>
      </c>
      <c r="BS66" s="319">
        <v>0</v>
      </c>
      <c r="BT66" s="319">
        <v>51773.16</v>
      </c>
      <c r="BU66" s="319">
        <v>0</v>
      </c>
      <c r="BV66" s="319">
        <v>0</v>
      </c>
      <c r="BW66" s="319">
        <v>0</v>
      </c>
      <c r="BX66" s="319">
        <v>0</v>
      </c>
      <c r="BY66" s="319">
        <v>359091</v>
      </c>
      <c r="BZ66" s="319">
        <v>0</v>
      </c>
      <c r="CA66" s="319">
        <v>196524.12</v>
      </c>
      <c r="CB66" s="319">
        <v>0</v>
      </c>
      <c r="CC66" s="319">
        <v>0</v>
      </c>
      <c r="CD66" s="29" t="s">
        <v>233</v>
      </c>
      <c r="CE66" s="32">
        <v>4127971.3700000006</v>
      </c>
    </row>
    <row r="67" spans="1:83" x14ac:dyDescent="0.35">
      <c r="A67" s="39" t="s">
        <v>11</v>
      </c>
      <c r="B67" s="20"/>
      <c r="C67" s="32">
        <v>283</v>
      </c>
      <c r="D67" s="32">
        <v>0</v>
      </c>
      <c r="E67" s="32">
        <v>17836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111085</v>
      </c>
      <c r="Q67" s="32">
        <v>0</v>
      </c>
      <c r="R67" s="32">
        <v>5518</v>
      </c>
      <c r="S67" s="32">
        <v>0</v>
      </c>
      <c r="T67" s="32">
        <v>0</v>
      </c>
      <c r="U67" s="32">
        <v>9526</v>
      </c>
      <c r="V67" s="32">
        <v>41742</v>
      </c>
      <c r="W67" s="32">
        <v>0</v>
      </c>
      <c r="X67" s="32">
        <v>0</v>
      </c>
      <c r="Y67" s="32">
        <v>150631</v>
      </c>
      <c r="Z67" s="32">
        <v>0</v>
      </c>
      <c r="AA67" s="32">
        <v>3826</v>
      </c>
      <c r="AB67" s="32">
        <v>5503</v>
      </c>
      <c r="AC67" s="32">
        <v>13487</v>
      </c>
      <c r="AD67" s="32">
        <v>0</v>
      </c>
      <c r="AE67" s="32">
        <v>2118</v>
      </c>
      <c r="AF67" s="32">
        <v>0</v>
      </c>
      <c r="AG67" s="32">
        <v>13609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2202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133811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783496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94283</v>
      </c>
      <c r="BZ67" s="32">
        <v>0</v>
      </c>
      <c r="CA67" s="32">
        <v>0</v>
      </c>
      <c r="CB67" s="32">
        <v>0</v>
      </c>
      <c r="CC67" s="32">
        <v>237842</v>
      </c>
      <c r="CD67" s="29" t="s">
        <v>233</v>
      </c>
      <c r="CE67" s="32">
        <v>1626798</v>
      </c>
    </row>
    <row r="68" spans="1:83" x14ac:dyDescent="0.35">
      <c r="A68" s="39" t="s">
        <v>253</v>
      </c>
      <c r="B68" s="32"/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0</v>
      </c>
      <c r="Q68" s="30">
        <v>0</v>
      </c>
      <c r="R68" s="30">
        <v>0</v>
      </c>
      <c r="S68" s="319">
        <v>0</v>
      </c>
      <c r="T68" s="319">
        <v>0</v>
      </c>
      <c r="U68" s="31">
        <v>38137.17</v>
      </c>
      <c r="V68" s="30">
        <v>0</v>
      </c>
      <c r="W68" s="30">
        <v>0</v>
      </c>
      <c r="X68" s="30">
        <v>0</v>
      </c>
      <c r="Y68" s="30">
        <v>28641.48</v>
      </c>
      <c r="Z68" s="30">
        <v>0</v>
      </c>
      <c r="AA68" s="30">
        <v>0</v>
      </c>
      <c r="AB68" s="320">
        <v>84927.62</v>
      </c>
      <c r="AC68" s="30">
        <v>0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v>0</v>
      </c>
      <c r="AJ68" s="30">
        <v>0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0</v>
      </c>
      <c r="AW68" s="319">
        <v>0</v>
      </c>
      <c r="AX68" s="319">
        <v>0</v>
      </c>
      <c r="AY68" s="30">
        <v>0</v>
      </c>
      <c r="AZ68" s="30">
        <v>0</v>
      </c>
      <c r="BA68" s="319">
        <v>0</v>
      </c>
      <c r="BB68" s="319">
        <v>0</v>
      </c>
      <c r="BC68" s="319">
        <v>0</v>
      </c>
      <c r="BD68" s="319">
        <v>0</v>
      </c>
      <c r="BE68" s="30">
        <v>0</v>
      </c>
      <c r="BF68" s="319">
        <v>0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12752.94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0</v>
      </c>
      <c r="BZ68" s="319">
        <v>0</v>
      </c>
      <c r="CA68" s="319">
        <v>0</v>
      </c>
      <c r="CB68" s="319">
        <v>0</v>
      </c>
      <c r="CC68" s="319">
        <v>0</v>
      </c>
      <c r="CD68" s="29" t="s">
        <v>233</v>
      </c>
      <c r="CE68" s="32">
        <v>164459.21</v>
      </c>
    </row>
    <row r="69" spans="1:83" x14ac:dyDescent="0.35">
      <c r="A69" s="39" t="s">
        <v>254</v>
      </c>
      <c r="B69" s="20"/>
      <c r="C69" s="32">
        <f t="shared" ref="C69:BN69" si="0">SUM(C70:C83)</f>
        <v>2103.6999999999998</v>
      </c>
      <c r="D69" s="32">
        <f t="shared" si="0"/>
        <v>0</v>
      </c>
      <c r="E69" s="32">
        <f t="shared" si="0"/>
        <v>9551.0600000000013</v>
      </c>
      <c r="F69" s="32">
        <f t="shared" si="0"/>
        <v>0</v>
      </c>
      <c r="G69" s="32">
        <f t="shared" si="0"/>
        <v>0</v>
      </c>
      <c r="H69" s="32">
        <f t="shared" si="0"/>
        <v>0</v>
      </c>
      <c r="I69" s="32">
        <f t="shared" si="0"/>
        <v>0</v>
      </c>
      <c r="J69" s="32">
        <f t="shared" si="0"/>
        <v>0</v>
      </c>
      <c r="K69" s="32">
        <f t="shared" si="0"/>
        <v>0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28.92</v>
      </c>
      <c r="P69" s="32">
        <f t="shared" si="0"/>
        <v>9101.93</v>
      </c>
      <c r="Q69" s="32">
        <f t="shared" si="0"/>
        <v>2258.1999999999998</v>
      </c>
      <c r="R69" s="32">
        <f t="shared" si="0"/>
        <v>6105</v>
      </c>
      <c r="S69" s="32">
        <f t="shared" si="0"/>
        <v>92.57</v>
      </c>
      <c r="T69" s="32">
        <f t="shared" si="0"/>
        <v>0</v>
      </c>
      <c r="U69" s="32">
        <f t="shared" si="0"/>
        <v>9673.2199999999993</v>
      </c>
      <c r="V69" s="32">
        <f t="shared" si="0"/>
        <v>10565.11</v>
      </c>
      <c r="W69" s="32">
        <f t="shared" si="0"/>
        <v>0</v>
      </c>
      <c r="X69" s="32">
        <f t="shared" si="0"/>
        <v>0</v>
      </c>
      <c r="Y69" s="32">
        <f t="shared" si="0"/>
        <v>7018.3600000000006</v>
      </c>
      <c r="Z69" s="32">
        <f t="shared" si="0"/>
        <v>0</v>
      </c>
      <c r="AA69" s="32">
        <f t="shared" si="0"/>
        <v>4469.49</v>
      </c>
      <c r="AB69" s="32">
        <f t="shared" si="0"/>
        <v>13963.19</v>
      </c>
      <c r="AC69" s="32">
        <f t="shared" si="0"/>
        <v>1579.71</v>
      </c>
      <c r="AD69" s="32">
        <f t="shared" si="0"/>
        <v>0</v>
      </c>
      <c r="AE69" s="32">
        <f t="shared" si="0"/>
        <v>9794.4699999999993</v>
      </c>
      <c r="AF69" s="32">
        <f t="shared" si="0"/>
        <v>0</v>
      </c>
      <c r="AG69" s="32">
        <f t="shared" si="0"/>
        <v>2145.7799999999997</v>
      </c>
      <c r="AH69" s="32">
        <f t="shared" si="0"/>
        <v>0</v>
      </c>
      <c r="AI69" s="32">
        <f t="shared" si="0"/>
        <v>0</v>
      </c>
      <c r="AJ69" s="32">
        <f t="shared" si="0"/>
        <v>3066.04</v>
      </c>
      <c r="AK69" s="32">
        <f t="shared" si="0"/>
        <v>0</v>
      </c>
      <c r="AL69" s="32">
        <f t="shared" si="0"/>
        <v>0</v>
      </c>
      <c r="AM69" s="32">
        <f t="shared" si="0"/>
        <v>0</v>
      </c>
      <c r="AN69" s="32">
        <f t="shared" si="0"/>
        <v>0</v>
      </c>
      <c r="AO69" s="32">
        <f t="shared" si="0"/>
        <v>0</v>
      </c>
      <c r="AP69" s="32">
        <f t="shared" si="0"/>
        <v>0</v>
      </c>
      <c r="AQ69" s="32">
        <f t="shared" si="0"/>
        <v>0</v>
      </c>
      <c r="AR69" s="32">
        <f t="shared" si="0"/>
        <v>0</v>
      </c>
      <c r="AS69" s="32">
        <f t="shared" si="0"/>
        <v>0</v>
      </c>
      <c r="AT69" s="32">
        <f t="shared" si="0"/>
        <v>0</v>
      </c>
      <c r="AU69" s="32">
        <f t="shared" si="0"/>
        <v>0</v>
      </c>
      <c r="AV69" s="32">
        <f t="shared" si="0"/>
        <v>0</v>
      </c>
      <c r="AW69" s="32">
        <f t="shared" si="0"/>
        <v>0</v>
      </c>
      <c r="AX69" s="32">
        <f t="shared" si="0"/>
        <v>0</v>
      </c>
      <c r="AY69" s="32">
        <f t="shared" si="0"/>
        <v>1832.62</v>
      </c>
      <c r="AZ69" s="32">
        <f t="shared" si="0"/>
        <v>0</v>
      </c>
      <c r="BA69" s="32">
        <f t="shared" si="0"/>
        <v>0</v>
      </c>
      <c r="BB69" s="32">
        <f t="shared" si="0"/>
        <v>27.93</v>
      </c>
      <c r="BC69" s="32">
        <f t="shared" si="0"/>
        <v>0</v>
      </c>
      <c r="BD69" s="32">
        <f t="shared" si="0"/>
        <v>0</v>
      </c>
      <c r="BE69" s="32">
        <f t="shared" si="0"/>
        <v>30335.63</v>
      </c>
      <c r="BF69" s="32">
        <f t="shared" si="0"/>
        <v>0</v>
      </c>
      <c r="BG69" s="32">
        <f t="shared" si="0"/>
        <v>0</v>
      </c>
      <c r="BH69" s="32">
        <f t="shared" si="0"/>
        <v>0</v>
      </c>
      <c r="BI69" s="32">
        <f t="shared" si="0"/>
        <v>0</v>
      </c>
      <c r="BJ69" s="32">
        <f t="shared" si="0"/>
        <v>0</v>
      </c>
      <c r="BK69" s="32">
        <f t="shared" si="0"/>
        <v>0</v>
      </c>
      <c r="BL69" s="32">
        <f t="shared" si="0"/>
        <v>0</v>
      </c>
      <c r="BM69" s="32">
        <f t="shared" si="0"/>
        <v>0</v>
      </c>
      <c r="BN69" s="32">
        <f t="shared" si="0"/>
        <v>1389193.17</v>
      </c>
      <c r="BO69" s="32">
        <f t="shared" ref="BO69:CD69" si="1">SUM(BO70:BO83)</f>
        <v>0</v>
      </c>
      <c r="BP69" s="32">
        <f t="shared" si="1"/>
        <v>0</v>
      </c>
      <c r="BQ69" s="32">
        <f t="shared" si="1"/>
        <v>0</v>
      </c>
      <c r="BR69" s="32">
        <f t="shared" si="1"/>
        <v>0</v>
      </c>
      <c r="BS69" s="32">
        <f t="shared" si="1"/>
        <v>0</v>
      </c>
      <c r="BT69" s="32">
        <f t="shared" si="1"/>
        <v>18938.580000000002</v>
      </c>
      <c r="BU69" s="32">
        <f t="shared" si="1"/>
        <v>0</v>
      </c>
      <c r="BV69" s="32">
        <f t="shared" si="1"/>
        <v>0</v>
      </c>
      <c r="BW69" s="32">
        <f t="shared" si="1"/>
        <v>0</v>
      </c>
      <c r="BX69" s="32">
        <f t="shared" si="1"/>
        <v>0</v>
      </c>
      <c r="BY69" s="32">
        <f t="shared" si="1"/>
        <v>19227.690000000002</v>
      </c>
      <c r="BZ69" s="32">
        <f t="shared" si="1"/>
        <v>0</v>
      </c>
      <c r="CA69" s="32">
        <f t="shared" si="1"/>
        <v>1018.05</v>
      </c>
      <c r="CB69" s="32">
        <f t="shared" si="1"/>
        <v>0</v>
      </c>
      <c r="CC69" s="32">
        <f t="shared" si="1"/>
        <v>18416479.579999998</v>
      </c>
      <c r="CD69" s="32">
        <f t="shared" si="1"/>
        <v>1330856.8700000001</v>
      </c>
      <c r="CE69" s="32">
        <f>SUM(CE70:CE84)</f>
        <v>22795342.370000001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2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2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2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2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2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2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2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2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2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2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2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2"/>
        <v>0</v>
      </c>
    </row>
    <row r="83" spans="1:84" x14ac:dyDescent="0.35">
      <c r="A83" s="33" t="s">
        <v>268</v>
      </c>
      <c r="B83" s="20"/>
      <c r="C83" s="24">
        <v>2103.6999999999998</v>
      </c>
      <c r="D83" s="24">
        <v>0</v>
      </c>
      <c r="E83" s="30">
        <v>9551.0600000000013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28.92</v>
      </c>
      <c r="P83" s="30">
        <v>9101.93</v>
      </c>
      <c r="Q83" s="30">
        <v>2258.1999999999998</v>
      </c>
      <c r="R83" s="31">
        <v>6105</v>
      </c>
      <c r="S83" s="30">
        <v>92.57</v>
      </c>
      <c r="T83" s="24">
        <v>0</v>
      </c>
      <c r="U83" s="30">
        <v>9673.2199999999993</v>
      </c>
      <c r="V83" s="30">
        <v>10565.11</v>
      </c>
      <c r="W83" s="24">
        <v>0</v>
      </c>
      <c r="X83" s="30">
        <v>0</v>
      </c>
      <c r="Y83" s="30">
        <v>7018.3600000000006</v>
      </c>
      <c r="Z83" s="30">
        <v>0</v>
      </c>
      <c r="AA83" s="30">
        <v>4469.49</v>
      </c>
      <c r="AB83" s="30">
        <v>13963.19</v>
      </c>
      <c r="AC83" s="30">
        <v>1579.71</v>
      </c>
      <c r="AD83" s="30">
        <v>0</v>
      </c>
      <c r="AE83" s="30">
        <v>9794.4699999999993</v>
      </c>
      <c r="AF83" s="30">
        <v>0</v>
      </c>
      <c r="AG83" s="30">
        <v>2145.7799999999997</v>
      </c>
      <c r="AH83" s="30">
        <v>0</v>
      </c>
      <c r="AI83" s="30">
        <v>0</v>
      </c>
      <c r="AJ83" s="30">
        <v>3066.04</v>
      </c>
      <c r="AK83" s="30">
        <v>0</v>
      </c>
      <c r="AL83" s="30">
        <v>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1832.62</v>
      </c>
      <c r="AZ83" s="30">
        <v>0</v>
      </c>
      <c r="BA83" s="30">
        <v>0</v>
      </c>
      <c r="BB83" s="30">
        <v>27.93</v>
      </c>
      <c r="BC83" s="30">
        <v>0</v>
      </c>
      <c r="BD83" s="30">
        <v>0</v>
      </c>
      <c r="BE83" s="30">
        <v>30335.63</v>
      </c>
      <c r="BF83" s="30">
        <v>0</v>
      </c>
      <c r="BG83" s="30">
        <v>0</v>
      </c>
      <c r="BH83" s="31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0</v>
      </c>
      <c r="BN83" s="30">
        <v>1389193.17</v>
      </c>
      <c r="BO83" s="30">
        <v>0</v>
      </c>
      <c r="BP83" s="30">
        <v>0</v>
      </c>
      <c r="BQ83" s="30">
        <v>0</v>
      </c>
      <c r="BR83" s="30">
        <v>0</v>
      </c>
      <c r="BS83" s="30">
        <v>0</v>
      </c>
      <c r="BT83" s="30">
        <v>18938.580000000002</v>
      </c>
      <c r="BU83" s="30">
        <v>0</v>
      </c>
      <c r="BV83" s="30">
        <v>0</v>
      </c>
      <c r="BW83" s="30">
        <v>0</v>
      </c>
      <c r="BX83" s="30">
        <v>0</v>
      </c>
      <c r="BY83" s="30">
        <v>19227.690000000002</v>
      </c>
      <c r="BZ83" s="30">
        <v>0</v>
      </c>
      <c r="CA83" s="30">
        <v>1018.05</v>
      </c>
      <c r="CB83" s="30">
        <v>0</v>
      </c>
      <c r="CC83" s="30">
        <v>18416479.579999998</v>
      </c>
      <c r="CD83" s="35">
        <v>1330856.8700000001</v>
      </c>
      <c r="CE83" s="32">
        <f t="shared" si="2"/>
        <v>21299426.870000001</v>
      </c>
    </row>
    <row r="84" spans="1:84" x14ac:dyDescent="0.35">
      <c r="A84" s="39" t="s">
        <v>269</v>
      </c>
      <c r="B84" s="20"/>
      <c r="C84" s="24">
        <v>0</v>
      </c>
      <c r="D84" s="24">
        <v>0</v>
      </c>
      <c r="E84" s="24">
        <v>6628.53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2000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200</v>
      </c>
      <c r="AF84" s="24">
        <v>0</v>
      </c>
      <c r="AG84" s="24">
        <v>0</v>
      </c>
      <c r="AH84" s="24">
        <v>0</v>
      </c>
      <c r="AI84" s="24">
        <v>0</v>
      </c>
      <c r="AJ84" s="24">
        <v>1897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254741.17</v>
      </c>
      <c r="AZ84" s="24">
        <v>0</v>
      </c>
      <c r="BA84" s="24">
        <v>11339.46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487418.57999999996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997</v>
      </c>
      <c r="BZ84" s="24">
        <v>0</v>
      </c>
      <c r="CA84" s="24">
        <v>0</v>
      </c>
      <c r="CB84" s="24">
        <v>0</v>
      </c>
      <c r="CC84" s="24">
        <v>730693.76</v>
      </c>
      <c r="CD84" s="35">
        <v>0</v>
      </c>
      <c r="CE84" s="32">
        <f t="shared" si="2"/>
        <v>1495915.5</v>
      </c>
    </row>
    <row r="85" spans="1:84" x14ac:dyDescent="0.35">
      <c r="A85" s="39" t="s">
        <v>270</v>
      </c>
      <c r="B85" s="32"/>
      <c r="C85" s="32">
        <v>1977545.0899999999</v>
      </c>
      <c r="D85" s="32">
        <v>0</v>
      </c>
      <c r="E85" s="32">
        <v>5043073.1500000004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262.98</v>
      </c>
      <c r="P85" s="32">
        <v>2294787.8000000007</v>
      </c>
      <c r="Q85" s="32">
        <v>252353.12</v>
      </c>
      <c r="R85" s="32">
        <v>1265770.44</v>
      </c>
      <c r="S85" s="32">
        <v>-41484.539999999986</v>
      </c>
      <c r="T85" s="32">
        <v>684500.22</v>
      </c>
      <c r="U85" s="32">
        <v>2930583.43</v>
      </c>
      <c r="V85" s="32">
        <v>557118.2699999999</v>
      </c>
      <c r="W85" s="32">
        <v>0</v>
      </c>
      <c r="X85" s="32">
        <v>0</v>
      </c>
      <c r="Y85" s="32">
        <v>3094233.43</v>
      </c>
      <c r="Z85" s="32">
        <v>2.56</v>
      </c>
      <c r="AA85" s="32">
        <v>409801.29</v>
      </c>
      <c r="AB85" s="32">
        <v>4008017.22</v>
      </c>
      <c r="AC85" s="32">
        <v>819924.08000000007</v>
      </c>
      <c r="AD85" s="32">
        <v>0</v>
      </c>
      <c r="AE85" s="32">
        <v>1526723.44</v>
      </c>
      <c r="AF85" s="32">
        <v>0</v>
      </c>
      <c r="AG85" s="32">
        <v>5320101.8100000005</v>
      </c>
      <c r="AH85" s="32">
        <v>0</v>
      </c>
      <c r="AI85" s="32">
        <v>0</v>
      </c>
      <c r="AJ85" s="32">
        <v>696414.9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485348.7699999999</v>
      </c>
      <c r="AZ85" s="32">
        <v>0</v>
      </c>
      <c r="BA85" s="32">
        <v>168468.43</v>
      </c>
      <c r="BB85" s="32">
        <v>134295.62</v>
      </c>
      <c r="BC85" s="32">
        <v>0</v>
      </c>
      <c r="BD85" s="32">
        <v>-26934.289999999994</v>
      </c>
      <c r="BE85" s="32">
        <v>2398373.9299999997</v>
      </c>
      <c r="BF85" s="32">
        <v>0</v>
      </c>
      <c r="BG85" s="32">
        <v>29133.15</v>
      </c>
      <c r="BH85" s="32">
        <v>24289.340000000004</v>
      </c>
      <c r="BI85" s="32">
        <v>0</v>
      </c>
      <c r="BJ85" s="32">
        <v>467.2</v>
      </c>
      <c r="BK85" s="32">
        <v>-13460.22</v>
      </c>
      <c r="BL85" s="32">
        <v>-75974.98</v>
      </c>
      <c r="BM85" s="32">
        <v>0</v>
      </c>
      <c r="BN85" s="32">
        <v>2799409.3699999996</v>
      </c>
      <c r="BO85" s="32">
        <v>189128.40999999997</v>
      </c>
      <c r="BP85" s="32">
        <v>0</v>
      </c>
      <c r="BQ85" s="32">
        <v>0</v>
      </c>
      <c r="BR85" s="32">
        <v>0</v>
      </c>
      <c r="BS85" s="32">
        <v>0</v>
      </c>
      <c r="BT85" s="32">
        <v>427002.3</v>
      </c>
      <c r="BU85" s="32">
        <v>0</v>
      </c>
      <c r="BV85" s="32">
        <v>-5583.83</v>
      </c>
      <c r="BW85" s="32">
        <v>1458232.26</v>
      </c>
      <c r="BX85" s="32">
        <v>0</v>
      </c>
      <c r="BY85" s="32">
        <v>1592739.33</v>
      </c>
      <c r="BZ85" s="32">
        <v>0</v>
      </c>
      <c r="CA85" s="32">
        <v>207943.86</v>
      </c>
      <c r="CB85" s="32">
        <v>16998.93</v>
      </c>
      <c r="CC85" s="32">
        <v>17997759.619999997</v>
      </c>
      <c r="CD85" s="32">
        <v>1330856.8700000001</v>
      </c>
      <c r="CE85" s="32">
        <f t="shared" si="2"/>
        <v>59978222.75999999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3113092</v>
      </c>
      <c r="D87" s="24">
        <v>0</v>
      </c>
      <c r="E87" s="24">
        <v>6612573.5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1100796.06</v>
      </c>
      <c r="Q87" s="24">
        <v>260728</v>
      </c>
      <c r="R87" s="24">
        <v>3212</v>
      </c>
      <c r="S87" s="24">
        <v>0</v>
      </c>
      <c r="T87" s="24">
        <v>0</v>
      </c>
      <c r="U87" s="24">
        <v>1627178.19</v>
      </c>
      <c r="V87" s="24">
        <v>269422.12</v>
      </c>
      <c r="W87" s="24">
        <v>0</v>
      </c>
      <c r="X87" s="24">
        <v>0</v>
      </c>
      <c r="Y87" s="24">
        <v>1183209.5200000003</v>
      </c>
      <c r="Z87" s="24">
        <v>0</v>
      </c>
      <c r="AA87" s="24">
        <v>0</v>
      </c>
      <c r="AB87" s="24">
        <v>3577308.26</v>
      </c>
      <c r="AC87" s="24">
        <v>1030557</v>
      </c>
      <c r="AD87" s="24">
        <v>0</v>
      </c>
      <c r="AE87" s="24">
        <v>354225</v>
      </c>
      <c r="AF87" s="24">
        <v>0</v>
      </c>
      <c r="AG87" s="24">
        <v>459435</v>
      </c>
      <c r="AH87" s="24">
        <v>0</v>
      </c>
      <c r="AI87" s="24">
        <v>0</v>
      </c>
      <c r="AJ87" s="24">
        <v>65162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3">SUM(C87:CD87)</f>
        <v>19656898.649999999</v>
      </c>
    </row>
    <row r="88" spans="1:84" x14ac:dyDescent="0.35">
      <c r="A88" s="26" t="s">
        <v>273</v>
      </c>
      <c r="B88" s="20"/>
      <c r="C88" s="24">
        <v>126324</v>
      </c>
      <c r="D88" s="24">
        <v>0</v>
      </c>
      <c r="E88" s="24">
        <v>1125869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14055084.950000001</v>
      </c>
      <c r="Q88" s="24">
        <v>864078</v>
      </c>
      <c r="R88" s="24">
        <v>2299174.9</v>
      </c>
      <c r="S88" s="24">
        <v>0</v>
      </c>
      <c r="T88" s="24">
        <v>723652.1</v>
      </c>
      <c r="U88" s="24">
        <v>14313355.07</v>
      </c>
      <c r="V88" s="24">
        <v>2480413.62</v>
      </c>
      <c r="W88" s="24">
        <v>0</v>
      </c>
      <c r="X88" s="24">
        <v>0</v>
      </c>
      <c r="Y88" s="24">
        <v>29292135.91</v>
      </c>
      <c r="Z88" s="24">
        <v>0</v>
      </c>
      <c r="AA88" s="24">
        <v>2263317.67</v>
      </c>
      <c r="AB88" s="24">
        <v>12179386.35</v>
      </c>
      <c r="AC88" s="24">
        <v>1368904</v>
      </c>
      <c r="AD88" s="24">
        <v>0</v>
      </c>
      <c r="AE88" s="24">
        <v>2267414</v>
      </c>
      <c r="AF88" s="24">
        <v>0</v>
      </c>
      <c r="AG88" s="24">
        <v>15940987.310000002</v>
      </c>
      <c r="AH88" s="24">
        <v>0</v>
      </c>
      <c r="AI88" s="24">
        <v>0</v>
      </c>
      <c r="AJ88" s="24">
        <v>2390458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3"/>
        <v>101690554.88</v>
      </c>
    </row>
    <row r="89" spans="1:84" x14ac:dyDescent="0.35">
      <c r="A89" s="26" t="s">
        <v>274</v>
      </c>
      <c r="B89" s="20"/>
      <c r="C89" s="32">
        <v>3239416</v>
      </c>
      <c r="D89" s="32">
        <v>0</v>
      </c>
      <c r="E89" s="32">
        <v>7738442.5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15155881.010000002</v>
      </c>
      <c r="Q89" s="32">
        <v>1124806</v>
      </c>
      <c r="R89" s="32">
        <v>2302386.9</v>
      </c>
      <c r="S89" s="32">
        <v>0</v>
      </c>
      <c r="T89" s="32">
        <v>723652.1</v>
      </c>
      <c r="U89" s="32">
        <v>15940533.26</v>
      </c>
      <c r="V89" s="32">
        <v>2749835.74</v>
      </c>
      <c r="W89" s="32">
        <v>0</v>
      </c>
      <c r="X89" s="32">
        <v>0</v>
      </c>
      <c r="Y89" s="32">
        <v>30475345.43</v>
      </c>
      <c r="Z89" s="32">
        <v>0</v>
      </c>
      <c r="AA89" s="32">
        <v>2263317.67</v>
      </c>
      <c r="AB89" s="32">
        <v>15756694.609999999</v>
      </c>
      <c r="AC89" s="32">
        <v>2399461</v>
      </c>
      <c r="AD89" s="32">
        <v>0</v>
      </c>
      <c r="AE89" s="32">
        <v>2621639</v>
      </c>
      <c r="AF89" s="32">
        <v>0</v>
      </c>
      <c r="AG89" s="32">
        <v>16400422.310000002</v>
      </c>
      <c r="AH89" s="32">
        <v>0</v>
      </c>
      <c r="AI89" s="32">
        <v>0</v>
      </c>
      <c r="AJ89" s="32">
        <v>2455620</v>
      </c>
      <c r="AK89" s="32">
        <v>0</v>
      </c>
      <c r="AL89" s="32">
        <v>0</v>
      </c>
      <c r="AM89" s="32">
        <v>0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3"/>
        <v>121347453.53</v>
      </c>
    </row>
    <row r="90" spans="1:84" x14ac:dyDescent="0.35">
      <c r="A90" s="39" t="s">
        <v>275</v>
      </c>
      <c r="B90" s="32"/>
      <c r="C90" s="24">
        <v>2993.3399999999997</v>
      </c>
      <c r="D90" s="24">
        <v>0</v>
      </c>
      <c r="E90" s="24">
        <v>15799.469999999998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5305.46</v>
      </c>
      <c r="Q90" s="24">
        <v>5567.119999999999</v>
      </c>
      <c r="R90" s="24">
        <v>205.07999999999998</v>
      </c>
      <c r="S90" s="24">
        <v>2283.1499999999996</v>
      </c>
      <c r="T90" s="24">
        <v>791.7</v>
      </c>
      <c r="U90" s="24">
        <v>1647.8600000000001</v>
      </c>
      <c r="V90" s="24">
        <v>2034.4399999999998</v>
      </c>
      <c r="W90" s="24">
        <v>0</v>
      </c>
      <c r="X90" s="24">
        <v>0</v>
      </c>
      <c r="Y90" s="24">
        <v>5829.0899999999992</v>
      </c>
      <c r="Z90" s="24">
        <v>0</v>
      </c>
      <c r="AA90" s="24">
        <v>921.70999999999992</v>
      </c>
      <c r="AB90" s="24">
        <v>1320.75</v>
      </c>
      <c r="AC90" s="24">
        <v>653.63</v>
      </c>
      <c r="AD90" s="24">
        <v>0</v>
      </c>
      <c r="AE90" s="24">
        <v>5392.8599999999979</v>
      </c>
      <c r="AF90" s="24">
        <v>0</v>
      </c>
      <c r="AG90" s="24">
        <v>6113.9</v>
      </c>
      <c r="AH90" s="24">
        <v>0</v>
      </c>
      <c r="AI90" s="24">
        <v>0</v>
      </c>
      <c r="AJ90" s="24">
        <v>0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3806.78</v>
      </c>
      <c r="AZ90" s="24">
        <v>0</v>
      </c>
      <c r="BA90" s="24">
        <v>646.27</v>
      </c>
      <c r="BB90" s="24">
        <v>48.06</v>
      </c>
      <c r="BC90" s="24">
        <v>0</v>
      </c>
      <c r="BD90" s="24">
        <v>0</v>
      </c>
      <c r="BE90" s="24">
        <v>13231.689999999997</v>
      </c>
      <c r="BF90" s="24">
        <v>0</v>
      </c>
      <c r="BG90" s="24">
        <v>0</v>
      </c>
      <c r="BH90" s="24">
        <v>1510.97</v>
      </c>
      <c r="BI90" s="24">
        <v>0</v>
      </c>
      <c r="BJ90" s="24">
        <v>210.74</v>
      </c>
      <c r="BK90" s="24">
        <v>0</v>
      </c>
      <c r="BL90" s="24">
        <v>2008.2200000000003</v>
      </c>
      <c r="BM90" s="24">
        <v>0</v>
      </c>
      <c r="BN90" s="24">
        <v>5820.7899999999981</v>
      </c>
      <c r="BO90" s="24">
        <v>289.83</v>
      </c>
      <c r="BP90" s="24">
        <v>0</v>
      </c>
      <c r="BQ90" s="24">
        <v>0</v>
      </c>
      <c r="BR90" s="24">
        <v>0</v>
      </c>
      <c r="BS90" s="24">
        <v>279.69</v>
      </c>
      <c r="BT90" s="24">
        <v>1017.78</v>
      </c>
      <c r="BU90" s="24">
        <v>0</v>
      </c>
      <c r="BV90" s="24">
        <v>624.39</v>
      </c>
      <c r="BW90" s="24">
        <v>416</v>
      </c>
      <c r="BX90" s="24">
        <v>0</v>
      </c>
      <c r="BY90" s="24">
        <v>885.95</v>
      </c>
      <c r="BZ90" s="24">
        <v>0</v>
      </c>
      <c r="CA90" s="24">
        <v>1609.58</v>
      </c>
      <c r="CB90" s="24">
        <v>0</v>
      </c>
      <c r="CC90" s="24">
        <v>285.02</v>
      </c>
      <c r="CD90" s="264" t="s">
        <v>233</v>
      </c>
      <c r="CE90" s="32">
        <f t="shared" si="3"/>
        <v>89551.319999999992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3"/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804.50801606274467</v>
      </c>
      <c r="D92" s="24">
        <v>0</v>
      </c>
      <c r="E92" s="24">
        <v>4246.360341472353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1425.927258146502</v>
      </c>
      <c r="Q92" s="24">
        <v>1496.2525694986962</v>
      </c>
      <c r="R92" s="24">
        <v>55.118531117129258</v>
      </c>
      <c r="S92" s="24">
        <v>613.63309108676447</v>
      </c>
      <c r="T92" s="24">
        <v>212.78204157124657</v>
      </c>
      <c r="U92" s="24">
        <v>442.88873945130018</v>
      </c>
      <c r="V92" s="24">
        <v>546.78829942428547</v>
      </c>
      <c r="W92" s="24">
        <v>0</v>
      </c>
      <c r="X92" s="24">
        <v>0</v>
      </c>
      <c r="Y92" s="24">
        <v>1566.6611983106445</v>
      </c>
      <c r="Z92" s="24">
        <v>0</v>
      </c>
      <c r="AA92" s="24">
        <v>247.72430912799496</v>
      </c>
      <c r="AB92" s="24">
        <v>354.97269345108481</v>
      </c>
      <c r="AC92" s="24">
        <v>175.67352006089916</v>
      </c>
      <c r="AD92" s="24">
        <v>0</v>
      </c>
      <c r="AE92" s="24">
        <v>1449.41740647709</v>
      </c>
      <c r="AF92" s="24">
        <v>0</v>
      </c>
      <c r="AG92" s="24">
        <v>1643.2084425444536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21" t="s">
        <v>233</v>
      </c>
      <c r="AY92" s="321" t="s">
        <v>233</v>
      </c>
      <c r="AZ92" s="29" t="s">
        <v>233</v>
      </c>
      <c r="BA92" s="24">
        <v>173.69540230674434</v>
      </c>
      <c r="BB92" s="24">
        <v>12.916893921831639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406.09736182001564</v>
      </c>
      <c r="BI92" s="24">
        <v>0</v>
      </c>
      <c r="BJ92" s="29" t="s">
        <v>233</v>
      </c>
      <c r="BK92" s="24">
        <v>0</v>
      </c>
      <c r="BL92" s="24">
        <v>539.74125492510893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75.171162317875385</v>
      </c>
      <c r="BT92" s="24">
        <v>273.54465867169796</v>
      </c>
      <c r="BU92" s="24">
        <v>0</v>
      </c>
      <c r="BV92" s="24">
        <v>167.81480224412104</v>
      </c>
      <c r="BW92" s="24">
        <v>111.80665566962051</v>
      </c>
      <c r="BX92" s="24">
        <v>0</v>
      </c>
      <c r="BY92" s="24">
        <v>238.11323699639496</v>
      </c>
      <c r="BZ92" s="24">
        <v>0</v>
      </c>
      <c r="CA92" s="24">
        <v>432.60037700170136</v>
      </c>
      <c r="CB92" s="24">
        <v>0</v>
      </c>
      <c r="CC92" s="29" t="s">
        <v>233</v>
      </c>
      <c r="CD92" s="29" t="s">
        <v>233</v>
      </c>
      <c r="CE92" s="32">
        <f t="shared" si="3"/>
        <v>17713.418263678304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3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6.632480769230769</v>
      </c>
      <c r="D94" s="315">
        <v>0</v>
      </c>
      <c r="E94" s="315">
        <v>24.995471153846154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6">
        <v>3.6988461538461541</v>
      </c>
      <c r="Q94" s="316">
        <v>1.2020625</v>
      </c>
      <c r="R94" s="316">
        <v>0</v>
      </c>
      <c r="S94" s="317">
        <v>0</v>
      </c>
      <c r="T94" s="317">
        <v>3.6061971153846155</v>
      </c>
      <c r="U94" s="318">
        <v>1.1778846153846154E-3</v>
      </c>
      <c r="V94" s="316">
        <v>0</v>
      </c>
      <c r="W94" s="316">
        <v>0</v>
      </c>
      <c r="X94" s="316">
        <v>0</v>
      </c>
      <c r="Y94" s="316">
        <v>1.6826923076923078E-3</v>
      </c>
      <c r="Z94" s="316">
        <v>0</v>
      </c>
      <c r="AA94" s="316">
        <v>0.30065384615384616</v>
      </c>
      <c r="AB94" s="317">
        <v>0</v>
      </c>
      <c r="AC94" s="316">
        <v>0</v>
      </c>
      <c r="AD94" s="316">
        <v>0</v>
      </c>
      <c r="AE94" s="316">
        <v>0</v>
      </c>
      <c r="AF94" s="316">
        <v>0</v>
      </c>
      <c r="AG94" s="316">
        <v>9.7057500000000001</v>
      </c>
      <c r="AH94" s="316">
        <v>0</v>
      </c>
      <c r="AI94" s="316">
        <v>0</v>
      </c>
      <c r="AJ94" s="316">
        <v>2.3478557692307693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0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3"/>
        <v>52.492177884615387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1376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1377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1378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99114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325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1380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1381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>
        <v>1</v>
      </c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763</v>
      </c>
      <c r="D127" s="50">
        <v>4194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137</v>
      </c>
      <c r="D130" s="50">
        <v>312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4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21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>
        <v>20</v>
      </c>
      <c r="D143" s="20"/>
      <c r="E143" s="32">
        <f>SUM(C132:C142)</f>
        <v>25</v>
      </c>
    </row>
    <row r="144" spans="1:5" x14ac:dyDescent="0.35">
      <c r="A144" s="20" t="s">
        <v>325</v>
      </c>
      <c r="B144" s="46" t="s">
        <v>284</v>
      </c>
      <c r="C144" s="47">
        <v>55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5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377</v>
      </c>
      <c r="C154" s="50">
        <v>178</v>
      </c>
      <c r="D154" s="50">
        <v>208</v>
      </c>
      <c r="E154" s="32">
        <f>SUM(B154:D154)</f>
        <v>763</v>
      </c>
    </row>
    <row r="155" spans="1:6" x14ac:dyDescent="0.35">
      <c r="A155" s="20" t="s">
        <v>227</v>
      </c>
      <c r="B155" s="50">
        <v>2071</v>
      </c>
      <c r="C155" s="50">
        <v>979</v>
      </c>
      <c r="D155" s="50">
        <v>1144</v>
      </c>
      <c r="E155" s="32">
        <f>SUM(B155:D155)</f>
        <v>4194</v>
      </c>
    </row>
    <row r="156" spans="1:6" x14ac:dyDescent="0.35">
      <c r="A156" s="20" t="s">
        <v>332</v>
      </c>
      <c r="B156" s="50">
        <v>40667</v>
      </c>
      <c r="C156" s="50">
        <v>19223</v>
      </c>
      <c r="D156" s="50">
        <v>22466</v>
      </c>
      <c r="E156" s="32">
        <f>SUM(B156:D156)</f>
        <v>82356</v>
      </c>
    </row>
    <row r="157" spans="1:6" x14ac:dyDescent="0.35">
      <c r="A157" s="20" t="s">
        <v>272</v>
      </c>
      <c r="B157" s="50">
        <v>10662720</v>
      </c>
      <c r="C157" s="50">
        <v>5452041</v>
      </c>
      <c r="D157" s="50">
        <v>3542138</v>
      </c>
      <c r="E157" s="32">
        <f>SUM(B157:D157)</f>
        <v>19656899</v>
      </c>
      <c r="F157" s="18"/>
    </row>
    <row r="158" spans="1:6" x14ac:dyDescent="0.35">
      <c r="A158" s="20" t="s">
        <v>273</v>
      </c>
      <c r="B158" s="50">
        <v>49258284</v>
      </c>
      <c r="C158" s="50">
        <v>22871998</v>
      </c>
      <c r="D158" s="50">
        <v>29560273</v>
      </c>
      <c r="E158" s="32">
        <f>SUM(B158:D158)</f>
        <v>101690555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1355309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-16898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1747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390617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195849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1926624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64295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100164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164459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0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358548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10750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369298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62774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898786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961560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169015.18</v>
      </c>
      <c r="C211" s="47">
        <v>0</v>
      </c>
      <c r="D211" s="50">
        <v>0</v>
      </c>
      <c r="E211" s="32">
        <f t="shared" ref="E211:E219" si="4">SUM(B211:C211)-D211</f>
        <v>169015.18</v>
      </c>
    </row>
    <row r="212" spans="1:5" x14ac:dyDescent="0.35">
      <c r="A212" s="20" t="s">
        <v>367</v>
      </c>
      <c r="B212" s="50">
        <v>3512770.8</v>
      </c>
      <c r="C212" s="47">
        <v>0</v>
      </c>
      <c r="D212" s="50">
        <v>0</v>
      </c>
      <c r="E212" s="32">
        <f t="shared" si="4"/>
        <v>3512770.8</v>
      </c>
    </row>
    <row r="213" spans="1:5" x14ac:dyDescent="0.35">
      <c r="A213" s="20" t="s">
        <v>368</v>
      </c>
      <c r="B213" s="50">
        <v>40050567</v>
      </c>
      <c r="C213" s="47">
        <v>749430.03000000119</v>
      </c>
      <c r="D213" s="50">
        <v>0</v>
      </c>
      <c r="E213" s="32">
        <f t="shared" si="4"/>
        <v>40799997.030000001</v>
      </c>
    </row>
    <row r="214" spans="1:5" x14ac:dyDescent="0.35">
      <c r="A214" s="20" t="s">
        <v>369</v>
      </c>
      <c r="B214" s="50"/>
      <c r="C214" s="47"/>
      <c r="D214" s="50"/>
      <c r="E214" s="32">
        <f t="shared" si="4"/>
        <v>0</v>
      </c>
    </row>
    <row r="215" spans="1:5" x14ac:dyDescent="0.35">
      <c r="A215" s="20" t="s">
        <v>370</v>
      </c>
      <c r="B215" s="50">
        <v>1054203.6599999999</v>
      </c>
      <c r="C215" s="47">
        <v>0</v>
      </c>
      <c r="D215" s="50">
        <v>0</v>
      </c>
      <c r="E215" s="32">
        <f t="shared" si="4"/>
        <v>1054203.6599999999</v>
      </c>
    </row>
    <row r="216" spans="1:5" x14ac:dyDescent="0.35">
      <c r="A216" s="20" t="s">
        <v>371</v>
      </c>
      <c r="B216" s="50">
        <v>14478892.369999999</v>
      </c>
      <c r="C216" s="47">
        <v>420643.46999999881</v>
      </c>
      <c r="D216" s="50">
        <v>0</v>
      </c>
      <c r="E216" s="32">
        <f t="shared" si="4"/>
        <v>14899535.839999998</v>
      </c>
    </row>
    <row r="217" spans="1:5" x14ac:dyDescent="0.35">
      <c r="A217" s="20" t="s">
        <v>372</v>
      </c>
      <c r="B217" s="50"/>
      <c r="C217" s="47"/>
      <c r="D217" s="50"/>
      <c r="E217" s="32">
        <f t="shared" si="4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4"/>
        <v>0</v>
      </c>
    </row>
    <row r="219" spans="1:5" x14ac:dyDescent="0.35">
      <c r="A219" s="20" t="s">
        <v>374</v>
      </c>
      <c r="B219" s="50">
        <v>1681124.63</v>
      </c>
      <c r="C219" s="47">
        <v>-895138.82999999588</v>
      </c>
      <c r="D219" s="50">
        <v>68.09</v>
      </c>
      <c r="E219" s="32">
        <f t="shared" si="4"/>
        <v>785917.71000000404</v>
      </c>
    </row>
    <row r="220" spans="1:5" x14ac:dyDescent="0.35">
      <c r="A220" s="20" t="s">
        <v>215</v>
      </c>
      <c r="B220" s="32">
        <f>SUM(B211:B219)</f>
        <v>60946573.639999993</v>
      </c>
      <c r="C220" s="266">
        <f>SUM(C211:C219)</f>
        <v>274934.67000000412</v>
      </c>
      <c r="D220" s="32">
        <f>SUM(D211:D219)</f>
        <v>68.09</v>
      </c>
      <c r="E220" s="32">
        <f>SUM(E211:E219)</f>
        <v>61221440.219999991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3493102.17</v>
      </c>
      <c r="C225" s="47">
        <v>1860.339999999851</v>
      </c>
      <c r="D225" s="50">
        <v>0</v>
      </c>
      <c r="E225" s="32">
        <f t="shared" ref="E225:E232" si="5">SUM(B225:C225)-D225</f>
        <v>3494962.51</v>
      </c>
    </row>
    <row r="226" spans="1:5" x14ac:dyDescent="0.35">
      <c r="A226" s="20" t="s">
        <v>368</v>
      </c>
      <c r="B226" s="50">
        <v>18446709.43</v>
      </c>
      <c r="C226" s="47">
        <v>1074274.5700000003</v>
      </c>
      <c r="D226" s="50">
        <v>0</v>
      </c>
      <c r="E226" s="32">
        <f t="shared" si="5"/>
        <v>19520984</v>
      </c>
    </row>
    <row r="227" spans="1:5" x14ac:dyDescent="0.35">
      <c r="A227" s="20" t="s">
        <v>369</v>
      </c>
      <c r="B227" s="50"/>
      <c r="C227" s="47"/>
      <c r="D227" s="50"/>
      <c r="E227" s="32">
        <f t="shared" si="5"/>
        <v>0</v>
      </c>
    </row>
    <row r="228" spans="1:5" x14ac:dyDescent="0.35">
      <c r="A228" s="20" t="s">
        <v>370</v>
      </c>
      <c r="B228" s="50">
        <v>918736.07</v>
      </c>
      <c r="C228" s="47">
        <v>53373.090000000084</v>
      </c>
      <c r="D228" s="50">
        <v>0</v>
      </c>
      <c r="E228" s="32">
        <f t="shared" si="5"/>
        <v>972109.16</v>
      </c>
    </row>
    <row r="229" spans="1:5" x14ac:dyDescent="0.35">
      <c r="A229" s="20" t="s">
        <v>371</v>
      </c>
      <c r="B229" s="50">
        <v>13131254.939999999</v>
      </c>
      <c r="C229" s="47">
        <v>497290.50999999978</v>
      </c>
      <c r="D229" s="50">
        <v>0</v>
      </c>
      <c r="E229" s="32">
        <f t="shared" si="5"/>
        <v>13628545.449999999</v>
      </c>
    </row>
    <row r="230" spans="1:5" x14ac:dyDescent="0.35">
      <c r="A230" s="20" t="s">
        <v>372</v>
      </c>
      <c r="B230" s="50"/>
      <c r="C230" s="47"/>
      <c r="D230" s="50"/>
      <c r="E230" s="32">
        <f t="shared" si="5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5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5"/>
        <v>0</v>
      </c>
    </row>
    <row r="233" spans="1:5" x14ac:dyDescent="0.35">
      <c r="A233" s="20" t="s">
        <v>215</v>
      </c>
      <c r="B233" s="32">
        <f>SUM(B224:B232)</f>
        <v>35989802.609999999</v>
      </c>
      <c r="C233" s="266">
        <f>SUM(C224:C232)</f>
        <v>1626798.51</v>
      </c>
      <c r="D233" s="32">
        <f>SUM(D224:D232)</f>
        <v>0</v>
      </c>
      <c r="E233" s="32">
        <f>SUM(E224:E232)</f>
        <v>37616601.119999997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-1091967</v>
      </c>
      <c r="D237" s="40">
        <f>C237</f>
        <v>-1091967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34378550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16088153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793973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4832918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4341436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1015452.6699999999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61450482.670000002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521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360116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2245610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2605726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62964241.670000002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5944539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17533534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8545276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765210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785182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9099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16492288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0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169015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3512771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40799997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1054204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14899536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785918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61221441</v>
      </c>
      <c r="E291" s="20"/>
    </row>
    <row r="292" spans="1:5" x14ac:dyDescent="0.35">
      <c r="A292" s="20" t="s">
        <v>416</v>
      </c>
      <c r="B292" s="46" t="s">
        <v>284</v>
      </c>
      <c r="C292" s="47">
        <v>37616601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23604840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135774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135774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40232902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1070362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2314537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4099384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7484283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655777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655777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18758828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-21255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18737573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18737573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13355268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40232901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40232902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19656899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101690555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121347454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-1091967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61450482.670000002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2605727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62964242.670000002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58383211.329999998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1495916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1495916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1495916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59879127.329999998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21659822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1926624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4327003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5741326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600706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4127971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1626799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164459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0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369298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961560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19968570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19968570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61474138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-1595010.6700000018</v>
      </c>
      <c r="E417" s="32"/>
    </row>
    <row r="418" spans="1:13" x14ac:dyDescent="0.35">
      <c r="A418" s="32" t="s">
        <v>508</v>
      </c>
      <c r="B418" s="20"/>
      <c r="C418" s="236"/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-1595010.6700000018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-1595010.6700000018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76319.62999999999</v>
      </c>
      <c r="E612" s="258">
        <f>SUM(C624:D647)+SUM(C668:D713)</f>
        <v>38825806.861470625</v>
      </c>
      <c r="F612" s="258">
        <f>CE64-(AX64+BD64+BE64+BG64+BJ64+BN64+BP64+BQ64+CB64+CC64+CD64)</f>
        <v>5634387.3900000015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173.44398076923076</v>
      </c>
      <c r="I612" s="256">
        <f>CE92-(AX92+AY92+AZ92+BD92+BE92+BF92+BG92+BJ92+BN92+BO92+BP92+BQ92+BR92+CB92+CC92+CD92)</f>
        <v>17713.418263678304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121347453.53</v>
      </c>
      <c r="L612" s="262">
        <f>CE94-(AW94+AX94+AY94+AZ94+BA94+BB94+BC94+BD94+BE94+BF94+BG94+BH94+BI94+BJ94+BK94+BL94+BM94+BN94+BO94+BP94+BQ94+BR94+BS94+BT94+BU94+BV94+BW94+BX94+BY94+BZ94+CA94+CB94+CC94+CD94)</f>
        <v>52.492177884615387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2398373.9299999997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1330856.8700000001</v>
      </c>
      <c r="D615" s="256">
        <f>SUM(C614:C615)</f>
        <v>3729230.8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467.2</v>
      </c>
      <c r="D617" s="256">
        <f>(D615/D612)*BJ90</f>
        <v>10297.456876979095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29133.15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2799409.3699999996</v>
      </c>
      <c r="D619" s="256">
        <f>(D615/D612)*BN90</f>
        <v>284423.14707673498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17997759.619999997</v>
      </c>
      <c r="D620" s="256">
        <f>(D615/D612)*CC90</f>
        <v>13927.024575669457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16998.93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21152415.898529381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-26934.289999999994</v>
      </c>
      <c r="D624" s="256">
        <f>(D615/D612)*BD90</f>
        <v>0</v>
      </c>
      <c r="E624" s="258">
        <f>(E623/E612)*SUM(C624:D624)</f>
        <v>-14673.881885941599</v>
      </c>
      <c r="F624" s="258">
        <f>SUM(C624:E624)</f>
        <v>-41608.171885941592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485348.7699999999</v>
      </c>
      <c r="D625" s="256">
        <f>(D615/D612)*AY90</f>
        <v>186011.92412520869</v>
      </c>
      <c r="E625" s="258">
        <f>(E623/E612)*SUM(C625:D625)</f>
        <v>365759.31752636057</v>
      </c>
      <c r="F625" s="258">
        <f>(F624/F612)*AY64</f>
        <v>-393.88044914018087</v>
      </c>
      <c r="G625" s="256">
        <f>SUM(C625:F625)</f>
        <v>1036726.1312024288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189128.40999999997</v>
      </c>
      <c r="D627" s="256">
        <f>(D615/D612)*BO90</f>
        <v>14162.057163589498</v>
      </c>
      <c r="E627" s="258">
        <f>(E623/E612)*SUM(C627:D627)</f>
        <v>110753.25555997211</v>
      </c>
      <c r="F627" s="258">
        <f>(F624/F612)*BO64</f>
        <v>-31.989196827426223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168468.43</v>
      </c>
      <c r="D630" s="256">
        <f>(D615/D612)*BA90</f>
        <v>31578.900331618486</v>
      </c>
      <c r="E630" s="258">
        <f>(E623/E612)*SUM(C630:D630)</f>
        <v>108986.38489761982</v>
      </c>
      <c r="F630" s="258">
        <f>(F624/F612)*BA64</f>
        <v>-202.07051242071003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134295.62</v>
      </c>
      <c r="D632" s="256">
        <f>(D615/D612)*BB90</f>
        <v>2348.3713462447345</v>
      </c>
      <c r="E632" s="258">
        <f>(E623/E612)*SUM(C632:D632)</f>
        <v>74444.055864788766</v>
      </c>
      <c r="F632" s="258">
        <f>(F624/F612)*BB64</f>
        <v>-20.548696274776361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-13460.22</v>
      </c>
      <c r="D635" s="256">
        <f>(D615/D612)*BK90</f>
        <v>0</v>
      </c>
      <c r="E635" s="258">
        <f>(E623/E612)*SUM(C635:D635)</f>
        <v>-7333.168182223807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24289.340000000004</v>
      </c>
      <c r="D636" s="256">
        <f>(D615/D612)*BH90</f>
        <v>73831.016500944781</v>
      </c>
      <c r="E636" s="258">
        <f>(E623/E612)*SUM(C636:D636)</f>
        <v>53456.264185963177</v>
      </c>
      <c r="F636" s="258">
        <f>(F624/F612)*BH64</f>
        <v>-3.7514196051859197E-2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-75974.98</v>
      </c>
      <c r="D637" s="256">
        <f>(D615/D612)*BL90</f>
        <v>98128.30430619228</v>
      </c>
      <c r="E637" s="258">
        <f>(E623/E612)*SUM(C637:D637)</f>
        <v>12069.19745239339</v>
      </c>
      <c r="F637" s="258">
        <f>(F624/F612)*BL64</f>
        <v>-1.6024764848924105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13666.583059325629</v>
      </c>
      <c r="E639" s="258">
        <f>(E623/E612)*SUM(C639:D639)</f>
        <v>7445.5953951990086</v>
      </c>
      <c r="F639" s="258">
        <f>(F624/F612)*BS64</f>
        <v>0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427002.3</v>
      </c>
      <c r="D640" s="256">
        <f>(D615/D612)*BT90</f>
        <v>49732.113790698408</v>
      </c>
      <c r="E640" s="258">
        <f>(E623/E612)*SUM(C640:D640)</f>
        <v>259726.33690839139</v>
      </c>
      <c r="F640" s="258">
        <f>(F624/F612)*BT64</f>
        <v>-20.588204335579007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-5583.83</v>
      </c>
      <c r="D642" s="256">
        <f>(D615/D612)*BV90</f>
        <v>30509.770804863703</v>
      </c>
      <c r="E642" s="258">
        <f>(E623/E612)*SUM(C642:D642)</f>
        <v>13579.727227505984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1458232.26</v>
      </c>
      <c r="D643" s="256">
        <f>(D615/D612)*BW90</f>
        <v>20327.142739030576</v>
      </c>
      <c r="E643" s="258">
        <f>(E623/E612)*SUM(C643:D643)</f>
        <v>805523.59231080138</v>
      </c>
      <c r="F643" s="258">
        <f>(F624/F612)*BW64</f>
        <v>-6.43944467661835E-2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1592739.33</v>
      </c>
      <c r="D645" s="256">
        <f>(D615/D612)*BY90</f>
        <v>43290.461802029182</v>
      </c>
      <c r="E645" s="258">
        <f>(E623/E612)*SUM(C645:D645)</f>
        <v>891313.93204664416</v>
      </c>
      <c r="F645" s="258">
        <f>(F624/F612)*BY64</f>
        <v>-7.319994428040336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207943.86</v>
      </c>
      <c r="D647" s="256">
        <f>(D615/D612)*CA90</f>
        <v>78649.428869925076</v>
      </c>
      <c r="E647" s="258">
        <f>(E623/E612)*SUM(C647:D647)</f>
        <v>156136.8823971533</v>
      </c>
      <c r="F647" s="258">
        <f>(F624/F612)*CA64</f>
        <v>-16.152076805604032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29138494.07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1977545.0899999999</v>
      </c>
      <c r="D668" s="256">
        <f>(D615/D612)*C90</f>
        <v>146264.54193858118</v>
      </c>
      <c r="E668" s="258">
        <f>(E623/E612)*SUM(C668:D668)</f>
        <v>1157057.8503198652</v>
      </c>
      <c r="F668" s="258">
        <f>(F624/F612)*C64</f>
        <v>-585.15617780012576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6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6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5043073.1500000004</v>
      </c>
      <c r="D670" s="256">
        <f>(D615/D612)*E90</f>
        <v>772014.61993036384</v>
      </c>
      <c r="E670" s="258">
        <f>(E623/E612)*SUM(C670:D670)</f>
        <v>3168077.2388038342</v>
      </c>
      <c r="F670" s="258">
        <f>(F624/F612)*E64</f>
        <v>-1919.9976741311434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6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6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6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6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6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6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6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6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6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6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262.98</v>
      </c>
      <c r="D680" s="256">
        <f>(D615/D612)*O90</f>
        <v>0</v>
      </c>
      <c r="E680" s="258">
        <f>(E623/E612)*SUM(C680:D680)</f>
        <v>143.27229187644903</v>
      </c>
      <c r="F680" s="258">
        <f>(F624/F612)*O64</f>
        <v>-1.7284591984051503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6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2294787.8000000007</v>
      </c>
      <c r="D681" s="256">
        <f>(D615/D612)*P90</f>
        <v>259242.41037552201</v>
      </c>
      <c r="E681" s="258">
        <f>(E623/E612)*SUM(C681:D681)</f>
        <v>1391443.3103741365</v>
      </c>
      <c r="F681" s="258">
        <f>(F624/F612)*P64</f>
        <v>-7231.0770694700022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6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252353.12</v>
      </c>
      <c r="D682" s="256">
        <f>(D615/D612)*Q90</f>
        <v>272027.98770507664</v>
      </c>
      <c r="E682" s="258">
        <f>(E623/E612)*SUM(C682:D682)</f>
        <v>285684.39850033238</v>
      </c>
      <c r="F682" s="258">
        <f>(F624/F612)*Q64</f>
        <v>0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6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1265770.44</v>
      </c>
      <c r="D683" s="256">
        <f>(D615/D612)*R90</f>
        <v>10020.890463750937</v>
      </c>
      <c r="E683" s="258">
        <f>(E623/E612)*SUM(C683:D683)</f>
        <v>695054.93905105244</v>
      </c>
      <c r="F683" s="258">
        <f>(F624/F612)*R64</f>
        <v>-381.82672440639982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6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-41484.539999999986</v>
      </c>
      <c r="D684" s="256">
        <f>(D615/D612)*S90</f>
        <v>111562.29794379242</v>
      </c>
      <c r="E684" s="258">
        <f>(E623/E612)*SUM(C684:D684)</f>
        <v>38178.572477641552</v>
      </c>
      <c r="F684" s="258">
        <f>(F624/F612)*S64</f>
        <v>534.00150990707141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6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684500.22</v>
      </c>
      <c r="D685" s="256">
        <f>(D615/D612)*T90</f>
        <v>38685.093525217562</v>
      </c>
      <c r="E685" s="258">
        <f>(E623/E612)*SUM(C685:D685)</f>
        <v>393993.52543975314</v>
      </c>
      <c r="F685" s="258">
        <f>(F624/F612)*T64</f>
        <v>-567.55286284331862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6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2930583.43</v>
      </c>
      <c r="D686" s="256">
        <f>(D615/D612)*U90</f>
        <v>80519.916908507032</v>
      </c>
      <c r="E686" s="258">
        <f>(E623/E612)*SUM(C686:D686)</f>
        <v>1640458.1245282083</v>
      </c>
      <c r="F686" s="258">
        <f>(F624/F612)*U64</f>
        <v>-5929.6730542439063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6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557118.2699999999</v>
      </c>
      <c r="D687" s="256">
        <f>(D615/D612)*V90</f>
        <v>99409.500658637888</v>
      </c>
      <c r="E687" s="258">
        <f>(E623/E612)*SUM(C687:D687)</f>
        <v>357678.29638299008</v>
      </c>
      <c r="F687" s="258">
        <f>(F624/F612)*V64</f>
        <v>-172.41642660382681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6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0</v>
      </c>
      <c r="D688" s="256">
        <f>(D615/D612)*W90</f>
        <v>0</v>
      </c>
      <c r="E688" s="258">
        <f>(E623/E612)*SUM(C688:D688)</f>
        <v>0</v>
      </c>
      <c r="F688" s="258">
        <f>(F624/F612)*W64</f>
        <v>0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6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6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3094233.43</v>
      </c>
      <c r="D690" s="256">
        <f>(D615/D612)*Y90</f>
        <v>284828.71266503778</v>
      </c>
      <c r="E690" s="258">
        <f>(E623/E612)*SUM(C690:D690)</f>
        <v>1840923.1788446442</v>
      </c>
      <c r="F690" s="258">
        <f>(F624/F612)*Y64</f>
        <v>-754.55086545071242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6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2.56</v>
      </c>
      <c r="D691" s="256">
        <f>(D615/D612)*Z90</f>
        <v>0</v>
      </c>
      <c r="E691" s="258">
        <f>(E623/E612)*SUM(C691:D691)</f>
        <v>1.3946956696467774</v>
      </c>
      <c r="F691" s="258">
        <f>(F624/F612)*Z64</f>
        <v>0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6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409801.29</v>
      </c>
      <c r="D692" s="256">
        <f>(D615/D612)*AA90</f>
        <v>45037.814264403532</v>
      </c>
      <c r="E692" s="258">
        <f>(E623/E612)*SUM(C692:D692)</f>
        <v>247797.70668108697</v>
      </c>
      <c r="F692" s="258">
        <f>(F624/F612)*AA64</f>
        <v>-456.32792390064134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6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4008017.22</v>
      </c>
      <c r="D693" s="256">
        <f>(D615/D612)*AB90</f>
        <v>64536.235030227479</v>
      </c>
      <c r="E693" s="258">
        <f>(E623/E612)*SUM(C693:D693)</f>
        <v>2218739.3234905</v>
      </c>
      <c r="F693" s="258">
        <f>(F624/F612)*AB64</f>
        <v>-20459.049457094607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6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819924.08000000007</v>
      </c>
      <c r="D694" s="256">
        <f>(D615/D612)*AC90</f>
        <v>31938.534395462873</v>
      </c>
      <c r="E694" s="258">
        <f>(E623/E612)*SUM(C694:D694)</f>
        <v>464097.30446536507</v>
      </c>
      <c r="F694" s="258">
        <f>(F624/F612)*AC64</f>
        <v>-608.24070080369108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6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6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1526723.44</v>
      </c>
      <c r="D696" s="256">
        <f>(D615/D612)*AE90</f>
        <v>263513.06488367403</v>
      </c>
      <c r="E696" s="258">
        <f>(E623/E612)*SUM(C696:D696)</f>
        <v>975326.21133001638</v>
      </c>
      <c r="F696" s="258">
        <f>(F624/F612)*AE64</f>
        <v>-159.33349842442618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6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6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5320101.8100000005</v>
      </c>
      <c r="D698" s="256">
        <f>(D615/D612)*AG90</f>
        <v>298745.47594268998</v>
      </c>
      <c r="E698" s="258">
        <f>(E623/E612)*SUM(C698:D698)</f>
        <v>3061164.8351995386</v>
      </c>
      <c r="F698" s="258">
        <f>(F624/F612)*AG64</f>
        <v>-1799.3399087461742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6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6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6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696414.9</v>
      </c>
      <c r="D701" s="256">
        <f>(D615/D612)*AJ90</f>
        <v>0</v>
      </c>
      <c r="E701" s="258">
        <f>(E623/E612)*SUM(C701:D701)</f>
        <v>379408.92394823965</v>
      </c>
      <c r="F701" s="258">
        <f>(F624/F612)*AJ64</f>
        <v>-421.64907737124503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6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6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6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6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6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6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6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6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6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6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6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6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0</v>
      </c>
      <c r="D713" s="256">
        <f>(D615/D612)*AV90</f>
        <v>0</v>
      </c>
      <c r="E713" s="258">
        <f>(E623/E612)*SUM(C713:D713)</f>
        <v>0</v>
      </c>
      <c r="F713" s="258">
        <f>(F624/F612)*AV64</f>
        <v>0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6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59978222.759999998</v>
      </c>
      <c r="D715" s="231">
        <f>SUM(D616:D647)+SUM(D668:D713)</f>
        <v>3729230.7999999993</v>
      </c>
      <c r="E715" s="231">
        <f>SUM(E624:E647)+SUM(E668:E713)</f>
        <v>21152415.898529381</v>
      </c>
      <c r="F715" s="231">
        <f>SUM(F625:F648)+SUM(F668:F713)</f>
        <v>-41608.171885941571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59978222.75999999</v>
      </c>
      <c r="D716" s="231">
        <f>D615</f>
        <v>3729230.8</v>
      </c>
      <c r="E716" s="231">
        <f>E623</f>
        <v>21152415.898529381</v>
      </c>
      <c r="F716" s="231">
        <f>F624</f>
        <v>-41608.171885941592</v>
      </c>
      <c r="G716" s="231">
        <f>G625</f>
        <v>1036726.1312024288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29138494.07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1EB7D83A-3D4A-47DC-8406-AFE03DFB7A70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MOUNT CARMEL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5944539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17533534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8545276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765210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785182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9099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16492288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169015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3512771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40799997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1054204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14899536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785918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37616601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23604840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135774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135774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40232902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MOUNT CARMEL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1070362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2314537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4099384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7484283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655777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655777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18758828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-21255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18737573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18737573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13355268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13355268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40232902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MOUNT CARMEL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19656899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101690555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121347454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-1091967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61450482.670000002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2605727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62964242.670000002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58383211.329999998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1495916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1495916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59879127.329999998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21659822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1926624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4327003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5741326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600706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4127971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1626799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164459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369298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961560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19968570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61474138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-1595010.6700000018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-1595010.6700000018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-1595010.6700000018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MOUNT CARMEL HOSPITAL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944</v>
      </c>
      <c r="D9" s="287">
        <f>data!D59</f>
        <v>0</v>
      </c>
      <c r="E9" s="287">
        <f>data!E59</f>
        <v>3250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10.115822115384615</v>
      </c>
      <c r="D10" s="294">
        <f>data!D60</f>
        <v>0</v>
      </c>
      <c r="E10" s="294">
        <f>data!E60</f>
        <v>36.975552884615368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1674777.6099999999</v>
      </c>
      <c r="D11" s="287">
        <f>data!D61</f>
        <v>0</v>
      </c>
      <c r="E11" s="287">
        <f>data!E61</f>
        <v>3942195.4600000004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107188</v>
      </c>
      <c r="D12" s="287">
        <f>data!D62</f>
        <v>0</v>
      </c>
      <c r="E12" s="287">
        <f>data!E62</f>
        <v>321896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14741.04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79239.16</v>
      </c>
      <c r="D14" s="287">
        <f>data!D64</f>
        <v>0</v>
      </c>
      <c r="E14" s="287">
        <f>data!E64</f>
        <v>259997.26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786.37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113953.62000000001</v>
      </c>
      <c r="D16" s="287">
        <f>data!D66</f>
        <v>0</v>
      </c>
      <c r="E16" s="287">
        <f>data!E66</f>
        <v>482698.49000000005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283</v>
      </c>
      <c r="D17" s="287">
        <f>data!D67</f>
        <v>0</v>
      </c>
      <c r="E17" s="287">
        <f>data!E67</f>
        <v>17836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0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2103.6999999999998</v>
      </c>
      <c r="D19" s="287">
        <f>data!D69</f>
        <v>0</v>
      </c>
      <c r="E19" s="287">
        <f>data!E69</f>
        <v>9551.0600000000013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-6628.53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1977545.0899999999</v>
      </c>
      <c r="D21" s="287">
        <f>data!D85</f>
        <v>0</v>
      </c>
      <c r="E21" s="287">
        <f>data!E85</f>
        <v>5043073.1500000004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3113092</v>
      </c>
      <c r="D24" s="287">
        <f>data!D87</f>
        <v>0</v>
      </c>
      <c r="E24" s="287">
        <f>data!E87</f>
        <v>6612573.5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126324</v>
      </c>
      <c r="D25" s="287">
        <f>data!D88</f>
        <v>0</v>
      </c>
      <c r="E25" s="287">
        <f>data!E88</f>
        <v>1125869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3239416</v>
      </c>
      <c r="D26" s="287">
        <f>data!D89</f>
        <v>0</v>
      </c>
      <c r="E26" s="287">
        <f>data!E89</f>
        <v>7738442.5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2993.3399999999997</v>
      </c>
      <c r="D28" s="287">
        <f>data!D90</f>
        <v>0</v>
      </c>
      <c r="E28" s="287">
        <f>data!E90</f>
        <v>15799.469999999998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804.50801606274467</v>
      </c>
      <c r="D30" s="287">
        <f>data!D92</f>
        <v>0</v>
      </c>
      <c r="E30" s="287">
        <f>data!E92</f>
        <v>4246.360341472353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6.632480769230769</v>
      </c>
      <c r="D32" s="294">
        <f>data!D94</f>
        <v>0</v>
      </c>
      <c r="E32" s="294">
        <f>data!E94</f>
        <v>24.995471153846154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MOUNT CARMEL HOSPITAL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312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137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9.3424807692307716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948196.68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77604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33059.040000000001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234.06</v>
      </c>
      <c r="I46" s="287">
        <f>data!P64</f>
        <v>979199.22000000032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53.46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136488.47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111085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28.92</v>
      </c>
      <c r="I51" s="287">
        <f>data!P69</f>
        <v>9101.93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262.98</v>
      </c>
      <c r="I53" s="287">
        <f>data!P85</f>
        <v>2294787.8000000007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1100796.06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14055084.950000001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15155881.010000002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5305.46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1425.927258146502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3.6988461538461541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MOUNT CARMEL HOSPITAL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1.5935096153846153</v>
      </c>
      <c r="D74" s="294">
        <f>data!R60</f>
        <v>5.0137499999999999</v>
      </c>
      <c r="E74" s="294">
        <f>data!S60</f>
        <v>0</v>
      </c>
      <c r="F74" s="294">
        <f>data!T60</f>
        <v>5.7112259615384611</v>
      </c>
      <c r="G74" s="294">
        <f>data!U60</f>
        <v>18.374548076923077</v>
      </c>
      <c r="H74" s="294">
        <f>data!V60</f>
        <v>4.7913749999999995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232293.91999999998</v>
      </c>
      <c r="D75" s="287">
        <f>data!R61</f>
        <v>1126597.67</v>
      </c>
      <c r="E75" s="287">
        <f>data!S61</f>
        <v>0</v>
      </c>
      <c r="F75" s="287">
        <f>data!T61</f>
        <v>560470.81999999995</v>
      </c>
      <c r="G75" s="287">
        <f>data!U61</f>
        <v>1349249.14</v>
      </c>
      <c r="H75" s="287">
        <f>data!V61</f>
        <v>430485.77999999991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17801</v>
      </c>
      <c r="D76" s="287">
        <f>data!R62</f>
        <v>72221</v>
      </c>
      <c r="E76" s="287">
        <f>data!S62</f>
        <v>0</v>
      </c>
      <c r="F76" s="287">
        <f>data!T62</f>
        <v>47174</v>
      </c>
      <c r="G76" s="287">
        <f>data!U62</f>
        <v>107802</v>
      </c>
      <c r="H76" s="287">
        <f>data!V62</f>
        <v>41133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11544.08</v>
      </c>
      <c r="H77" s="287">
        <f>data!V63</f>
        <v>9600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51705.22</v>
      </c>
      <c r="E78" s="287">
        <f>data!S64</f>
        <v>-72312.029999999984</v>
      </c>
      <c r="F78" s="287">
        <f>data!T64</f>
        <v>76855.399999999994</v>
      </c>
      <c r="G78" s="287">
        <f>data!U64</f>
        <v>802969.07</v>
      </c>
      <c r="H78" s="287">
        <f>data!V64</f>
        <v>23347.84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3355.26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268.29000000000002</v>
      </c>
      <c r="E80" s="287">
        <f>data!S66</f>
        <v>30734.92</v>
      </c>
      <c r="F80" s="287">
        <f>data!T66</f>
        <v>0</v>
      </c>
      <c r="G80" s="287">
        <f>data!U66</f>
        <v>601682.75</v>
      </c>
      <c r="H80" s="287">
        <f>data!V66</f>
        <v>244.54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5518</v>
      </c>
      <c r="E81" s="287">
        <f>data!S67</f>
        <v>0</v>
      </c>
      <c r="F81" s="287">
        <f>data!T67</f>
        <v>0</v>
      </c>
      <c r="G81" s="287">
        <f>data!U67</f>
        <v>9526</v>
      </c>
      <c r="H81" s="287">
        <f>data!V67</f>
        <v>41742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38137.17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2258.1999999999998</v>
      </c>
      <c r="D83" s="287">
        <f>data!R69</f>
        <v>6105</v>
      </c>
      <c r="E83" s="287">
        <f>data!S69</f>
        <v>92.57</v>
      </c>
      <c r="F83" s="287">
        <f>data!T69</f>
        <v>0</v>
      </c>
      <c r="G83" s="287">
        <f>data!U69</f>
        <v>9673.2199999999993</v>
      </c>
      <c r="H83" s="287">
        <f>data!V69</f>
        <v>10565.11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252353.12</v>
      </c>
      <c r="D85" s="287">
        <f>data!R85</f>
        <v>1265770.44</v>
      </c>
      <c r="E85" s="287">
        <f>data!S85</f>
        <v>-41484.539999999986</v>
      </c>
      <c r="F85" s="287">
        <f>data!T85</f>
        <v>684500.22</v>
      </c>
      <c r="G85" s="287">
        <f>data!U85</f>
        <v>2930583.43</v>
      </c>
      <c r="H85" s="287">
        <f>data!V85</f>
        <v>557118.2699999999</v>
      </c>
      <c r="I85" s="287">
        <f>data!W85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260728</v>
      </c>
      <c r="D88" s="287">
        <f>data!R87</f>
        <v>3212</v>
      </c>
      <c r="E88" s="287">
        <f>data!S87</f>
        <v>0</v>
      </c>
      <c r="F88" s="287">
        <f>data!T87</f>
        <v>0</v>
      </c>
      <c r="G88" s="287">
        <f>data!U87</f>
        <v>1627178.19</v>
      </c>
      <c r="H88" s="287">
        <f>data!V87</f>
        <v>269422.12</v>
      </c>
      <c r="I88" s="287">
        <f>data!W87</f>
        <v>0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864078</v>
      </c>
      <c r="D89" s="287">
        <f>data!R88</f>
        <v>2299174.9</v>
      </c>
      <c r="E89" s="287">
        <f>data!S88</f>
        <v>0</v>
      </c>
      <c r="F89" s="287">
        <f>data!T88</f>
        <v>723652.1</v>
      </c>
      <c r="G89" s="287">
        <f>data!U88</f>
        <v>14313355.07</v>
      </c>
      <c r="H89" s="287">
        <f>data!V88</f>
        <v>2480413.62</v>
      </c>
      <c r="I89" s="287">
        <f>data!W88</f>
        <v>0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1124806</v>
      </c>
      <c r="D90" s="287">
        <f>data!R89</f>
        <v>2302386.9</v>
      </c>
      <c r="E90" s="287">
        <f>data!S89</f>
        <v>0</v>
      </c>
      <c r="F90" s="287">
        <f>data!T89</f>
        <v>723652.1</v>
      </c>
      <c r="G90" s="287">
        <f>data!U89</f>
        <v>15940533.26</v>
      </c>
      <c r="H90" s="287">
        <f>data!V89</f>
        <v>2749835.74</v>
      </c>
      <c r="I90" s="287">
        <f>data!W89</f>
        <v>0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5567.119999999999</v>
      </c>
      <c r="D92" s="287">
        <f>data!R90</f>
        <v>205.07999999999998</v>
      </c>
      <c r="E92" s="287">
        <f>data!S90</f>
        <v>2283.1499999999996</v>
      </c>
      <c r="F92" s="287">
        <f>data!T90</f>
        <v>791.7</v>
      </c>
      <c r="G92" s="287">
        <f>data!U90</f>
        <v>1647.8600000000001</v>
      </c>
      <c r="H92" s="287">
        <f>data!V90</f>
        <v>2034.4399999999998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1496.2525694986962</v>
      </c>
      <c r="D94" s="287">
        <f>data!R92</f>
        <v>55.118531117129258</v>
      </c>
      <c r="E94" s="287">
        <f>data!S92</f>
        <v>613.63309108676447</v>
      </c>
      <c r="F94" s="287">
        <f>data!T92</f>
        <v>212.78204157124657</v>
      </c>
      <c r="G94" s="287">
        <f>data!U92</f>
        <v>442.88873945130018</v>
      </c>
      <c r="H94" s="287">
        <f>data!V92</f>
        <v>546.78829942428547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1.2020625</v>
      </c>
      <c r="D96" s="294">
        <f>data!R94</f>
        <v>0</v>
      </c>
      <c r="E96" s="294">
        <f>data!S94</f>
        <v>0</v>
      </c>
      <c r="F96" s="294">
        <f>data!T94</f>
        <v>3.6061971153846155</v>
      </c>
      <c r="G96" s="294">
        <f>data!U94</f>
        <v>1.1778846153846154E-3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MOUNT CARMEL HOSPITAL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16.822456730769233</v>
      </c>
      <c r="E106" s="294">
        <f>data!Z60</f>
        <v>0</v>
      </c>
      <c r="F106" s="294">
        <f>data!AA60</f>
        <v>1.6819999999999999</v>
      </c>
      <c r="G106" s="294">
        <f>data!AB60</f>
        <v>7.3875528846153848</v>
      </c>
      <c r="H106" s="294">
        <f>data!AC60</f>
        <v>6.9571923076923081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1481800.0100000002</v>
      </c>
      <c r="E107" s="287">
        <f>data!Z61</f>
        <v>0</v>
      </c>
      <c r="F107" s="287">
        <f>data!AA61</f>
        <v>212412.03</v>
      </c>
      <c r="G107" s="287">
        <f>data!AB61</f>
        <v>1002290.72</v>
      </c>
      <c r="H107" s="287">
        <f>data!AC61</f>
        <v>619284.86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124897</v>
      </c>
      <c r="E108" s="287">
        <f>data!Z62</f>
        <v>0</v>
      </c>
      <c r="F108" s="287">
        <f>data!AA62</f>
        <v>16677</v>
      </c>
      <c r="G108" s="287">
        <f>data!AB62</f>
        <v>67223</v>
      </c>
      <c r="H108" s="287">
        <f>data!AC62</f>
        <v>59625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800</v>
      </c>
      <c r="H109" s="287">
        <f>data!AC63</f>
        <v>34520.04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102177.81000000001</v>
      </c>
      <c r="E110" s="287">
        <f>data!Z64</f>
        <v>0</v>
      </c>
      <c r="F110" s="287">
        <f>data!AA64</f>
        <v>61793.829999999994</v>
      </c>
      <c r="G110" s="287">
        <f>data!AB64</f>
        <v>2770470.44</v>
      </c>
      <c r="H110" s="287">
        <f>data!AC64</f>
        <v>82365.16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829.87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1200237.8999999999</v>
      </c>
      <c r="E112" s="287">
        <f>data!Z66</f>
        <v>2.56</v>
      </c>
      <c r="F112" s="287">
        <f>data!AA66</f>
        <v>110622.94</v>
      </c>
      <c r="G112" s="287">
        <f>data!AB66</f>
        <v>62839.25</v>
      </c>
      <c r="H112" s="287">
        <f>data!AC66</f>
        <v>9062.31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150631</v>
      </c>
      <c r="E113" s="287">
        <f>data!Z67</f>
        <v>0</v>
      </c>
      <c r="F113" s="287">
        <f>data!AA67</f>
        <v>3826</v>
      </c>
      <c r="G113" s="287">
        <f>data!AB67</f>
        <v>5503</v>
      </c>
      <c r="H113" s="287">
        <f>data!AC67</f>
        <v>13487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28641.48</v>
      </c>
      <c r="E114" s="287">
        <f>data!Z68</f>
        <v>0</v>
      </c>
      <c r="F114" s="287">
        <f>data!AA68</f>
        <v>0</v>
      </c>
      <c r="G114" s="287">
        <f>data!AB68</f>
        <v>84927.62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7018.3600000000006</v>
      </c>
      <c r="E115" s="287">
        <f>data!Z69</f>
        <v>0</v>
      </c>
      <c r="F115" s="287">
        <f>data!AA69</f>
        <v>4469.49</v>
      </c>
      <c r="G115" s="287">
        <f>data!AB69</f>
        <v>13963.19</v>
      </c>
      <c r="H115" s="287">
        <f>data!AC69</f>
        <v>1579.71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-2000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0</v>
      </c>
      <c r="D117" s="287">
        <f>data!Y85</f>
        <v>3094233.43</v>
      </c>
      <c r="E117" s="287">
        <f>data!Z85</f>
        <v>2.56</v>
      </c>
      <c r="F117" s="287">
        <f>data!AA85</f>
        <v>409801.29</v>
      </c>
      <c r="G117" s="287">
        <f>data!AB85</f>
        <v>4008017.22</v>
      </c>
      <c r="H117" s="287">
        <f>data!AC85</f>
        <v>819924.08000000007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0</v>
      </c>
      <c r="D120" s="287">
        <f>data!Y87</f>
        <v>1183209.5200000003</v>
      </c>
      <c r="E120" s="287">
        <f>data!Z87</f>
        <v>0</v>
      </c>
      <c r="F120" s="287">
        <f>data!AA87</f>
        <v>0</v>
      </c>
      <c r="G120" s="287">
        <f>data!AB87</f>
        <v>3577308.26</v>
      </c>
      <c r="H120" s="287">
        <f>data!AC87</f>
        <v>1030557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0</v>
      </c>
      <c r="D121" s="287">
        <f>data!Y88</f>
        <v>29292135.91</v>
      </c>
      <c r="E121" s="287">
        <f>data!Z88</f>
        <v>0</v>
      </c>
      <c r="F121" s="287">
        <f>data!AA88</f>
        <v>2263317.67</v>
      </c>
      <c r="G121" s="287">
        <f>data!AB88</f>
        <v>12179386.35</v>
      </c>
      <c r="H121" s="287">
        <f>data!AC88</f>
        <v>1368904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0</v>
      </c>
      <c r="D122" s="287">
        <f>data!Y89</f>
        <v>30475345.43</v>
      </c>
      <c r="E122" s="287">
        <f>data!Z89</f>
        <v>0</v>
      </c>
      <c r="F122" s="287">
        <f>data!AA89</f>
        <v>2263317.67</v>
      </c>
      <c r="G122" s="287">
        <f>data!AB89</f>
        <v>15756694.609999999</v>
      </c>
      <c r="H122" s="287">
        <f>data!AC89</f>
        <v>2399461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5829.0899999999992</v>
      </c>
      <c r="E124" s="287">
        <f>data!Z90</f>
        <v>0</v>
      </c>
      <c r="F124" s="287">
        <f>data!AA90</f>
        <v>921.70999999999992</v>
      </c>
      <c r="G124" s="287">
        <f>data!AB90</f>
        <v>1320.75</v>
      </c>
      <c r="H124" s="287">
        <f>data!AC90</f>
        <v>653.63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1566.6611983106445</v>
      </c>
      <c r="E126" s="287">
        <f>data!Z92</f>
        <v>0</v>
      </c>
      <c r="F126" s="287">
        <f>data!AA92</f>
        <v>247.72430912799496</v>
      </c>
      <c r="G126" s="287">
        <f>data!AB92</f>
        <v>354.97269345108481</v>
      </c>
      <c r="H126" s="287">
        <f>data!AC92</f>
        <v>175.67352006089916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1.6826923076923078E-3</v>
      </c>
      <c r="E128" s="294">
        <f>data!Z94</f>
        <v>0</v>
      </c>
      <c r="F128" s="294">
        <f>data!AA94</f>
        <v>0.30065384615384616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MOUNT CARMEL HOSPITAL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14.243874999999999</v>
      </c>
      <c r="D138" s="294">
        <f>data!AF60</f>
        <v>0</v>
      </c>
      <c r="E138" s="294">
        <f>data!AG60</f>
        <v>16.232548076923077</v>
      </c>
      <c r="F138" s="294">
        <f>data!AH60</f>
        <v>0</v>
      </c>
      <c r="G138" s="294">
        <f>data!AI60</f>
        <v>0</v>
      </c>
      <c r="H138" s="294">
        <f>data!AJ60</f>
        <v>3.6269711538461533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1369685.72</v>
      </c>
      <c r="D139" s="287">
        <f>data!AF61</f>
        <v>0</v>
      </c>
      <c r="E139" s="287">
        <f>data!AG61</f>
        <v>2652781.94</v>
      </c>
      <c r="F139" s="287">
        <f>data!AH61</f>
        <v>0</v>
      </c>
      <c r="G139" s="287">
        <f>data!AI61</f>
        <v>0</v>
      </c>
      <c r="H139" s="287">
        <f>data!AJ61</f>
        <v>311144.45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121221</v>
      </c>
      <c r="D140" s="287">
        <f>data!AF62</f>
        <v>0</v>
      </c>
      <c r="E140" s="287">
        <f>data!AG62</f>
        <v>139615</v>
      </c>
      <c r="F140" s="287">
        <f>data!AH62</f>
        <v>0</v>
      </c>
      <c r="G140" s="287">
        <f>data!AI62</f>
        <v>0</v>
      </c>
      <c r="H140" s="287">
        <f>data!AJ62</f>
        <v>29180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2202423.7600000002</v>
      </c>
      <c r="F141" s="287">
        <f>data!AH63</f>
        <v>0</v>
      </c>
      <c r="G141" s="287">
        <f>data!AI63</f>
        <v>0</v>
      </c>
      <c r="H141" s="287">
        <f>data!AJ63</f>
        <v>294115.3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21576.210000000003</v>
      </c>
      <c r="D142" s="287">
        <f>data!AF64</f>
        <v>0</v>
      </c>
      <c r="E142" s="287">
        <f>data!AG64</f>
        <v>243658.34</v>
      </c>
      <c r="F142" s="287">
        <f>data!AH64</f>
        <v>0</v>
      </c>
      <c r="G142" s="287">
        <f>data!AI64</f>
        <v>0</v>
      </c>
      <c r="H142" s="287">
        <f>data!AJ64</f>
        <v>57097.78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2528.04</v>
      </c>
      <c r="D144" s="287">
        <f>data!AF66</f>
        <v>0</v>
      </c>
      <c r="E144" s="287">
        <f>data!AG66</f>
        <v>65867.990000000005</v>
      </c>
      <c r="F144" s="287">
        <f>data!AH66</f>
        <v>0</v>
      </c>
      <c r="G144" s="287">
        <f>data!AI66</f>
        <v>0</v>
      </c>
      <c r="H144" s="287">
        <f>data!AJ66</f>
        <v>3708.33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2118</v>
      </c>
      <c r="D145" s="287">
        <f>data!AF67</f>
        <v>0</v>
      </c>
      <c r="E145" s="287">
        <f>data!AG67</f>
        <v>13609</v>
      </c>
      <c r="F145" s="287">
        <f>data!AH67</f>
        <v>0</v>
      </c>
      <c r="G145" s="287">
        <f>data!AI67</f>
        <v>0</v>
      </c>
      <c r="H145" s="287">
        <f>data!AJ67</f>
        <v>0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9794.4699999999993</v>
      </c>
      <c r="D147" s="287">
        <f>data!AF69</f>
        <v>0</v>
      </c>
      <c r="E147" s="287">
        <f>data!AG69</f>
        <v>2145.7799999999997</v>
      </c>
      <c r="F147" s="287">
        <f>data!AH69</f>
        <v>0</v>
      </c>
      <c r="G147" s="287">
        <f>data!AI69</f>
        <v>0</v>
      </c>
      <c r="H147" s="287">
        <f>data!AJ69</f>
        <v>3066.04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-200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-1897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1526723.44</v>
      </c>
      <c r="D149" s="287">
        <f>data!AF85</f>
        <v>0</v>
      </c>
      <c r="E149" s="287">
        <f>data!AG85</f>
        <v>5320101.8100000005</v>
      </c>
      <c r="F149" s="287">
        <f>data!AH85</f>
        <v>0</v>
      </c>
      <c r="G149" s="287">
        <f>data!AI85</f>
        <v>0</v>
      </c>
      <c r="H149" s="287">
        <f>data!AJ85</f>
        <v>696414.9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354225</v>
      </c>
      <c r="D152" s="287">
        <f>data!AF87</f>
        <v>0</v>
      </c>
      <c r="E152" s="287">
        <f>data!AG87</f>
        <v>459435</v>
      </c>
      <c r="F152" s="287">
        <f>data!AH87</f>
        <v>0</v>
      </c>
      <c r="G152" s="287">
        <f>data!AI87</f>
        <v>0</v>
      </c>
      <c r="H152" s="287">
        <f>data!AJ87</f>
        <v>65162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2267414</v>
      </c>
      <c r="D153" s="287">
        <f>data!AF88</f>
        <v>0</v>
      </c>
      <c r="E153" s="287">
        <f>data!AG88</f>
        <v>15940987.310000002</v>
      </c>
      <c r="F153" s="287">
        <f>data!AH88</f>
        <v>0</v>
      </c>
      <c r="G153" s="287">
        <f>data!AI88</f>
        <v>0</v>
      </c>
      <c r="H153" s="287">
        <f>data!AJ88</f>
        <v>2390458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2621639</v>
      </c>
      <c r="D154" s="287">
        <f>data!AF89</f>
        <v>0</v>
      </c>
      <c r="E154" s="287">
        <f>data!AG89</f>
        <v>16400422.310000002</v>
      </c>
      <c r="F154" s="287">
        <f>data!AH89</f>
        <v>0</v>
      </c>
      <c r="G154" s="287">
        <f>data!AI89</f>
        <v>0</v>
      </c>
      <c r="H154" s="287">
        <f>data!AJ89</f>
        <v>2455620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5392.8599999999979</v>
      </c>
      <c r="D156" s="287">
        <f>data!AF90</f>
        <v>0</v>
      </c>
      <c r="E156" s="287">
        <f>data!AG90</f>
        <v>6113.9</v>
      </c>
      <c r="F156" s="287">
        <f>data!AH90</f>
        <v>0</v>
      </c>
      <c r="G156" s="287">
        <f>data!AI90</f>
        <v>0</v>
      </c>
      <c r="H156" s="287">
        <f>data!AJ90</f>
        <v>0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1449.41740647709</v>
      </c>
      <c r="D158" s="287">
        <f>data!AF92</f>
        <v>0</v>
      </c>
      <c r="E158" s="287">
        <f>data!AG92</f>
        <v>1643.2084425444536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9.7057500000000001</v>
      </c>
      <c r="F160" s="294">
        <f>data!AH94</f>
        <v>0</v>
      </c>
      <c r="G160" s="294">
        <f>data!AI94</f>
        <v>0</v>
      </c>
      <c r="H160" s="294">
        <f>data!AJ94</f>
        <v>2.3478557692307693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MOUNT CARMEL HOSPITAL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MOUNT CARMEL HOSPITAL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8.2819663461538457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0</v>
      </c>
      <c r="H203" s="287">
        <f>data!AX61</f>
        <v>0</v>
      </c>
      <c r="I203" s="287">
        <f>data!AY61</f>
        <v>370320.82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0</v>
      </c>
      <c r="H204" s="287">
        <f>data!AX62</f>
        <v>0</v>
      </c>
      <c r="I204" s="287">
        <f>data!AY62</f>
        <v>31319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53337.48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61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281017.01999999996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2202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1832.62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-254741.17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0</v>
      </c>
      <c r="G213" s="287">
        <f>data!AW85</f>
        <v>0</v>
      </c>
      <c r="H213" s="287">
        <f>data!AX85</f>
        <v>0</v>
      </c>
      <c r="I213" s="287">
        <f>data!AY85</f>
        <v>485348.7699999999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3806.78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MOUNT CARMEL HOSPITAL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89551.319999999992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3.6220576923076924</v>
      </c>
      <c r="E234" s="294">
        <f>data!BB60</f>
        <v>1.3229615384615383</v>
      </c>
      <c r="F234" s="294">
        <f>data!BC60</f>
        <v>0</v>
      </c>
      <c r="G234" s="294">
        <f>data!BD60</f>
        <v>0</v>
      </c>
      <c r="H234" s="294">
        <f>data!BE60</f>
        <v>20.55992788461538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146833.37</v>
      </c>
      <c r="E235" s="287">
        <f>data!BB61</f>
        <v>116599.08</v>
      </c>
      <c r="F235" s="287">
        <f>data!BC61</f>
        <v>0</v>
      </c>
      <c r="G235" s="287">
        <f>data!BD61</f>
        <v>0</v>
      </c>
      <c r="H235" s="287">
        <f>data!BE61</f>
        <v>1086185.79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5099</v>
      </c>
      <c r="E236" s="287">
        <f>data!BB62</f>
        <v>11673</v>
      </c>
      <c r="F236" s="287">
        <f>data!BC62</f>
        <v>0</v>
      </c>
      <c r="G236" s="287">
        <f>data!BD62</f>
        <v>0</v>
      </c>
      <c r="H236" s="287">
        <f>data!BE62</f>
        <v>105009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17962.5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27363.46</v>
      </c>
      <c r="E238" s="287">
        <f>data!BB64</f>
        <v>2782.61</v>
      </c>
      <c r="F238" s="287">
        <f>data!BC64</f>
        <v>0</v>
      </c>
      <c r="G238" s="287">
        <f>data!BD64</f>
        <v>-35422.439999999995</v>
      </c>
      <c r="H238" s="287">
        <f>data!BE64</f>
        <v>134689.53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579051.32999999996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512.05999999999995</v>
      </c>
      <c r="E240" s="287">
        <f>data!BB66</f>
        <v>3213</v>
      </c>
      <c r="F240" s="287">
        <f>data!BC66</f>
        <v>0</v>
      </c>
      <c r="G240" s="287">
        <f>data!BD66</f>
        <v>8488.15</v>
      </c>
      <c r="H240" s="287">
        <f>data!BE66</f>
        <v>311329.14999999997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133811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0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27.93</v>
      </c>
      <c r="F243" s="287">
        <f>data!BC69</f>
        <v>0</v>
      </c>
      <c r="G243" s="287">
        <f>data!BD69</f>
        <v>0</v>
      </c>
      <c r="H243" s="287">
        <f>data!BE69</f>
        <v>30335.63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-11339.46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168468.43</v>
      </c>
      <c r="E245" s="287">
        <f>data!BB85</f>
        <v>134295.62</v>
      </c>
      <c r="F245" s="287">
        <f>data!BC85</f>
        <v>0</v>
      </c>
      <c r="G245" s="287">
        <f>data!BD85</f>
        <v>-26934.289999999994</v>
      </c>
      <c r="H245" s="287">
        <f>data!BE85</f>
        <v>2398373.9299999997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646.27</v>
      </c>
      <c r="E252" s="303">
        <f>data!BB90</f>
        <v>48.06</v>
      </c>
      <c r="F252" s="303">
        <f>data!BC90</f>
        <v>0</v>
      </c>
      <c r="G252" s="303">
        <f>data!BD90</f>
        <v>0</v>
      </c>
      <c r="H252" s="303">
        <f>data!BE90</f>
        <v>13231.689999999997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173.69540230674434</v>
      </c>
      <c r="E254" s="303">
        <f>data!BB92</f>
        <v>12.916893921831639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MOUNT CARMEL HOSPITAL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-3.2999999999999995E-2</v>
      </c>
      <c r="H266" s="294">
        <f>data!BL60</f>
        <v>-0.41678365384615385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-13329.22</v>
      </c>
      <c r="H267" s="287">
        <f>data!BL61</f>
        <v>-74745.899999999994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-131</v>
      </c>
      <c r="H268" s="287">
        <f>data!BL62</f>
        <v>-1531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5.08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217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660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28473.15</v>
      </c>
      <c r="D272" s="287">
        <f>data!BH66</f>
        <v>24284.260000000002</v>
      </c>
      <c r="E272" s="287">
        <f>data!BI66</f>
        <v>0</v>
      </c>
      <c r="F272" s="287">
        <f>data!BJ66</f>
        <v>467.2</v>
      </c>
      <c r="G272" s="287">
        <f>data!BK66</f>
        <v>0</v>
      </c>
      <c r="H272" s="287">
        <f>data!BL66</f>
        <v>84.92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29133.15</v>
      </c>
      <c r="D277" s="287">
        <f>data!BH85</f>
        <v>24289.340000000004</v>
      </c>
      <c r="E277" s="287">
        <f>data!BI85</f>
        <v>0</v>
      </c>
      <c r="F277" s="287">
        <f>data!BJ85</f>
        <v>467.2</v>
      </c>
      <c r="G277" s="287">
        <f>data!BK85</f>
        <v>-13460.22</v>
      </c>
      <c r="H277" s="287">
        <f>data!BL85</f>
        <v>-75974.98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1510.97</v>
      </c>
      <c r="E284" s="303">
        <f>data!BI90</f>
        <v>0</v>
      </c>
      <c r="F284" s="303">
        <f>data!BJ90</f>
        <v>210.74</v>
      </c>
      <c r="G284" s="303">
        <f>data!BK90</f>
        <v>0</v>
      </c>
      <c r="H284" s="303">
        <f>data!BL90</f>
        <v>2008.2200000000003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406.09736182001564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539.74125492510893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MOUNT CARMEL HOSPITAL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7.4546057692307697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3.5461730769230773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723262.42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321359.61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66451</v>
      </c>
      <c r="D300" s="287">
        <f>data!BO62</f>
        <v>184794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29316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250014.07999999999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7419.07</v>
      </c>
      <c r="D302" s="287">
        <f>data!BO64</f>
        <v>4331.83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2787.96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12468.070000000002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2826.99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41771.199999999997</v>
      </c>
      <c r="D304" s="287">
        <f>data!BO66</f>
        <v>2.58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51773.16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783496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12752.94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1389193.17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18938.580000000002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-487418.57999999996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2799409.3699999996</v>
      </c>
      <c r="D309" s="287">
        <f>data!BO85</f>
        <v>189128.40999999997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0</v>
      </c>
      <c r="I309" s="287">
        <f>data!BT85</f>
        <v>427002.3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5820.7899999999981</v>
      </c>
      <c r="D316" s="303">
        <f>data!BO90</f>
        <v>289.83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279.69</v>
      </c>
      <c r="I316" s="303">
        <f>data!BT90</f>
        <v>1017.78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75.171162317875385</v>
      </c>
      <c r="I318" s="303">
        <f>data!BT92</f>
        <v>273.54465867169796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MOUNT CARMEL HOSPITAL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-3.1418269230769229E-2</v>
      </c>
      <c r="E330" s="294">
        <f>data!BW60</f>
        <v>0</v>
      </c>
      <c r="F330" s="294">
        <f>data!BX60</f>
        <v>0</v>
      </c>
      <c r="G330" s="294">
        <f>data!BY60</f>
        <v>6.5015384615384608</v>
      </c>
      <c r="H330" s="294">
        <f>data!BZ60</f>
        <v>0</v>
      </c>
      <c r="I330" s="294">
        <f>data!CA60</f>
        <v>6.1591346153846149E-2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-5497.83</v>
      </c>
      <c r="E331" s="306">
        <f>data!BW61</f>
        <v>0</v>
      </c>
      <c r="F331" s="306">
        <f>data!BX61</f>
        <v>0</v>
      </c>
      <c r="G331" s="306">
        <f>data!BY61</f>
        <v>1049431.1900000002</v>
      </c>
      <c r="H331" s="306">
        <f>data!BZ61</f>
        <v>0</v>
      </c>
      <c r="I331" s="306">
        <f>data!CA61</f>
        <v>6610.4500000000007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-86</v>
      </c>
      <c r="E332" s="306">
        <f>data!BW62</f>
        <v>0</v>
      </c>
      <c r="F332" s="306">
        <f>data!BX62</f>
        <v>0</v>
      </c>
      <c r="G332" s="306">
        <f>data!BY62</f>
        <v>70099</v>
      </c>
      <c r="H332" s="306">
        <f>data!BZ62</f>
        <v>0</v>
      </c>
      <c r="I332" s="306">
        <f>data!CA62</f>
        <v>1604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1458223.54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8.7200000000000006</v>
      </c>
      <c r="F334" s="306">
        <f>data!BX64</f>
        <v>0</v>
      </c>
      <c r="G334" s="306">
        <f>data!BY64</f>
        <v>991.24</v>
      </c>
      <c r="H334" s="306">
        <f>data!BZ64</f>
        <v>0</v>
      </c>
      <c r="I334" s="306">
        <f>data!CA64</f>
        <v>2187.2399999999998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613.21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359091</v>
      </c>
      <c r="H336" s="306">
        <f>data!BZ66</f>
        <v>0</v>
      </c>
      <c r="I336" s="306">
        <f>data!CA66</f>
        <v>196524.12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94283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19227.690000000002</v>
      </c>
      <c r="H339" s="306">
        <f>data!BZ69</f>
        <v>0</v>
      </c>
      <c r="I339" s="306">
        <f>data!CA69</f>
        <v>1018.05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-997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-5583.83</v>
      </c>
      <c r="E341" s="287">
        <f>data!BW85</f>
        <v>1458232.26</v>
      </c>
      <c r="F341" s="287">
        <f>data!BX85</f>
        <v>0</v>
      </c>
      <c r="G341" s="287">
        <f>data!BY85</f>
        <v>1592739.33</v>
      </c>
      <c r="H341" s="287">
        <f>data!BZ85</f>
        <v>0</v>
      </c>
      <c r="I341" s="287">
        <f>data!CA85</f>
        <v>207943.86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624.39</v>
      </c>
      <c r="E348" s="303">
        <f>data!BW90</f>
        <v>416</v>
      </c>
      <c r="F348" s="303">
        <f>data!BX90</f>
        <v>0</v>
      </c>
      <c r="G348" s="303">
        <f>data!BY90</f>
        <v>885.95</v>
      </c>
      <c r="H348" s="303">
        <f>data!BZ90</f>
        <v>0</v>
      </c>
      <c r="I348" s="303">
        <f>data!CA90</f>
        <v>1609.58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167.81480224412104</v>
      </c>
      <c r="E350" s="303">
        <f>data!BW92</f>
        <v>111.80665566962051</v>
      </c>
      <c r="F350" s="303">
        <f>data!BX92</f>
        <v>0</v>
      </c>
      <c r="G350" s="303">
        <f>data!BY92</f>
        <v>238.11323699639496</v>
      </c>
      <c r="H350" s="303">
        <f>data!BZ92</f>
        <v>0</v>
      </c>
      <c r="I350" s="303">
        <f>data!CA92</f>
        <v>432.60037700170136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MOUNT CARMEL HOSPITAL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3.3538461538461538E-2</v>
      </c>
      <c r="E362" s="309"/>
      <c r="F362" s="297"/>
      <c r="G362" s="297"/>
      <c r="H362" s="297"/>
      <c r="I362" s="310">
        <f>data!CE60</f>
        <v>209.77401923076923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16998.93</v>
      </c>
      <c r="D363" s="306">
        <f>data!CC61</f>
        <v>2126.9299999999998</v>
      </c>
      <c r="E363" s="311"/>
      <c r="F363" s="311"/>
      <c r="G363" s="311"/>
      <c r="H363" s="311"/>
      <c r="I363" s="306">
        <f>data!CE61</f>
        <v>21659822.450000003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71752</v>
      </c>
      <c r="E364" s="311"/>
      <c r="F364" s="311"/>
      <c r="G364" s="311"/>
      <c r="H364" s="311"/>
      <c r="I364" s="306">
        <f>data!CE62</f>
        <v>1926625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4327003.3800000008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252.87</v>
      </c>
      <c r="E366" s="311"/>
      <c r="F366" s="311"/>
      <c r="G366" s="311"/>
      <c r="H366" s="311"/>
      <c r="I366" s="306">
        <f>data!CE64</f>
        <v>5741326.4200000018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600705.55999999982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0</v>
      </c>
      <c r="E368" s="311"/>
      <c r="F368" s="311"/>
      <c r="G368" s="311"/>
      <c r="H368" s="311"/>
      <c r="I368" s="306">
        <f>data!CE66</f>
        <v>4127971.3700000006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237842</v>
      </c>
      <c r="E369" s="311"/>
      <c r="F369" s="311"/>
      <c r="G369" s="311"/>
      <c r="H369" s="311"/>
      <c r="I369" s="306">
        <f>data!CE67</f>
        <v>1626798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164459.21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18416479.579999998</v>
      </c>
      <c r="E371" s="306">
        <f>data!CD69</f>
        <v>1330856.8700000001</v>
      </c>
      <c r="F371" s="311"/>
      <c r="G371" s="311"/>
      <c r="H371" s="311"/>
      <c r="I371" s="306">
        <f>data!CE69</f>
        <v>22795342.370000001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-730693.76</v>
      </c>
      <c r="E372" s="287">
        <f>-data!CD84</f>
        <v>0</v>
      </c>
      <c r="F372" s="297"/>
      <c r="G372" s="297"/>
      <c r="H372" s="297"/>
      <c r="I372" s="287">
        <f>-data!CE84</f>
        <v>-1495915.5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16998.93</v>
      </c>
      <c r="D373" s="306">
        <f>data!CC85</f>
        <v>17997759.619999997</v>
      </c>
      <c r="E373" s="306">
        <f>data!CD85</f>
        <v>1330856.8700000001</v>
      </c>
      <c r="F373" s="311"/>
      <c r="G373" s="311"/>
      <c r="H373" s="311"/>
      <c r="I373" s="287">
        <f>data!CE85</f>
        <v>59978222.75999999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19656898.649999999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101690554.88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121347453.53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285.02</v>
      </c>
      <c r="E380" s="297"/>
      <c r="F380" s="297"/>
      <c r="G380" s="297"/>
      <c r="H380" s="297"/>
      <c r="I380" s="287">
        <f>data!CE90</f>
        <v>89551.319999999992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17713.418263678304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52.492177884615387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BW42" transitionEvaluation="1" transitionEntry="1" codeName="Sheet12">
    <tabColor rgb="FF92D050"/>
    <pageSetUpPr autoPageBreaks="0" fitToPage="1"/>
  </sheetPr>
  <dimension ref="A1:CF717"/>
  <sheetViews>
    <sheetView topLeftCell="BW42" zoomScaleNormal="100" workbookViewId="0">
      <selection activeCell="CD54" sqref="CD54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1788419.0300000005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340062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124670</v>
      </c>
      <c r="P49" s="270">
        <f t="shared" si="0"/>
        <v>149466</v>
      </c>
      <c r="Q49" s="270">
        <f t="shared" si="0"/>
        <v>15426</v>
      </c>
      <c r="R49" s="270">
        <f t="shared" si="0"/>
        <v>100442</v>
      </c>
      <c r="S49" s="270">
        <f t="shared" si="0"/>
        <v>-117</v>
      </c>
      <c r="T49" s="270">
        <f t="shared" si="0"/>
        <v>0</v>
      </c>
      <c r="U49" s="270">
        <f t="shared" si="0"/>
        <v>106046</v>
      </c>
      <c r="V49" s="270">
        <f t="shared" si="0"/>
        <v>35915</v>
      </c>
      <c r="W49" s="270">
        <f t="shared" si="0"/>
        <v>0</v>
      </c>
      <c r="X49" s="270">
        <f t="shared" si="0"/>
        <v>0</v>
      </c>
      <c r="Y49" s="270">
        <f t="shared" si="0"/>
        <v>122405</v>
      </c>
      <c r="Z49" s="270">
        <f t="shared" si="0"/>
        <v>0</v>
      </c>
      <c r="AA49" s="270">
        <f t="shared" si="0"/>
        <v>18501</v>
      </c>
      <c r="AB49" s="270">
        <f t="shared" si="0"/>
        <v>79096</v>
      </c>
      <c r="AC49" s="270">
        <f t="shared" si="0"/>
        <v>52140</v>
      </c>
      <c r="AD49" s="270">
        <f t="shared" si="0"/>
        <v>0</v>
      </c>
      <c r="AE49" s="270">
        <f t="shared" si="0"/>
        <v>122788</v>
      </c>
      <c r="AF49" s="270">
        <f t="shared" si="0"/>
        <v>0</v>
      </c>
      <c r="AG49" s="270">
        <f t="shared" si="0"/>
        <v>181129</v>
      </c>
      <c r="AH49" s="270">
        <f t="shared" si="0"/>
        <v>0</v>
      </c>
      <c r="AI49" s="270">
        <f t="shared" si="0"/>
        <v>0</v>
      </c>
      <c r="AJ49" s="270">
        <f t="shared" si="0"/>
        <v>25979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0</v>
      </c>
      <c r="AW49" s="270">
        <f t="shared" si="0"/>
        <v>0</v>
      </c>
      <c r="AX49" s="270">
        <f t="shared" si="0"/>
        <v>0</v>
      </c>
      <c r="AY49" s="270">
        <f t="shared" si="0"/>
        <v>33591</v>
      </c>
      <c r="AZ49" s="270">
        <f t="shared" si="0"/>
        <v>0</v>
      </c>
      <c r="BA49" s="270">
        <f t="shared" si="0"/>
        <v>12430</v>
      </c>
      <c r="BB49" s="270">
        <f t="shared" si="0"/>
        <v>10997</v>
      </c>
      <c r="BC49" s="270">
        <f t="shared" si="0"/>
        <v>0</v>
      </c>
      <c r="BD49" s="270">
        <f t="shared" si="0"/>
        <v>0</v>
      </c>
      <c r="BE49" s="270">
        <f t="shared" si="0"/>
        <v>45484</v>
      </c>
      <c r="BF49" s="270">
        <f t="shared" si="0"/>
        <v>44174</v>
      </c>
      <c r="BG49" s="270">
        <f t="shared" si="0"/>
        <v>0</v>
      </c>
      <c r="BH49" s="270">
        <f t="shared" si="0"/>
        <v>0</v>
      </c>
      <c r="BI49" s="270">
        <f t="shared" si="0"/>
        <v>0</v>
      </c>
      <c r="BJ49" s="270">
        <f t="shared" si="0"/>
        <v>6</v>
      </c>
      <c r="BK49" s="270">
        <f t="shared" si="0"/>
        <v>0</v>
      </c>
      <c r="BL49" s="270">
        <f t="shared" si="0"/>
        <v>0</v>
      </c>
      <c r="BM49" s="270">
        <f t="shared" si="0"/>
        <v>0</v>
      </c>
      <c r="BN49" s="270">
        <f t="shared" si="0"/>
        <v>54857</v>
      </c>
      <c r="BO49" s="270">
        <f t="shared" si="0"/>
        <v>0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0</v>
      </c>
      <c r="BT49" s="270">
        <f t="shared" si="1"/>
        <v>24863</v>
      </c>
      <c r="BU49" s="270">
        <f t="shared" si="1"/>
        <v>0</v>
      </c>
      <c r="BV49" s="270">
        <f t="shared" si="1"/>
        <v>0</v>
      </c>
      <c r="BW49" s="270">
        <f t="shared" si="1"/>
        <v>0</v>
      </c>
      <c r="BX49" s="270">
        <f t="shared" si="1"/>
        <v>0</v>
      </c>
      <c r="BY49" s="270">
        <f t="shared" si="1"/>
        <v>73859</v>
      </c>
      <c r="BZ49" s="270">
        <f t="shared" si="1"/>
        <v>0</v>
      </c>
      <c r="CA49" s="270">
        <f t="shared" si="1"/>
        <v>353</v>
      </c>
      <c r="CB49" s="270">
        <f t="shared" si="1"/>
        <v>0</v>
      </c>
      <c r="CC49" s="270">
        <f t="shared" si="1"/>
        <v>13857</v>
      </c>
      <c r="CD49" s="270">
        <f t="shared" si="1"/>
        <v>0</v>
      </c>
      <c r="CE49" s="32">
        <f>SUM(C49:CD49)</f>
        <v>1788419</v>
      </c>
    </row>
    <row r="50" spans="1:83" x14ac:dyDescent="0.35">
      <c r="A50" s="20" t="s">
        <v>218</v>
      </c>
      <c r="B50" s="270">
        <f>B48+B49</f>
        <v>1788419.0300000005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1555397.0999999999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269932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2553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26273</v>
      </c>
      <c r="P53" s="270">
        <f t="shared" si="2"/>
        <v>247897</v>
      </c>
      <c r="Q53" s="270">
        <f t="shared" si="2"/>
        <v>20512</v>
      </c>
      <c r="R53" s="270">
        <f t="shared" si="2"/>
        <v>1849</v>
      </c>
      <c r="S53" s="270">
        <f t="shared" si="2"/>
        <v>0</v>
      </c>
      <c r="T53" s="270">
        <f t="shared" si="2"/>
        <v>0</v>
      </c>
      <c r="U53" s="270">
        <f t="shared" si="2"/>
        <v>35731</v>
      </c>
      <c r="V53" s="270">
        <f t="shared" si="2"/>
        <v>57767</v>
      </c>
      <c r="W53" s="270">
        <f t="shared" si="2"/>
        <v>0</v>
      </c>
      <c r="X53" s="270">
        <f t="shared" si="2"/>
        <v>0</v>
      </c>
      <c r="Y53" s="270">
        <f t="shared" si="2"/>
        <v>103253</v>
      </c>
      <c r="Z53" s="270">
        <f t="shared" si="2"/>
        <v>0</v>
      </c>
      <c r="AA53" s="270">
        <f t="shared" si="2"/>
        <v>17473</v>
      </c>
      <c r="AB53" s="270">
        <f t="shared" si="2"/>
        <v>19509</v>
      </c>
      <c r="AC53" s="270">
        <f t="shared" si="2"/>
        <v>11620</v>
      </c>
      <c r="AD53" s="270">
        <f t="shared" si="2"/>
        <v>0</v>
      </c>
      <c r="AE53" s="270">
        <f t="shared" si="2"/>
        <v>91786</v>
      </c>
      <c r="AF53" s="270">
        <f t="shared" si="2"/>
        <v>0</v>
      </c>
      <c r="AG53" s="270">
        <f t="shared" si="2"/>
        <v>99354</v>
      </c>
      <c r="AH53" s="270">
        <f t="shared" si="2"/>
        <v>0</v>
      </c>
      <c r="AI53" s="270">
        <f t="shared" si="2"/>
        <v>0</v>
      </c>
      <c r="AJ53" s="270">
        <f t="shared" si="2"/>
        <v>0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72306</v>
      </c>
      <c r="AZ53" s="270">
        <f t="shared" si="2"/>
        <v>0</v>
      </c>
      <c r="BA53" s="270">
        <f t="shared" si="2"/>
        <v>14013</v>
      </c>
      <c r="BB53" s="270">
        <f t="shared" si="2"/>
        <v>1042</v>
      </c>
      <c r="BC53" s="270">
        <f t="shared" si="2"/>
        <v>0</v>
      </c>
      <c r="BD53" s="270">
        <f t="shared" si="2"/>
        <v>0</v>
      </c>
      <c r="BE53" s="270">
        <f t="shared" si="2"/>
        <v>174272</v>
      </c>
      <c r="BF53" s="270">
        <f t="shared" si="2"/>
        <v>14236</v>
      </c>
      <c r="BG53" s="270">
        <f t="shared" si="2"/>
        <v>0</v>
      </c>
      <c r="BH53" s="270">
        <f t="shared" si="2"/>
        <v>34306</v>
      </c>
      <c r="BI53" s="270">
        <f t="shared" si="2"/>
        <v>0</v>
      </c>
      <c r="BJ53" s="270">
        <f t="shared" si="2"/>
        <v>4571</v>
      </c>
      <c r="BK53" s="270">
        <f t="shared" si="2"/>
        <v>0</v>
      </c>
      <c r="BL53" s="270">
        <f t="shared" si="2"/>
        <v>34018</v>
      </c>
      <c r="BM53" s="270">
        <f t="shared" si="2"/>
        <v>0</v>
      </c>
      <c r="BN53" s="270">
        <f t="shared" si="2"/>
        <v>130436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6065</v>
      </c>
      <c r="BT53" s="270">
        <f t="shared" si="3"/>
        <v>19170</v>
      </c>
      <c r="BU53" s="270">
        <f t="shared" si="3"/>
        <v>0</v>
      </c>
      <c r="BV53" s="270">
        <f t="shared" si="3"/>
        <v>23323</v>
      </c>
      <c r="BW53" s="270">
        <f t="shared" si="3"/>
        <v>0</v>
      </c>
      <c r="BX53" s="270">
        <f t="shared" si="3"/>
        <v>0</v>
      </c>
      <c r="BY53" s="270">
        <f t="shared" si="3"/>
        <v>11740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10390</v>
      </c>
      <c r="CD53" s="270">
        <f t="shared" si="3"/>
        <v>0</v>
      </c>
      <c r="CE53" s="32">
        <f>SUM(C53:CD53)</f>
        <v>1555397</v>
      </c>
    </row>
    <row r="54" spans="1:83" x14ac:dyDescent="0.35">
      <c r="A54" s="20" t="s">
        <v>218</v>
      </c>
      <c r="B54" s="270">
        <f>B52+B53</f>
        <v>1555397.0999999999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0</v>
      </c>
      <c r="D60" s="213">
        <v>0</v>
      </c>
      <c r="E60" s="213">
        <v>4716</v>
      </c>
      <c r="F60" s="213">
        <v>0</v>
      </c>
      <c r="G60" s="213">
        <v>0</v>
      </c>
      <c r="H60" s="213">
        <v>0</v>
      </c>
      <c r="I60" s="213">
        <v>0</v>
      </c>
      <c r="J60" s="213">
        <v>361</v>
      </c>
      <c r="K60" s="213">
        <v>0</v>
      </c>
      <c r="L60" s="213">
        <v>0</v>
      </c>
      <c r="M60" s="213">
        <v>0</v>
      </c>
      <c r="N60" s="213">
        <v>0</v>
      </c>
      <c r="O60" s="213">
        <v>189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16640.39</v>
      </c>
      <c r="AZ60" s="214"/>
      <c r="BA60" s="263"/>
      <c r="BB60" s="263"/>
      <c r="BC60" s="263"/>
      <c r="BD60" s="263"/>
      <c r="BE60" s="214">
        <v>71733.350000000006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0</v>
      </c>
      <c r="D61" s="243">
        <v>0</v>
      </c>
      <c r="E61" s="243">
        <v>38.789999999999992</v>
      </c>
      <c r="F61" s="243">
        <v>0</v>
      </c>
      <c r="G61" s="243">
        <v>0</v>
      </c>
      <c r="H61" s="243">
        <v>0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11.190000000000001</v>
      </c>
      <c r="P61" s="244">
        <v>16.399999999999999</v>
      </c>
      <c r="Q61" s="244">
        <v>1.3</v>
      </c>
      <c r="R61" s="244">
        <v>5.14</v>
      </c>
      <c r="S61" s="245">
        <v>-0.01</v>
      </c>
      <c r="T61" s="245">
        <v>0</v>
      </c>
      <c r="U61" s="246">
        <v>18.339999999999996</v>
      </c>
      <c r="V61" s="244">
        <v>4.9999999999999991</v>
      </c>
      <c r="W61" s="244">
        <v>0</v>
      </c>
      <c r="X61" s="244">
        <v>0</v>
      </c>
      <c r="Y61" s="244">
        <v>16.240000000000002</v>
      </c>
      <c r="Z61" s="244">
        <v>0</v>
      </c>
      <c r="AA61" s="244">
        <v>1.4900000000000002</v>
      </c>
      <c r="AB61" s="245">
        <v>7.07</v>
      </c>
      <c r="AC61" s="244">
        <v>6.71</v>
      </c>
      <c r="AD61" s="244">
        <v>0</v>
      </c>
      <c r="AE61" s="244">
        <v>15.729999999999999</v>
      </c>
      <c r="AF61" s="244">
        <v>0</v>
      </c>
      <c r="AG61" s="244">
        <v>17.12</v>
      </c>
      <c r="AH61" s="244">
        <v>0</v>
      </c>
      <c r="AI61" s="244">
        <v>0</v>
      </c>
      <c r="AJ61" s="244">
        <v>2.86</v>
      </c>
      <c r="AK61" s="244">
        <v>0</v>
      </c>
      <c r="AL61" s="244">
        <v>0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0</v>
      </c>
      <c r="AW61" s="245">
        <v>0</v>
      </c>
      <c r="AX61" s="245">
        <v>0</v>
      </c>
      <c r="AY61" s="244">
        <v>8.69</v>
      </c>
      <c r="AZ61" s="244">
        <v>0</v>
      </c>
      <c r="BA61" s="245">
        <v>3.68</v>
      </c>
      <c r="BB61" s="245">
        <v>1.4500000000000002</v>
      </c>
      <c r="BC61" s="245">
        <v>0</v>
      </c>
      <c r="BD61" s="245">
        <v>0</v>
      </c>
      <c r="BE61" s="244">
        <v>8.4200000000000017</v>
      </c>
      <c r="BF61" s="245">
        <v>11.89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4.72</v>
      </c>
      <c r="BO61" s="245">
        <v>0</v>
      </c>
      <c r="BP61" s="245">
        <v>0</v>
      </c>
      <c r="BQ61" s="245">
        <v>0</v>
      </c>
      <c r="BR61" s="245">
        <v>0</v>
      </c>
      <c r="BS61" s="245">
        <v>0</v>
      </c>
      <c r="BT61" s="245">
        <v>2.5299999999999998</v>
      </c>
      <c r="BU61" s="245">
        <v>0</v>
      </c>
      <c r="BV61" s="245">
        <v>0</v>
      </c>
      <c r="BW61" s="245">
        <v>0</v>
      </c>
      <c r="BX61" s="245">
        <v>0</v>
      </c>
      <c r="BY61" s="245">
        <v>6.32</v>
      </c>
      <c r="BZ61" s="245">
        <v>0</v>
      </c>
      <c r="CA61" s="245">
        <v>0.04</v>
      </c>
      <c r="CB61" s="245">
        <v>0</v>
      </c>
      <c r="CC61" s="245">
        <v>2.0299999999999998</v>
      </c>
      <c r="CD61" s="247" t="s">
        <v>233</v>
      </c>
      <c r="CE61" s="268">
        <f t="shared" ref="CE61:CE69" si="4">SUM(C61:CD61)</f>
        <v>213.14</v>
      </c>
    </row>
    <row r="62" spans="1:83" x14ac:dyDescent="0.35">
      <c r="A62" s="39" t="s">
        <v>248</v>
      </c>
      <c r="B62" s="20"/>
      <c r="C62" s="213">
        <v>0</v>
      </c>
      <c r="D62" s="213">
        <v>0</v>
      </c>
      <c r="E62" s="213">
        <v>3848606.2700000005</v>
      </c>
      <c r="F62" s="213">
        <v>0</v>
      </c>
      <c r="G62" s="213">
        <v>0</v>
      </c>
      <c r="H62" s="213">
        <v>0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1410941.7</v>
      </c>
      <c r="P62" s="214">
        <v>1691562.37</v>
      </c>
      <c r="Q62" s="214">
        <v>174584.27</v>
      </c>
      <c r="R62" s="214">
        <v>1136741.6800000002</v>
      </c>
      <c r="S62" s="228">
        <v>-1323.6399999999999</v>
      </c>
      <c r="T62" s="228">
        <v>0</v>
      </c>
      <c r="U62" s="227">
        <v>1200157.77</v>
      </c>
      <c r="V62" s="214">
        <v>406458.27</v>
      </c>
      <c r="W62" s="214">
        <v>0</v>
      </c>
      <c r="X62" s="214">
        <v>0</v>
      </c>
      <c r="Y62" s="214">
        <v>1385303.27</v>
      </c>
      <c r="Z62" s="214">
        <v>0</v>
      </c>
      <c r="AA62" s="214">
        <v>209381.12</v>
      </c>
      <c r="AB62" s="240">
        <v>895158.38</v>
      </c>
      <c r="AC62" s="214">
        <v>590088.29</v>
      </c>
      <c r="AD62" s="214">
        <v>0</v>
      </c>
      <c r="AE62" s="214">
        <v>1389642.0699999998</v>
      </c>
      <c r="AF62" s="214">
        <v>0</v>
      </c>
      <c r="AG62" s="214">
        <v>2049903.55</v>
      </c>
      <c r="AH62" s="214">
        <v>0</v>
      </c>
      <c r="AI62" s="214">
        <v>0</v>
      </c>
      <c r="AJ62" s="214">
        <v>294009.37</v>
      </c>
      <c r="AK62" s="214">
        <v>0</v>
      </c>
      <c r="AL62" s="214">
        <v>0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0</v>
      </c>
      <c r="AW62" s="228">
        <v>0</v>
      </c>
      <c r="AX62" s="228">
        <v>0</v>
      </c>
      <c r="AY62" s="214">
        <v>380164.06999999995</v>
      </c>
      <c r="AZ62" s="214">
        <v>0</v>
      </c>
      <c r="BA62" s="228">
        <v>140673.41</v>
      </c>
      <c r="BB62" s="228">
        <v>124459.49000000002</v>
      </c>
      <c r="BC62" s="228">
        <v>0</v>
      </c>
      <c r="BD62" s="228">
        <v>0</v>
      </c>
      <c r="BE62" s="214">
        <v>514754.87</v>
      </c>
      <c r="BF62" s="228">
        <v>499934.76000000007</v>
      </c>
      <c r="BG62" s="228">
        <v>0</v>
      </c>
      <c r="BH62" s="228">
        <v>0</v>
      </c>
      <c r="BI62" s="228">
        <v>0</v>
      </c>
      <c r="BJ62" s="228">
        <v>65.349999999999994</v>
      </c>
      <c r="BK62" s="228">
        <v>0</v>
      </c>
      <c r="BL62" s="228">
        <v>0</v>
      </c>
      <c r="BM62" s="228">
        <v>0</v>
      </c>
      <c r="BN62" s="228">
        <v>620837.49</v>
      </c>
      <c r="BO62" s="228">
        <v>0</v>
      </c>
      <c r="BP62" s="228">
        <v>0</v>
      </c>
      <c r="BQ62" s="228">
        <v>0</v>
      </c>
      <c r="BR62" s="228">
        <v>0</v>
      </c>
      <c r="BS62" s="228">
        <v>0</v>
      </c>
      <c r="BT62" s="228">
        <v>281386.55000000005</v>
      </c>
      <c r="BU62" s="228">
        <v>0</v>
      </c>
      <c r="BV62" s="228">
        <v>0</v>
      </c>
      <c r="BW62" s="228">
        <v>0</v>
      </c>
      <c r="BX62" s="228">
        <v>0</v>
      </c>
      <c r="BY62" s="228">
        <v>835891.58</v>
      </c>
      <c r="BZ62" s="228">
        <v>0</v>
      </c>
      <c r="CA62" s="228">
        <v>3990.9800000000005</v>
      </c>
      <c r="CB62" s="228">
        <v>0</v>
      </c>
      <c r="CC62" s="228">
        <v>156821.22000000003</v>
      </c>
      <c r="CD62" s="29" t="s">
        <v>233</v>
      </c>
      <c r="CE62" s="32">
        <f t="shared" si="4"/>
        <v>20240194.509999998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340062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124670</v>
      </c>
      <c r="P63" s="269">
        <f t="shared" si="5"/>
        <v>149466</v>
      </c>
      <c r="Q63" s="269">
        <f t="shared" si="5"/>
        <v>15426</v>
      </c>
      <c r="R63" s="269">
        <f t="shared" si="5"/>
        <v>100442</v>
      </c>
      <c r="S63" s="269">
        <f t="shared" si="5"/>
        <v>-117</v>
      </c>
      <c r="T63" s="269">
        <f t="shared" si="5"/>
        <v>0</v>
      </c>
      <c r="U63" s="269">
        <f t="shared" si="5"/>
        <v>106046</v>
      </c>
      <c r="V63" s="269">
        <f t="shared" si="5"/>
        <v>35915</v>
      </c>
      <c r="W63" s="269">
        <f t="shared" si="5"/>
        <v>0</v>
      </c>
      <c r="X63" s="269">
        <f t="shared" si="5"/>
        <v>0</v>
      </c>
      <c r="Y63" s="269">
        <f t="shared" si="5"/>
        <v>122405</v>
      </c>
      <c r="Z63" s="269">
        <f t="shared" si="5"/>
        <v>0</v>
      </c>
      <c r="AA63" s="269">
        <f t="shared" si="5"/>
        <v>18501</v>
      </c>
      <c r="AB63" s="269">
        <f t="shared" si="5"/>
        <v>79096</v>
      </c>
      <c r="AC63" s="269">
        <f t="shared" si="5"/>
        <v>52140</v>
      </c>
      <c r="AD63" s="269">
        <f t="shared" si="5"/>
        <v>0</v>
      </c>
      <c r="AE63" s="269">
        <f t="shared" si="5"/>
        <v>122788</v>
      </c>
      <c r="AF63" s="269">
        <f t="shared" si="5"/>
        <v>0</v>
      </c>
      <c r="AG63" s="269">
        <f t="shared" si="5"/>
        <v>181129</v>
      </c>
      <c r="AH63" s="269">
        <f t="shared" si="5"/>
        <v>0</v>
      </c>
      <c r="AI63" s="269">
        <f t="shared" si="5"/>
        <v>0</v>
      </c>
      <c r="AJ63" s="269">
        <f t="shared" si="5"/>
        <v>25979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33591</v>
      </c>
      <c r="AZ63" s="269">
        <f t="shared" si="5"/>
        <v>0</v>
      </c>
      <c r="BA63" s="269">
        <f t="shared" si="5"/>
        <v>12430</v>
      </c>
      <c r="BB63" s="269">
        <f t="shared" si="5"/>
        <v>10997</v>
      </c>
      <c r="BC63" s="269">
        <f t="shared" si="5"/>
        <v>0</v>
      </c>
      <c r="BD63" s="269">
        <f t="shared" si="5"/>
        <v>0</v>
      </c>
      <c r="BE63" s="269">
        <f t="shared" si="5"/>
        <v>45484</v>
      </c>
      <c r="BF63" s="269">
        <f t="shared" si="5"/>
        <v>44174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6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54857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24863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73859</v>
      </c>
      <c r="BZ63" s="269">
        <f t="shared" si="6"/>
        <v>0</v>
      </c>
      <c r="CA63" s="269">
        <f t="shared" si="6"/>
        <v>353</v>
      </c>
      <c r="CB63" s="269">
        <f t="shared" si="6"/>
        <v>0</v>
      </c>
      <c r="CC63" s="269">
        <f t="shared" si="6"/>
        <v>13857</v>
      </c>
      <c r="CD63" s="29" t="s">
        <v>233</v>
      </c>
      <c r="CE63" s="32">
        <f t="shared" si="4"/>
        <v>1788419</v>
      </c>
    </row>
    <row r="64" spans="1:83" x14ac:dyDescent="0.35">
      <c r="A64" s="39" t="s">
        <v>249</v>
      </c>
      <c r="B64" s="20"/>
      <c r="C64" s="213">
        <v>0</v>
      </c>
      <c r="D64" s="213">
        <v>0</v>
      </c>
      <c r="E64" s="213">
        <v>1414291.7100000002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4622</v>
      </c>
      <c r="P64" s="214">
        <v>0</v>
      </c>
      <c r="Q64" s="214">
        <v>0</v>
      </c>
      <c r="R64" s="214">
        <v>0</v>
      </c>
      <c r="S64" s="228">
        <v>0</v>
      </c>
      <c r="T64" s="228">
        <v>0</v>
      </c>
      <c r="U64" s="227">
        <v>6974.36</v>
      </c>
      <c r="V64" s="214">
        <v>8800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40">
        <v>3200</v>
      </c>
      <c r="AC64" s="214">
        <v>0</v>
      </c>
      <c r="AD64" s="214">
        <v>0</v>
      </c>
      <c r="AE64" s="214">
        <v>0</v>
      </c>
      <c r="AF64" s="214">
        <v>0</v>
      </c>
      <c r="AG64" s="214">
        <v>2072767.3699999996</v>
      </c>
      <c r="AH64" s="214">
        <v>0</v>
      </c>
      <c r="AI64" s="214">
        <v>0</v>
      </c>
      <c r="AJ64" s="214">
        <v>0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378</v>
      </c>
      <c r="BC64" s="228">
        <v>0</v>
      </c>
      <c r="BD64" s="228">
        <v>0</v>
      </c>
      <c r="BE64" s="214">
        <v>4441.4799999999996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27229.64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250841.52</v>
      </c>
      <c r="BX64" s="228">
        <v>0</v>
      </c>
      <c r="BY64" s="228">
        <v>0</v>
      </c>
      <c r="BZ64" s="228">
        <v>0</v>
      </c>
      <c r="CA64" s="228">
        <v>0</v>
      </c>
      <c r="CB64" s="228">
        <v>0</v>
      </c>
      <c r="CC64" s="228">
        <v>0</v>
      </c>
      <c r="CD64" s="29" t="s">
        <v>233</v>
      </c>
      <c r="CE64" s="32">
        <f t="shared" si="4"/>
        <v>3793546.08</v>
      </c>
    </row>
    <row r="65" spans="1:83" x14ac:dyDescent="0.35">
      <c r="A65" s="39" t="s">
        <v>250</v>
      </c>
      <c r="B65" s="20"/>
      <c r="C65" s="213">
        <v>0</v>
      </c>
      <c r="D65" s="213">
        <v>0</v>
      </c>
      <c r="E65" s="213">
        <v>260446.23</v>
      </c>
      <c r="F65" s="213">
        <v>0</v>
      </c>
      <c r="G65" s="213">
        <v>0</v>
      </c>
      <c r="H65" s="213">
        <v>0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54973.340000000011</v>
      </c>
      <c r="P65" s="214">
        <v>1136530.5499999998</v>
      </c>
      <c r="Q65" s="214">
        <v>0</v>
      </c>
      <c r="R65" s="214">
        <v>52820.63</v>
      </c>
      <c r="S65" s="228">
        <v>-43707.3</v>
      </c>
      <c r="T65" s="228">
        <v>0</v>
      </c>
      <c r="U65" s="227">
        <v>740508.45999999985</v>
      </c>
      <c r="V65" s="214">
        <v>26249.140000000003</v>
      </c>
      <c r="W65" s="214">
        <v>0</v>
      </c>
      <c r="X65" s="214">
        <v>0</v>
      </c>
      <c r="Y65" s="214">
        <v>125645.19000000002</v>
      </c>
      <c r="Z65" s="214">
        <v>0</v>
      </c>
      <c r="AA65" s="214">
        <v>49470.619999999995</v>
      </c>
      <c r="AB65" s="240">
        <v>2838456.2</v>
      </c>
      <c r="AC65" s="214">
        <v>79340.759999999995</v>
      </c>
      <c r="AD65" s="214">
        <v>0</v>
      </c>
      <c r="AE65" s="214">
        <v>18942.22</v>
      </c>
      <c r="AF65" s="214">
        <v>0</v>
      </c>
      <c r="AG65" s="214">
        <v>218737.62</v>
      </c>
      <c r="AH65" s="214">
        <v>0</v>
      </c>
      <c r="AI65" s="214">
        <v>0</v>
      </c>
      <c r="AJ65" s="214">
        <v>48696.909999999989</v>
      </c>
      <c r="AK65" s="214">
        <v>0</v>
      </c>
      <c r="AL65" s="214">
        <v>0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0</v>
      </c>
      <c r="AW65" s="228">
        <v>0</v>
      </c>
      <c r="AX65" s="228">
        <v>0</v>
      </c>
      <c r="AY65" s="214">
        <v>132887.21</v>
      </c>
      <c r="AZ65" s="214">
        <v>0</v>
      </c>
      <c r="BA65" s="228">
        <v>32209.35</v>
      </c>
      <c r="BB65" s="228">
        <v>4051.2</v>
      </c>
      <c r="BC65" s="228">
        <v>0</v>
      </c>
      <c r="BD65" s="228">
        <v>-2434.73</v>
      </c>
      <c r="BE65" s="214">
        <v>52587.05999999999</v>
      </c>
      <c r="BF65" s="228">
        <v>27540.670000000006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6022.4400000000005</v>
      </c>
      <c r="BO65" s="228">
        <v>6072.93</v>
      </c>
      <c r="BP65" s="228">
        <v>0</v>
      </c>
      <c r="BQ65" s="228">
        <v>0</v>
      </c>
      <c r="BR65" s="228">
        <v>0</v>
      </c>
      <c r="BS65" s="228">
        <v>0</v>
      </c>
      <c r="BT65" s="228">
        <v>3366.6899999999996</v>
      </c>
      <c r="BU65" s="228">
        <v>0</v>
      </c>
      <c r="BV65" s="228">
        <v>0</v>
      </c>
      <c r="BW65" s="228">
        <v>0</v>
      </c>
      <c r="BX65" s="228">
        <v>0</v>
      </c>
      <c r="BY65" s="228">
        <v>3185.73</v>
      </c>
      <c r="BZ65" s="228">
        <v>0</v>
      </c>
      <c r="CA65" s="228">
        <v>5082.32</v>
      </c>
      <c r="CB65" s="228">
        <v>0</v>
      </c>
      <c r="CC65" s="228">
        <v>43492.75</v>
      </c>
      <c r="CD65" s="29" t="s">
        <v>233</v>
      </c>
      <c r="CE65" s="32">
        <f t="shared" si="4"/>
        <v>5921174.1900000004</v>
      </c>
    </row>
    <row r="66" spans="1:83" x14ac:dyDescent="0.35">
      <c r="A66" s="39" t="s">
        <v>251</v>
      </c>
      <c r="B66" s="20"/>
      <c r="C66" s="213">
        <v>0</v>
      </c>
      <c r="D66" s="213">
        <v>0</v>
      </c>
      <c r="E66" s="213">
        <v>704.74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83.710000000000008</v>
      </c>
      <c r="Q66" s="214">
        <v>0</v>
      </c>
      <c r="R66" s="214">
        <v>1664.1399999999996</v>
      </c>
      <c r="S66" s="228">
        <v>0</v>
      </c>
      <c r="T66" s="228">
        <v>0</v>
      </c>
      <c r="U66" s="227">
        <v>0</v>
      </c>
      <c r="V66" s="214">
        <v>0</v>
      </c>
      <c r="W66" s="214">
        <v>0</v>
      </c>
      <c r="X66" s="214">
        <v>0</v>
      </c>
      <c r="Y66" s="214">
        <v>1094.17</v>
      </c>
      <c r="Z66" s="214">
        <v>0</v>
      </c>
      <c r="AA66" s="214">
        <v>0</v>
      </c>
      <c r="AB66" s="240">
        <v>0</v>
      </c>
      <c r="AC66" s="214">
        <v>0</v>
      </c>
      <c r="AD66" s="214">
        <v>0</v>
      </c>
      <c r="AE66" s="214">
        <v>0</v>
      </c>
      <c r="AF66" s="214">
        <v>0</v>
      </c>
      <c r="AG66" s="214">
        <v>0</v>
      </c>
      <c r="AH66" s="214">
        <v>0</v>
      </c>
      <c r="AI66" s="214">
        <v>0</v>
      </c>
      <c r="AJ66" s="214">
        <v>0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0</v>
      </c>
      <c r="AZ66" s="214">
        <v>0</v>
      </c>
      <c r="BA66" s="228">
        <v>0</v>
      </c>
      <c r="BB66" s="228">
        <v>0</v>
      </c>
      <c r="BC66" s="228">
        <v>0</v>
      </c>
      <c r="BD66" s="228">
        <v>0</v>
      </c>
      <c r="BE66" s="214">
        <v>578558.75999999989</v>
      </c>
      <c r="BF66" s="228">
        <v>101.01</v>
      </c>
      <c r="BG66" s="228">
        <v>660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14066.920000000002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1572.1000000000001</v>
      </c>
      <c r="BU66" s="228">
        <v>0</v>
      </c>
      <c r="BV66" s="228">
        <v>0</v>
      </c>
      <c r="BW66" s="228">
        <v>0</v>
      </c>
      <c r="BX66" s="228">
        <v>0</v>
      </c>
      <c r="BY66" s="228">
        <v>459.71000000000004</v>
      </c>
      <c r="BZ66" s="228">
        <v>0</v>
      </c>
      <c r="CA66" s="228">
        <v>0</v>
      </c>
      <c r="CB66" s="228">
        <v>0</v>
      </c>
      <c r="CC66" s="228">
        <v>0</v>
      </c>
      <c r="CD66" s="29" t="s">
        <v>233</v>
      </c>
      <c r="CE66" s="32">
        <f t="shared" si="4"/>
        <v>598965.25999999989</v>
      </c>
    </row>
    <row r="67" spans="1:83" x14ac:dyDescent="0.35">
      <c r="A67" s="39" t="s">
        <v>252</v>
      </c>
      <c r="B67" s="20"/>
      <c r="C67" s="213">
        <v>0</v>
      </c>
      <c r="D67" s="213">
        <v>0</v>
      </c>
      <c r="E67" s="213">
        <v>683816.33</v>
      </c>
      <c r="F67" s="213">
        <v>0</v>
      </c>
      <c r="G67" s="213">
        <v>0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2803.79</v>
      </c>
      <c r="P67" s="214">
        <v>181923.11</v>
      </c>
      <c r="Q67" s="214">
        <v>0</v>
      </c>
      <c r="R67" s="214">
        <v>246.17</v>
      </c>
      <c r="S67" s="228">
        <v>19124.39</v>
      </c>
      <c r="T67" s="228">
        <v>0</v>
      </c>
      <c r="U67" s="227">
        <v>951381.6100000001</v>
      </c>
      <c r="V67" s="214">
        <v>4354.2800000000007</v>
      </c>
      <c r="W67" s="214">
        <v>0</v>
      </c>
      <c r="X67" s="214">
        <v>0</v>
      </c>
      <c r="Y67" s="214">
        <v>1187704.97</v>
      </c>
      <c r="Z67" s="214">
        <v>0</v>
      </c>
      <c r="AA67" s="214">
        <v>94612.94</v>
      </c>
      <c r="AB67" s="240">
        <v>59396.71</v>
      </c>
      <c r="AC67" s="214">
        <v>3136.3900000000003</v>
      </c>
      <c r="AD67" s="214">
        <v>0</v>
      </c>
      <c r="AE67" s="214">
        <v>2125.7599999999998</v>
      </c>
      <c r="AF67" s="214">
        <v>0</v>
      </c>
      <c r="AG67" s="214">
        <v>42102.31</v>
      </c>
      <c r="AH67" s="214">
        <v>0</v>
      </c>
      <c r="AI67" s="214">
        <v>0</v>
      </c>
      <c r="AJ67" s="214">
        <v>886.21</v>
      </c>
      <c r="AK67" s="214">
        <v>0</v>
      </c>
      <c r="AL67" s="214">
        <v>0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0</v>
      </c>
      <c r="AW67" s="228">
        <v>0</v>
      </c>
      <c r="AX67" s="228">
        <v>0</v>
      </c>
      <c r="AY67" s="214">
        <v>108348.13000000002</v>
      </c>
      <c r="AZ67" s="214">
        <v>0</v>
      </c>
      <c r="BA67" s="228">
        <v>166.36</v>
      </c>
      <c r="BB67" s="228">
        <v>19711.43</v>
      </c>
      <c r="BC67" s="228">
        <v>0</v>
      </c>
      <c r="BD67" s="228">
        <v>10849.240000000002</v>
      </c>
      <c r="BE67" s="214">
        <v>265979.16000000003</v>
      </c>
      <c r="BF67" s="228">
        <v>16537</v>
      </c>
      <c r="BG67" s="228">
        <v>51626.509999999995</v>
      </c>
      <c r="BH67" s="228">
        <v>37229.099999999991</v>
      </c>
      <c r="BI67" s="228">
        <v>0</v>
      </c>
      <c r="BJ67" s="228">
        <v>518.37999999999988</v>
      </c>
      <c r="BK67" s="228">
        <v>0</v>
      </c>
      <c r="BL67" s="228">
        <v>0</v>
      </c>
      <c r="BM67" s="228">
        <v>0</v>
      </c>
      <c r="BN67" s="228">
        <v>17339.930000000004</v>
      </c>
      <c r="BO67" s="228">
        <v>0</v>
      </c>
      <c r="BP67" s="228">
        <v>0</v>
      </c>
      <c r="BQ67" s="228">
        <v>0</v>
      </c>
      <c r="BR67" s="228">
        <v>0</v>
      </c>
      <c r="BS67" s="228">
        <v>0</v>
      </c>
      <c r="BT67" s="228">
        <v>12191.37</v>
      </c>
      <c r="BU67" s="228">
        <v>0</v>
      </c>
      <c r="BV67" s="228">
        <v>0</v>
      </c>
      <c r="BW67" s="228">
        <v>0</v>
      </c>
      <c r="BX67" s="228">
        <v>0</v>
      </c>
      <c r="BY67" s="228">
        <v>394415.97</v>
      </c>
      <c r="BZ67" s="228">
        <v>0</v>
      </c>
      <c r="CA67" s="228">
        <v>202228.58000000002</v>
      </c>
      <c r="CB67" s="228">
        <v>0</v>
      </c>
      <c r="CC67" s="228">
        <v>35285.569999999992</v>
      </c>
      <c r="CD67" s="29" t="s">
        <v>233</v>
      </c>
      <c r="CE67" s="32">
        <f t="shared" si="4"/>
        <v>4406041.7000000011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269932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2553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26273</v>
      </c>
      <c r="P68" s="32">
        <f t="shared" si="7"/>
        <v>247897</v>
      </c>
      <c r="Q68" s="32">
        <f t="shared" si="7"/>
        <v>20512</v>
      </c>
      <c r="R68" s="32">
        <f t="shared" si="7"/>
        <v>1849</v>
      </c>
      <c r="S68" s="32">
        <f t="shared" si="7"/>
        <v>0</v>
      </c>
      <c r="T68" s="32">
        <f t="shared" si="7"/>
        <v>0</v>
      </c>
      <c r="U68" s="32">
        <f t="shared" si="7"/>
        <v>35731</v>
      </c>
      <c r="V68" s="32">
        <f t="shared" si="7"/>
        <v>57767</v>
      </c>
      <c r="W68" s="32">
        <f t="shared" si="7"/>
        <v>0</v>
      </c>
      <c r="X68" s="32">
        <f t="shared" si="7"/>
        <v>0</v>
      </c>
      <c r="Y68" s="32">
        <f t="shared" si="7"/>
        <v>103253</v>
      </c>
      <c r="Z68" s="32">
        <f t="shared" si="7"/>
        <v>0</v>
      </c>
      <c r="AA68" s="32">
        <f t="shared" si="7"/>
        <v>17473</v>
      </c>
      <c r="AB68" s="32">
        <f t="shared" si="7"/>
        <v>19509</v>
      </c>
      <c r="AC68" s="32">
        <f t="shared" si="7"/>
        <v>11620</v>
      </c>
      <c r="AD68" s="32">
        <f t="shared" si="7"/>
        <v>0</v>
      </c>
      <c r="AE68" s="32">
        <f t="shared" si="7"/>
        <v>91786</v>
      </c>
      <c r="AF68" s="32">
        <f t="shared" si="7"/>
        <v>0</v>
      </c>
      <c r="AG68" s="32">
        <f t="shared" si="7"/>
        <v>99354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72306</v>
      </c>
      <c r="AZ68" s="32">
        <f t="shared" si="7"/>
        <v>0</v>
      </c>
      <c r="BA68" s="32">
        <f t="shared" si="7"/>
        <v>14013</v>
      </c>
      <c r="BB68" s="32">
        <f t="shared" si="7"/>
        <v>1042</v>
      </c>
      <c r="BC68" s="32">
        <f t="shared" si="7"/>
        <v>0</v>
      </c>
      <c r="BD68" s="32">
        <f t="shared" si="7"/>
        <v>0</v>
      </c>
      <c r="BE68" s="32">
        <f t="shared" si="7"/>
        <v>174272</v>
      </c>
      <c r="BF68" s="32">
        <f t="shared" si="7"/>
        <v>14236</v>
      </c>
      <c r="BG68" s="32">
        <f t="shared" si="7"/>
        <v>0</v>
      </c>
      <c r="BH68" s="32">
        <f t="shared" si="7"/>
        <v>34306</v>
      </c>
      <c r="BI68" s="32">
        <f t="shared" si="7"/>
        <v>0</v>
      </c>
      <c r="BJ68" s="32">
        <f t="shared" si="7"/>
        <v>4571</v>
      </c>
      <c r="BK68" s="32">
        <f t="shared" si="7"/>
        <v>0</v>
      </c>
      <c r="BL68" s="32">
        <f t="shared" si="7"/>
        <v>34018</v>
      </c>
      <c r="BM68" s="32">
        <f t="shared" si="7"/>
        <v>0</v>
      </c>
      <c r="BN68" s="32">
        <f t="shared" si="7"/>
        <v>130436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6065</v>
      </c>
      <c r="BT68" s="32">
        <f t="shared" si="8"/>
        <v>19170</v>
      </c>
      <c r="BU68" s="32">
        <f t="shared" si="8"/>
        <v>0</v>
      </c>
      <c r="BV68" s="32">
        <f t="shared" si="8"/>
        <v>23323</v>
      </c>
      <c r="BW68" s="32">
        <f t="shared" si="8"/>
        <v>0</v>
      </c>
      <c r="BX68" s="32">
        <f t="shared" si="8"/>
        <v>0</v>
      </c>
      <c r="BY68" s="32">
        <f t="shared" si="8"/>
        <v>11740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10390</v>
      </c>
      <c r="CD68" s="29" t="s">
        <v>233</v>
      </c>
      <c r="CE68" s="32">
        <f t="shared" si="4"/>
        <v>1555397</v>
      </c>
    </row>
    <row r="69" spans="1:83" x14ac:dyDescent="0.35">
      <c r="A69" s="39" t="s">
        <v>253</v>
      </c>
      <c r="B69" s="32"/>
      <c r="C69" s="21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0</v>
      </c>
      <c r="Q69" s="214">
        <v>0</v>
      </c>
      <c r="R69" s="214">
        <v>0</v>
      </c>
      <c r="S69" s="228">
        <v>0</v>
      </c>
      <c r="T69" s="228">
        <v>0</v>
      </c>
      <c r="U69" s="227">
        <v>34954.559999999998</v>
      </c>
      <c r="V69" s="214">
        <v>159.12</v>
      </c>
      <c r="W69" s="214">
        <v>0</v>
      </c>
      <c r="X69" s="214">
        <v>0</v>
      </c>
      <c r="Y69" s="214">
        <v>28079.88</v>
      </c>
      <c r="Z69" s="214">
        <v>0</v>
      </c>
      <c r="AA69" s="214">
        <v>0</v>
      </c>
      <c r="AB69" s="240">
        <v>95978.639999999985</v>
      </c>
      <c r="AC69" s="214">
        <v>0</v>
      </c>
      <c r="AD69" s="214">
        <v>0</v>
      </c>
      <c r="AE69" s="214">
        <v>0</v>
      </c>
      <c r="AF69" s="214">
        <v>0</v>
      </c>
      <c r="AG69" s="214">
        <v>0</v>
      </c>
      <c r="AH69" s="214">
        <v>0</v>
      </c>
      <c r="AI69" s="214">
        <v>0</v>
      </c>
      <c r="AJ69" s="214">
        <v>0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0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0</v>
      </c>
      <c r="BE69" s="214">
        <v>0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0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0</v>
      </c>
      <c r="CD69" s="29" t="s">
        <v>233</v>
      </c>
      <c r="CE69" s="32">
        <f t="shared" si="4"/>
        <v>159172.19999999998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15272.369999999997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3597.4800000000005</v>
      </c>
      <c r="P70" s="32">
        <f t="shared" si="9"/>
        <v>8794.4699999999993</v>
      </c>
      <c r="Q70" s="32">
        <f t="shared" si="9"/>
        <v>10953.43</v>
      </c>
      <c r="R70" s="32">
        <f t="shared" si="9"/>
        <v>18200</v>
      </c>
      <c r="S70" s="32">
        <f t="shared" si="9"/>
        <v>0</v>
      </c>
      <c r="T70" s="32">
        <f t="shared" si="9"/>
        <v>0</v>
      </c>
      <c r="U70" s="32">
        <f t="shared" si="9"/>
        <v>32642.79</v>
      </c>
      <c r="V70" s="32">
        <f t="shared" si="9"/>
        <v>1109.51</v>
      </c>
      <c r="W70" s="32">
        <f t="shared" si="9"/>
        <v>0</v>
      </c>
      <c r="X70" s="32">
        <f t="shared" si="9"/>
        <v>0</v>
      </c>
      <c r="Y70" s="32">
        <f t="shared" si="9"/>
        <v>25364.71</v>
      </c>
      <c r="Z70" s="32">
        <f t="shared" si="9"/>
        <v>0</v>
      </c>
      <c r="AA70" s="32">
        <f t="shared" si="9"/>
        <v>0</v>
      </c>
      <c r="AB70" s="32">
        <f t="shared" si="9"/>
        <v>10645.95</v>
      </c>
      <c r="AC70" s="32">
        <f t="shared" si="9"/>
        <v>2390.9900000000002</v>
      </c>
      <c r="AD70" s="32">
        <f t="shared" si="9"/>
        <v>0</v>
      </c>
      <c r="AE70" s="32">
        <f t="shared" si="9"/>
        <v>10085.119999999999</v>
      </c>
      <c r="AF70" s="32">
        <f t="shared" si="9"/>
        <v>0</v>
      </c>
      <c r="AG70" s="32">
        <f t="shared" si="9"/>
        <v>7537.57</v>
      </c>
      <c r="AH70" s="32">
        <f t="shared" si="9"/>
        <v>0</v>
      </c>
      <c r="AI70" s="32">
        <f t="shared" si="9"/>
        <v>0</v>
      </c>
      <c r="AJ70" s="32">
        <f t="shared" si="9"/>
        <v>1439.77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24283.97</v>
      </c>
      <c r="AZ70" s="32">
        <f t="shared" si="9"/>
        <v>0</v>
      </c>
      <c r="BA70" s="32">
        <f t="shared" si="9"/>
        <v>0</v>
      </c>
      <c r="BB70" s="32">
        <f t="shared" si="9"/>
        <v>689.62</v>
      </c>
      <c r="BC70" s="32">
        <f t="shared" si="9"/>
        <v>0</v>
      </c>
      <c r="BD70" s="32">
        <f t="shared" si="9"/>
        <v>0</v>
      </c>
      <c r="BE70" s="32">
        <f t="shared" si="9"/>
        <v>29337.77</v>
      </c>
      <c r="BF70" s="32">
        <f t="shared" si="9"/>
        <v>451.57</v>
      </c>
      <c r="BG70" s="32">
        <f t="shared" si="9"/>
        <v>0</v>
      </c>
      <c r="BH70" s="32">
        <f t="shared" si="9"/>
        <v>5328.15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128286.83</v>
      </c>
      <c r="BO70" s="32">
        <f t="shared" ref="BO70:CD70" si="10">SUM(BO71:BO84)</f>
        <v>51.52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177.97</v>
      </c>
      <c r="BT70" s="32">
        <f t="shared" si="10"/>
        <v>15616.66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25479.03</v>
      </c>
      <c r="BZ70" s="32">
        <f t="shared" si="10"/>
        <v>0</v>
      </c>
      <c r="CA70" s="32">
        <f t="shared" si="10"/>
        <v>1161.98</v>
      </c>
      <c r="CB70" s="32">
        <f t="shared" si="10"/>
        <v>0</v>
      </c>
      <c r="CC70" s="32">
        <f t="shared" si="10"/>
        <v>17681768.078940682</v>
      </c>
      <c r="CD70" s="32">
        <f t="shared" si="10"/>
        <v>1431963.7100000004</v>
      </c>
      <c r="CE70" s="32">
        <f>SUM(CE71:CE85)</f>
        <v>21407870.038940683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0</v>
      </c>
      <c r="D84" s="24">
        <v>0</v>
      </c>
      <c r="E84" s="30">
        <v>15272.369999999997</v>
      </c>
      <c r="F84" s="30">
        <v>0</v>
      </c>
      <c r="G84" s="24">
        <v>0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3597.4800000000005</v>
      </c>
      <c r="P84" s="30">
        <v>8794.4699999999993</v>
      </c>
      <c r="Q84" s="30">
        <v>10953.43</v>
      </c>
      <c r="R84" s="31">
        <v>18200</v>
      </c>
      <c r="S84" s="30">
        <v>0</v>
      </c>
      <c r="T84" s="24">
        <v>0</v>
      </c>
      <c r="U84" s="30">
        <v>32642.79</v>
      </c>
      <c r="V84" s="30">
        <v>1109.51</v>
      </c>
      <c r="W84" s="24">
        <v>0</v>
      </c>
      <c r="X84" s="30">
        <v>0</v>
      </c>
      <c r="Y84" s="30">
        <v>25364.71</v>
      </c>
      <c r="Z84" s="30">
        <v>0</v>
      </c>
      <c r="AA84" s="30">
        <v>0</v>
      </c>
      <c r="AB84" s="30">
        <v>10645.95</v>
      </c>
      <c r="AC84" s="30">
        <v>2390.9900000000002</v>
      </c>
      <c r="AD84" s="30">
        <v>0</v>
      </c>
      <c r="AE84" s="30">
        <v>10085.119999999999</v>
      </c>
      <c r="AF84" s="30">
        <v>0</v>
      </c>
      <c r="AG84" s="30">
        <v>7537.57</v>
      </c>
      <c r="AH84" s="30">
        <v>0</v>
      </c>
      <c r="AI84" s="30">
        <v>0</v>
      </c>
      <c r="AJ84" s="30">
        <v>1439.77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24283.97</v>
      </c>
      <c r="AZ84" s="30">
        <v>0</v>
      </c>
      <c r="BA84" s="30">
        <v>0</v>
      </c>
      <c r="BB84" s="30">
        <v>689.62</v>
      </c>
      <c r="BC84" s="30">
        <v>0</v>
      </c>
      <c r="BD84" s="30">
        <v>0</v>
      </c>
      <c r="BE84" s="30">
        <v>29337.77</v>
      </c>
      <c r="BF84" s="30">
        <v>451.57</v>
      </c>
      <c r="BG84" s="30">
        <v>0</v>
      </c>
      <c r="BH84" s="31">
        <v>5328.15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128286.83</v>
      </c>
      <c r="BO84" s="30">
        <v>51.52</v>
      </c>
      <c r="BP84" s="30">
        <v>0</v>
      </c>
      <c r="BQ84" s="30">
        <v>0</v>
      </c>
      <c r="BR84" s="30">
        <v>0</v>
      </c>
      <c r="BS84" s="30">
        <v>177.97</v>
      </c>
      <c r="BT84" s="30">
        <v>15616.66</v>
      </c>
      <c r="BU84" s="30">
        <v>0</v>
      </c>
      <c r="BV84" s="30">
        <v>0</v>
      </c>
      <c r="BW84" s="30">
        <v>0</v>
      </c>
      <c r="BX84" s="30">
        <v>0</v>
      </c>
      <c r="BY84" s="30">
        <v>25479.03</v>
      </c>
      <c r="BZ84" s="30">
        <v>0</v>
      </c>
      <c r="CA84" s="30">
        <v>1161.98</v>
      </c>
      <c r="CB84" s="30">
        <v>0</v>
      </c>
      <c r="CC84" s="30">
        <v>17681768.078940682</v>
      </c>
      <c r="CD84" s="35">
        <v>1431963.7100000004</v>
      </c>
      <c r="CE84" s="32">
        <f t="shared" si="11"/>
        <v>19492631.018940683</v>
      </c>
    </row>
    <row r="85" spans="1:84" x14ac:dyDescent="0.35">
      <c r="A85" s="39" t="s">
        <v>269</v>
      </c>
      <c r="B85" s="20"/>
      <c r="C85" s="213">
        <v>0</v>
      </c>
      <c r="D85" s="213">
        <v>0</v>
      </c>
      <c r="E85" s="213">
        <v>2527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2306.5</v>
      </c>
      <c r="P85" s="213">
        <v>1790</v>
      </c>
      <c r="Q85" s="213">
        <v>0</v>
      </c>
      <c r="R85" s="213">
        <v>0</v>
      </c>
      <c r="S85" s="213">
        <v>0</v>
      </c>
      <c r="T85" s="213">
        <v>0</v>
      </c>
      <c r="U85" s="213">
        <v>-349</v>
      </c>
      <c r="V85" s="213">
        <v>0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1043.21</v>
      </c>
      <c r="AC85" s="213">
        <v>0</v>
      </c>
      <c r="AD85" s="213">
        <v>0</v>
      </c>
      <c r="AE85" s="213">
        <v>449</v>
      </c>
      <c r="AF85" s="213">
        <v>0</v>
      </c>
      <c r="AG85" s="213">
        <v>0</v>
      </c>
      <c r="AH85" s="213">
        <v>0</v>
      </c>
      <c r="AI85" s="213">
        <v>0</v>
      </c>
      <c r="AJ85" s="213">
        <v>0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270409.52999999997</v>
      </c>
      <c r="AZ85" s="213">
        <v>0</v>
      </c>
      <c r="BA85" s="213">
        <v>11009.25</v>
      </c>
      <c r="BB85" s="213">
        <v>0</v>
      </c>
      <c r="BC85" s="213">
        <v>0</v>
      </c>
      <c r="BD85" s="213">
        <v>0</v>
      </c>
      <c r="BE85" s="213">
        <v>27544.3</v>
      </c>
      <c r="BF85" s="213">
        <v>0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126535.89000000001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0</v>
      </c>
      <c r="BW85" s="213">
        <v>0</v>
      </c>
      <c r="BX85" s="213">
        <v>0</v>
      </c>
      <c r="BY85" s="213">
        <v>7836</v>
      </c>
      <c r="BZ85" s="213">
        <v>0</v>
      </c>
      <c r="CA85" s="213">
        <v>0</v>
      </c>
      <c r="CB85" s="213">
        <v>0</v>
      </c>
      <c r="CC85" s="213">
        <v>1464137.3399999999</v>
      </c>
      <c r="CD85" s="35">
        <v>0</v>
      </c>
      <c r="CE85" s="32">
        <f t="shared" si="11"/>
        <v>1915239.0199999998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6830604.6500000013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2553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1625574.81</v>
      </c>
      <c r="P86" s="32">
        <f t="shared" si="12"/>
        <v>3414467.21</v>
      </c>
      <c r="Q86" s="32">
        <f t="shared" si="12"/>
        <v>221475.69999999998</v>
      </c>
      <c r="R86" s="32">
        <f t="shared" si="12"/>
        <v>1311963.6199999999</v>
      </c>
      <c r="S86" s="32">
        <f t="shared" si="12"/>
        <v>-26023.550000000003</v>
      </c>
      <c r="T86" s="32">
        <f t="shared" si="12"/>
        <v>0</v>
      </c>
      <c r="U86" s="32">
        <f t="shared" si="12"/>
        <v>3108745.5500000003</v>
      </c>
      <c r="V86" s="32">
        <f t="shared" si="12"/>
        <v>540812.32000000007</v>
      </c>
      <c r="W86" s="32">
        <f t="shared" si="12"/>
        <v>0</v>
      </c>
      <c r="X86" s="32">
        <f t="shared" si="12"/>
        <v>0</v>
      </c>
      <c r="Y86" s="32">
        <f t="shared" si="12"/>
        <v>2978850.1899999995</v>
      </c>
      <c r="Z86" s="32">
        <f t="shared" si="12"/>
        <v>0</v>
      </c>
      <c r="AA86" s="32">
        <f t="shared" si="12"/>
        <v>389438.68</v>
      </c>
      <c r="AB86" s="32">
        <f t="shared" si="12"/>
        <v>4000397.6700000004</v>
      </c>
      <c r="AC86" s="32">
        <f t="shared" si="12"/>
        <v>738716.43</v>
      </c>
      <c r="AD86" s="32">
        <f t="shared" si="12"/>
        <v>0</v>
      </c>
      <c r="AE86" s="32">
        <f t="shared" si="12"/>
        <v>1634920.17</v>
      </c>
      <c r="AF86" s="32">
        <f t="shared" si="12"/>
        <v>0</v>
      </c>
      <c r="AG86" s="32">
        <f t="shared" si="12"/>
        <v>4671531.42</v>
      </c>
      <c r="AH86" s="32">
        <f t="shared" si="12"/>
        <v>0</v>
      </c>
      <c r="AI86" s="32">
        <f t="shared" si="12"/>
        <v>0</v>
      </c>
      <c r="AJ86" s="32">
        <f t="shared" si="12"/>
        <v>371011.26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481170.84999999992</v>
      </c>
      <c r="AZ86" s="32">
        <f t="shared" si="12"/>
        <v>0</v>
      </c>
      <c r="BA86" s="32">
        <f t="shared" si="12"/>
        <v>188482.87</v>
      </c>
      <c r="BB86" s="32">
        <f t="shared" si="12"/>
        <v>161328.74000000002</v>
      </c>
      <c r="BC86" s="32">
        <f t="shared" si="12"/>
        <v>0</v>
      </c>
      <c r="BD86" s="32">
        <f t="shared" si="12"/>
        <v>8414.510000000002</v>
      </c>
      <c r="BE86" s="32">
        <f t="shared" si="12"/>
        <v>1637870.8</v>
      </c>
      <c r="BF86" s="32">
        <f t="shared" si="12"/>
        <v>602975.01</v>
      </c>
      <c r="BG86" s="32">
        <f t="shared" si="12"/>
        <v>52286.509999999995</v>
      </c>
      <c r="BH86" s="32">
        <f t="shared" si="12"/>
        <v>76863.249999999985</v>
      </c>
      <c r="BI86" s="32">
        <f t="shared" si="12"/>
        <v>0</v>
      </c>
      <c r="BJ86" s="32">
        <f t="shared" si="12"/>
        <v>5160.7299999999996</v>
      </c>
      <c r="BK86" s="32">
        <f t="shared" si="12"/>
        <v>0</v>
      </c>
      <c r="BL86" s="32">
        <f t="shared" si="12"/>
        <v>34018</v>
      </c>
      <c r="BM86" s="32">
        <f t="shared" si="12"/>
        <v>0</v>
      </c>
      <c r="BN86" s="32">
        <f t="shared" si="12"/>
        <v>872540.36</v>
      </c>
      <c r="BO86" s="32">
        <f t="shared" si="12"/>
        <v>6124.4500000000007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6242.97</v>
      </c>
      <c r="BT86" s="32">
        <f t="shared" si="13"/>
        <v>358166.37</v>
      </c>
      <c r="BU86" s="32">
        <f t="shared" si="13"/>
        <v>0</v>
      </c>
      <c r="BV86" s="32">
        <f t="shared" si="13"/>
        <v>23323</v>
      </c>
      <c r="BW86" s="32">
        <f t="shared" si="13"/>
        <v>250841.52</v>
      </c>
      <c r="BX86" s="32">
        <f t="shared" si="13"/>
        <v>0</v>
      </c>
      <c r="BY86" s="32">
        <f t="shared" si="13"/>
        <v>1337195.0199999998</v>
      </c>
      <c r="BZ86" s="32">
        <f t="shared" si="13"/>
        <v>0</v>
      </c>
      <c r="CA86" s="32">
        <f t="shared" si="13"/>
        <v>212816.86000000002</v>
      </c>
      <c r="CB86" s="32">
        <f t="shared" si="13"/>
        <v>0</v>
      </c>
      <c r="CC86" s="32">
        <f t="shared" si="13"/>
        <v>16477477.278940681</v>
      </c>
      <c r="CD86" s="32">
        <f t="shared" si="13"/>
        <v>1431963.7100000004</v>
      </c>
      <c r="CE86" s="32">
        <f t="shared" si="11"/>
        <v>56040301.938940682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/>
    </row>
    <row r="88" spans="1:84" x14ac:dyDescent="0.35">
      <c r="A88" s="26" t="s">
        <v>272</v>
      </c>
      <c r="B88" s="20"/>
      <c r="C88" s="213">
        <v>0</v>
      </c>
      <c r="D88" s="213">
        <v>0</v>
      </c>
      <c r="E88" s="213">
        <v>8824710.8200000003</v>
      </c>
      <c r="F88" s="213">
        <v>0</v>
      </c>
      <c r="G88" s="213">
        <v>0</v>
      </c>
      <c r="H88" s="213">
        <v>0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2180031</v>
      </c>
      <c r="P88" s="213">
        <v>1036127.73</v>
      </c>
      <c r="Q88" s="213">
        <v>296117</v>
      </c>
      <c r="R88" s="213">
        <v>528045</v>
      </c>
      <c r="S88" s="213">
        <v>0</v>
      </c>
      <c r="T88" s="213">
        <v>0</v>
      </c>
      <c r="U88" s="213">
        <v>1622372.92</v>
      </c>
      <c r="V88" s="213">
        <v>303225.44</v>
      </c>
      <c r="W88" s="213">
        <v>0</v>
      </c>
      <c r="X88" s="213">
        <v>0</v>
      </c>
      <c r="Y88" s="213">
        <v>1198757.3199999998</v>
      </c>
      <c r="Z88" s="213">
        <v>0</v>
      </c>
      <c r="AA88" s="213">
        <v>0</v>
      </c>
      <c r="AB88" s="213">
        <v>3706315.19</v>
      </c>
      <c r="AC88" s="213">
        <v>857598.04</v>
      </c>
      <c r="AD88" s="213">
        <v>0</v>
      </c>
      <c r="AE88" s="213">
        <v>503809</v>
      </c>
      <c r="AF88" s="213">
        <v>0</v>
      </c>
      <c r="AG88" s="213">
        <v>450821.56</v>
      </c>
      <c r="AH88" s="213">
        <v>0</v>
      </c>
      <c r="AI88" s="213">
        <v>0</v>
      </c>
      <c r="AJ88" s="213">
        <v>47302</v>
      </c>
      <c r="AK88" s="213">
        <v>0</v>
      </c>
      <c r="AL88" s="213">
        <v>0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21555233.02</v>
      </c>
    </row>
    <row r="89" spans="1:84" x14ac:dyDescent="0.35">
      <c r="A89" s="26" t="s">
        <v>273</v>
      </c>
      <c r="B89" s="20"/>
      <c r="C89" s="213">
        <v>0</v>
      </c>
      <c r="D89" s="213">
        <v>0</v>
      </c>
      <c r="E89" s="213">
        <v>813403.17999999993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244247</v>
      </c>
      <c r="P89" s="213">
        <v>14063736.330000009</v>
      </c>
      <c r="Q89" s="213">
        <v>1108419</v>
      </c>
      <c r="R89" s="213">
        <v>5099465.5</v>
      </c>
      <c r="S89" s="213">
        <v>0</v>
      </c>
      <c r="T89" s="213">
        <v>0</v>
      </c>
      <c r="U89" s="213">
        <v>14770551.390000001</v>
      </c>
      <c r="V89" s="213">
        <v>3105538.48</v>
      </c>
      <c r="W89" s="213">
        <v>0</v>
      </c>
      <c r="X89" s="213">
        <v>0</v>
      </c>
      <c r="Y89" s="213">
        <v>28755183.849999998</v>
      </c>
      <c r="Z89" s="213">
        <v>0</v>
      </c>
      <c r="AA89" s="213">
        <v>1723353.0299999998</v>
      </c>
      <c r="AB89" s="213">
        <v>11908619.160000002</v>
      </c>
      <c r="AC89" s="213">
        <v>1069887</v>
      </c>
      <c r="AD89" s="213">
        <v>0</v>
      </c>
      <c r="AE89" s="213">
        <v>2581821</v>
      </c>
      <c r="AF89" s="213">
        <v>0</v>
      </c>
      <c r="AG89" s="213">
        <v>15890846.01</v>
      </c>
      <c r="AH89" s="213">
        <v>0</v>
      </c>
      <c r="AI89" s="213">
        <v>0</v>
      </c>
      <c r="AJ89" s="213">
        <v>743320</v>
      </c>
      <c r="AK89" s="213">
        <v>0</v>
      </c>
      <c r="AL89" s="213">
        <v>0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101878390.93000001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9638114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2424278</v>
      </c>
      <c r="P90" s="32">
        <f t="shared" si="15"/>
        <v>15099864.06000001</v>
      </c>
      <c r="Q90" s="32">
        <f t="shared" si="15"/>
        <v>1404536</v>
      </c>
      <c r="R90" s="32">
        <f t="shared" si="15"/>
        <v>5627510.5</v>
      </c>
      <c r="S90" s="32">
        <f t="shared" si="15"/>
        <v>0</v>
      </c>
      <c r="T90" s="32">
        <f t="shared" si="15"/>
        <v>0</v>
      </c>
      <c r="U90" s="32">
        <f t="shared" si="15"/>
        <v>16392924.310000001</v>
      </c>
      <c r="V90" s="32">
        <f t="shared" si="15"/>
        <v>3408763.92</v>
      </c>
      <c r="W90" s="32">
        <f t="shared" si="15"/>
        <v>0</v>
      </c>
      <c r="X90" s="32">
        <f t="shared" si="15"/>
        <v>0</v>
      </c>
      <c r="Y90" s="32">
        <f t="shared" si="15"/>
        <v>29953941.169999998</v>
      </c>
      <c r="Z90" s="32">
        <f t="shared" si="15"/>
        <v>0</v>
      </c>
      <c r="AA90" s="32">
        <f t="shared" si="15"/>
        <v>1723353.0299999998</v>
      </c>
      <c r="AB90" s="32">
        <f t="shared" si="15"/>
        <v>15614934.350000001</v>
      </c>
      <c r="AC90" s="32">
        <f t="shared" si="15"/>
        <v>1927485.04</v>
      </c>
      <c r="AD90" s="32">
        <f t="shared" si="15"/>
        <v>0</v>
      </c>
      <c r="AE90" s="32">
        <f t="shared" si="15"/>
        <v>3085630</v>
      </c>
      <c r="AF90" s="32">
        <f t="shared" si="15"/>
        <v>0</v>
      </c>
      <c r="AG90" s="32">
        <f t="shared" si="15"/>
        <v>16341667.57</v>
      </c>
      <c r="AH90" s="32">
        <f t="shared" si="15"/>
        <v>0</v>
      </c>
      <c r="AI90" s="32">
        <f t="shared" si="15"/>
        <v>0</v>
      </c>
      <c r="AJ90" s="32">
        <f t="shared" si="15"/>
        <v>790622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123433623.95000002</v>
      </c>
    </row>
    <row r="91" spans="1:84" x14ac:dyDescent="0.35">
      <c r="A91" s="39" t="s">
        <v>275</v>
      </c>
      <c r="B91" s="32"/>
      <c r="C91" s="213">
        <v>0</v>
      </c>
      <c r="D91" s="213">
        <v>0</v>
      </c>
      <c r="E91" s="213">
        <v>12448.98</v>
      </c>
      <c r="F91" s="213">
        <v>0</v>
      </c>
      <c r="G91" s="213">
        <v>0</v>
      </c>
      <c r="H91" s="213">
        <v>0</v>
      </c>
      <c r="I91" s="213">
        <v>0</v>
      </c>
      <c r="J91" s="213">
        <v>117.73</v>
      </c>
      <c r="K91" s="213">
        <v>0</v>
      </c>
      <c r="L91" s="213">
        <v>0</v>
      </c>
      <c r="M91" s="213">
        <v>0</v>
      </c>
      <c r="N91" s="213">
        <v>0</v>
      </c>
      <c r="O91" s="213">
        <v>1211.7</v>
      </c>
      <c r="P91" s="213">
        <v>11432.75</v>
      </c>
      <c r="Q91" s="213">
        <v>945.96999999999991</v>
      </c>
      <c r="R91" s="213">
        <v>85.28</v>
      </c>
      <c r="S91" s="213">
        <v>0</v>
      </c>
      <c r="T91" s="213">
        <v>0</v>
      </c>
      <c r="U91" s="213">
        <v>1647.8600000000001</v>
      </c>
      <c r="V91" s="213">
        <v>2664.17</v>
      </c>
      <c r="W91" s="213">
        <v>0</v>
      </c>
      <c r="X91" s="213">
        <v>0</v>
      </c>
      <c r="Y91" s="213">
        <v>4761.9299999999994</v>
      </c>
      <c r="Z91" s="213">
        <v>0</v>
      </c>
      <c r="AA91" s="213">
        <v>805.84999999999991</v>
      </c>
      <c r="AB91" s="213">
        <v>899.75</v>
      </c>
      <c r="AC91" s="213">
        <v>535.9</v>
      </c>
      <c r="AD91" s="213">
        <v>0</v>
      </c>
      <c r="AE91" s="213">
        <v>4233.1000000000004</v>
      </c>
      <c r="AF91" s="213">
        <v>0</v>
      </c>
      <c r="AG91" s="213">
        <v>4582.12</v>
      </c>
      <c r="AH91" s="213">
        <v>0</v>
      </c>
      <c r="AI91" s="213">
        <v>0</v>
      </c>
      <c r="AJ91" s="213">
        <v>0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0</v>
      </c>
      <c r="AW91" s="213">
        <v>0</v>
      </c>
      <c r="AX91" s="213">
        <v>0</v>
      </c>
      <c r="AY91" s="213">
        <v>3334.69</v>
      </c>
      <c r="AZ91" s="213">
        <v>0</v>
      </c>
      <c r="BA91" s="213">
        <v>646.27</v>
      </c>
      <c r="BB91" s="213">
        <v>48.06</v>
      </c>
      <c r="BC91" s="213">
        <v>0</v>
      </c>
      <c r="BD91" s="213">
        <v>0</v>
      </c>
      <c r="BE91" s="213">
        <v>8037.2400000000007</v>
      </c>
      <c r="BF91" s="213">
        <v>656.55000000000007</v>
      </c>
      <c r="BG91" s="213">
        <v>0</v>
      </c>
      <c r="BH91" s="213">
        <v>1582.1500000000003</v>
      </c>
      <c r="BI91" s="213">
        <v>0</v>
      </c>
      <c r="BJ91" s="213">
        <v>210.82</v>
      </c>
      <c r="BK91" s="213">
        <v>0</v>
      </c>
      <c r="BL91" s="213">
        <v>1568.88</v>
      </c>
      <c r="BM91" s="213">
        <v>0</v>
      </c>
      <c r="BN91" s="213">
        <v>6015.6000000000013</v>
      </c>
      <c r="BO91" s="213">
        <v>0</v>
      </c>
      <c r="BP91" s="213">
        <v>0</v>
      </c>
      <c r="BQ91" s="213">
        <v>0</v>
      </c>
      <c r="BR91" s="213">
        <v>0</v>
      </c>
      <c r="BS91" s="213">
        <v>279.69</v>
      </c>
      <c r="BT91" s="213">
        <v>884.09</v>
      </c>
      <c r="BU91" s="213">
        <v>0</v>
      </c>
      <c r="BV91" s="213">
        <v>1075.6199999999999</v>
      </c>
      <c r="BW91" s="213">
        <v>0</v>
      </c>
      <c r="BX91" s="213">
        <v>0</v>
      </c>
      <c r="BY91" s="213">
        <v>541.44000000000005</v>
      </c>
      <c r="BZ91" s="213">
        <v>0</v>
      </c>
      <c r="CA91" s="213">
        <v>0</v>
      </c>
      <c r="CB91" s="213">
        <v>0</v>
      </c>
      <c r="CC91" s="213">
        <v>479.16</v>
      </c>
      <c r="CD91" s="233" t="s">
        <v>233</v>
      </c>
      <c r="CE91" s="32">
        <f t="shared" si="14"/>
        <v>71733.350000000006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16640.39</v>
      </c>
      <c r="F92" s="213">
        <v>0</v>
      </c>
      <c r="G92" s="213">
        <v>0</v>
      </c>
      <c r="H92" s="213">
        <v>0</v>
      </c>
      <c r="I92" s="213">
        <v>0</v>
      </c>
      <c r="J92" s="213"/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5" t="s">
        <v>233</v>
      </c>
      <c r="AY92" s="265" t="s">
        <v>233</v>
      </c>
      <c r="AZ92" s="213"/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16640.39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0</v>
      </c>
      <c r="D93" s="213">
        <v>0</v>
      </c>
      <c r="E93" s="213">
        <v>101324.58315812938</v>
      </c>
      <c r="F93" s="213">
        <v>0</v>
      </c>
      <c r="G93" s="213">
        <v>0</v>
      </c>
      <c r="H93" s="213">
        <v>0</v>
      </c>
      <c r="I93" s="213">
        <v>0</v>
      </c>
      <c r="J93" s="213">
        <v>958.22655150916557</v>
      </c>
      <c r="K93" s="213">
        <v>0</v>
      </c>
      <c r="L93" s="213">
        <v>0</v>
      </c>
      <c r="M93" s="213">
        <v>0</v>
      </c>
      <c r="N93" s="213">
        <v>0</v>
      </c>
      <c r="O93" s="213">
        <v>9862.2535671762162</v>
      </c>
      <c r="P93" s="213">
        <v>93053.296583423202</v>
      </c>
      <c r="Q93" s="213">
        <v>7699.4272566985919</v>
      </c>
      <c r="R93" s="213">
        <v>694.10991516777062</v>
      </c>
      <c r="S93" s="213">
        <v>0</v>
      </c>
      <c r="T93" s="213">
        <v>0</v>
      </c>
      <c r="U93" s="213">
        <v>13412.241613606504</v>
      </c>
      <c r="V93" s="213">
        <v>21684.179323317538</v>
      </c>
      <c r="W93" s="213">
        <v>0</v>
      </c>
      <c r="X93" s="213">
        <v>0</v>
      </c>
      <c r="Y93" s="213">
        <v>38758.241420436934</v>
      </c>
      <c r="Z93" s="213">
        <v>0</v>
      </c>
      <c r="AA93" s="213">
        <v>6558.9642957076439</v>
      </c>
      <c r="AB93" s="213">
        <v>7323.2340076477676</v>
      </c>
      <c r="AC93" s="213">
        <v>4361.7906137242999</v>
      </c>
      <c r="AD93" s="213">
        <v>0</v>
      </c>
      <c r="AE93" s="213">
        <v>34453.994862766071</v>
      </c>
      <c r="AF93" s="213">
        <v>0</v>
      </c>
      <c r="AG93" s="213">
        <v>37294.734105165866</v>
      </c>
      <c r="AH93" s="213">
        <v>0</v>
      </c>
      <c r="AI93" s="213">
        <v>0</v>
      </c>
      <c r="AJ93" s="213">
        <v>0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/>
      <c r="AX93" s="265" t="s">
        <v>233</v>
      </c>
      <c r="AY93" s="265" t="s">
        <v>233</v>
      </c>
      <c r="AZ93" s="229" t="s">
        <v>233</v>
      </c>
      <c r="BA93" s="213">
        <v>5260.112744787466</v>
      </c>
      <c r="BB93" s="213">
        <v>391.16935416232485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12877.415598999631</v>
      </c>
      <c r="BI93" s="213">
        <v>0</v>
      </c>
      <c r="BJ93" s="229" t="s">
        <v>233</v>
      </c>
      <c r="BK93" s="213">
        <v>0</v>
      </c>
      <c r="BL93" s="213">
        <v>12769.4085800705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2276.4493688235666</v>
      </c>
      <c r="BT93" s="213">
        <v>7195.7743304488085</v>
      </c>
      <c r="BU93" s="213">
        <v>0</v>
      </c>
      <c r="BV93" s="213">
        <v>8754.6729239300821</v>
      </c>
      <c r="BW93" s="213">
        <v>0</v>
      </c>
      <c r="BX93" s="213">
        <v>0</v>
      </c>
      <c r="BY93" s="213">
        <v>4406.8817128100118</v>
      </c>
      <c r="BZ93" s="213">
        <v>0</v>
      </c>
      <c r="CA93" s="213">
        <v>0</v>
      </c>
      <c r="CB93" s="213">
        <v>0</v>
      </c>
      <c r="CC93" s="229" t="s">
        <v>233</v>
      </c>
      <c r="CD93" s="229" t="s">
        <v>233</v>
      </c>
      <c r="CE93" s="32">
        <f t="shared" si="14"/>
        <v>431371.16188850946</v>
      </c>
      <c r="CF93" s="20"/>
    </row>
    <row r="94" spans="1:84" x14ac:dyDescent="0.35">
      <c r="A94" s="26" t="s">
        <v>278</v>
      </c>
      <c r="B94" s="20"/>
      <c r="C94" s="213">
        <v>0</v>
      </c>
      <c r="D94" s="213">
        <v>0</v>
      </c>
      <c r="E94" s="213">
        <v>298813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298813</v>
      </c>
      <c r="CF94" s="32">
        <f>BA60</f>
        <v>0</v>
      </c>
    </row>
    <row r="95" spans="1:84" x14ac:dyDescent="0.35">
      <c r="A95" s="26" t="s">
        <v>279</v>
      </c>
      <c r="B95" s="20"/>
      <c r="C95" s="243">
        <v>0</v>
      </c>
      <c r="D95" s="243">
        <v>0</v>
      </c>
      <c r="E95" s="243">
        <v>21.23</v>
      </c>
      <c r="F95" s="243">
        <v>0</v>
      </c>
      <c r="G95" s="243">
        <v>0</v>
      </c>
      <c r="H95" s="243">
        <v>0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9.07</v>
      </c>
      <c r="P95" s="244">
        <v>7.4499999999999993</v>
      </c>
      <c r="Q95" s="244">
        <v>0.98</v>
      </c>
      <c r="R95" s="244">
        <v>0</v>
      </c>
      <c r="S95" s="245">
        <v>0</v>
      </c>
      <c r="T95" s="245">
        <v>0</v>
      </c>
      <c r="U95" s="246">
        <v>0</v>
      </c>
      <c r="V95" s="244">
        <v>0</v>
      </c>
      <c r="W95" s="244">
        <v>0</v>
      </c>
      <c r="X95" s="244">
        <v>0</v>
      </c>
      <c r="Y95" s="244">
        <v>0</v>
      </c>
      <c r="Z95" s="244">
        <v>0</v>
      </c>
      <c r="AA95" s="244">
        <v>0</v>
      </c>
      <c r="AB95" s="245">
        <v>0</v>
      </c>
      <c r="AC95" s="244">
        <v>0</v>
      </c>
      <c r="AD95" s="244">
        <v>0</v>
      </c>
      <c r="AE95" s="244">
        <v>0</v>
      </c>
      <c r="AF95" s="244">
        <v>0</v>
      </c>
      <c r="AG95" s="244">
        <v>11.17</v>
      </c>
      <c r="AH95" s="244">
        <v>0</v>
      </c>
      <c r="AI95" s="244">
        <v>0</v>
      </c>
      <c r="AJ95" s="244">
        <v>2.1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0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52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>
        <v>0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1366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1367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 t="s">
        <v>1368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>
        <v>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893</v>
      </c>
      <c r="D128" s="220">
        <v>4716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189</v>
      </c>
      <c r="D131" s="220">
        <v>361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4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21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35">
      <c r="A145" s="20" t="s">
        <v>325</v>
      </c>
      <c r="B145" s="46" t="s">
        <v>284</v>
      </c>
      <c r="C145" s="47">
        <v>55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5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454</v>
      </c>
      <c r="C155" s="50">
        <v>254</v>
      </c>
      <c r="D155" s="50">
        <v>185</v>
      </c>
      <c r="E155" s="32">
        <f>SUM(B155:D155)</f>
        <v>893</v>
      </c>
    </row>
    <row r="156" spans="1:6" x14ac:dyDescent="0.35">
      <c r="A156" s="20" t="s">
        <v>227</v>
      </c>
      <c r="B156" s="50">
        <v>3038</v>
      </c>
      <c r="C156" s="50">
        <v>1025</v>
      </c>
      <c r="D156" s="50">
        <v>653.01000000000931</v>
      </c>
      <c r="E156" s="32">
        <f>SUM(B156:D156)</f>
        <v>4716.0100000000093</v>
      </c>
    </row>
    <row r="157" spans="1:6" x14ac:dyDescent="0.35">
      <c r="A157" s="20" t="s">
        <v>332</v>
      </c>
      <c r="B157" s="50">
        <v>43612.434640589578</v>
      </c>
      <c r="C157" s="50">
        <v>21121.369981649743</v>
      </c>
      <c r="D157" s="50">
        <v>26453.195377760661</v>
      </c>
      <c r="E157" s="32">
        <f>SUM(B157:D157)</f>
        <v>91186.999999999971</v>
      </c>
    </row>
    <row r="158" spans="1:6" x14ac:dyDescent="0.35">
      <c r="A158" s="20" t="s">
        <v>272</v>
      </c>
      <c r="B158" s="50">
        <v>11495194.889999999</v>
      </c>
      <c r="C158" s="50">
        <v>5674946.2700000005</v>
      </c>
      <c r="D158" s="50">
        <v>4385091.8599999994</v>
      </c>
      <c r="E158" s="32">
        <f>SUM(B158:D158)</f>
        <v>21555233.02</v>
      </c>
      <c r="F158" s="18"/>
    </row>
    <row r="159" spans="1:6" x14ac:dyDescent="0.35">
      <c r="A159" s="20" t="s">
        <v>273</v>
      </c>
      <c r="B159" s="50">
        <v>48725856.380000003</v>
      </c>
      <c r="C159" s="50">
        <v>23597784.640000001</v>
      </c>
      <c r="D159" s="50">
        <v>29554749.91</v>
      </c>
      <c r="E159" s="32">
        <f>SUM(B159:D159)</f>
        <v>101878390.93000001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1376355.5200000005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3112.1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-29011.57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398743.75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39219.229999999996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1788419.0300000005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63034.44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96137.76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159172.20000000001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40729.08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387266.93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427996.01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6988.59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996979.1100000001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1003967.7000000001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169015.18</v>
      </c>
      <c r="C212" s="216"/>
      <c r="D212" s="220">
        <v>0</v>
      </c>
      <c r="E212" s="32">
        <f t="shared" ref="E212:E220" si="16">SUM(B212:C212)-D212</f>
        <v>169015.18</v>
      </c>
    </row>
    <row r="213" spans="1:5" x14ac:dyDescent="0.35">
      <c r="A213" s="20" t="s">
        <v>367</v>
      </c>
      <c r="B213" s="220">
        <v>3486636.92</v>
      </c>
      <c r="C213" s="216"/>
      <c r="D213" s="220"/>
      <c r="E213" s="32">
        <f t="shared" si="16"/>
        <v>3486636.92</v>
      </c>
    </row>
    <row r="214" spans="1:5" x14ac:dyDescent="0.35">
      <c r="A214" s="20" t="s">
        <v>368</v>
      </c>
      <c r="B214" s="220">
        <v>40012602.200000003</v>
      </c>
      <c r="C214" s="216">
        <v>37964.800000000003</v>
      </c>
      <c r="D214" s="220"/>
      <c r="E214" s="32">
        <f t="shared" si="16"/>
        <v>40050567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1054203.6599999999</v>
      </c>
      <c r="C216" s="216"/>
      <c r="D216" s="220"/>
      <c r="E216" s="32">
        <f t="shared" si="16"/>
        <v>1054203.6599999999</v>
      </c>
    </row>
    <row r="217" spans="1:5" x14ac:dyDescent="0.35">
      <c r="A217" s="20" t="s">
        <v>371</v>
      </c>
      <c r="B217" s="220">
        <v>14371266.629999999</v>
      </c>
      <c r="C217" s="216">
        <v>107625.73999999999</v>
      </c>
      <c r="D217" s="220"/>
      <c r="E217" s="32">
        <f t="shared" si="16"/>
        <v>14478892.369999999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26133.879999999888</v>
      </c>
      <c r="C219" s="216"/>
      <c r="D219" s="220"/>
      <c r="E219" s="32">
        <f t="shared" si="16"/>
        <v>26133.879999999888</v>
      </c>
    </row>
    <row r="220" spans="1:5" x14ac:dyDescent="0.35">
      <c r="A220" s="20" t="s">
        <v>374</v>
      </c>
      <c r="B220" s="220">
        <v>345504.26</v>
      </c>
      <c r="C220" s="216">
        <v>-145590.54</v>
      </c>
      <c r="D220" s="220">
        <v>-1481210.9100000001</v>
      </c>
      <c r="E220" s="32">
        <f t="shared" si="16"/>
        <v>1681124.6300000001</v>
      </c>
    </row>
    <row r="221" spans="1:5" x14ac:dyDescent="0.35">
      <c r="A221" s="20" t="s">
        <v>215</v>
      </c>
      <c r="B221" s="32">
        <f>SUM(B212:B220)</f>
        <v>59465362.730000004</v>
      </c>
      <c r="C221" s="266">
        <f>SUM(C212:C220)</f>
        <v>0</v>
      </c>
      <c r="D221" s="32">
        <f>SUM(D212:D220)</f>
        <v>-1481210.9100000001</v>
      </c>
      <c r="E221" s="32">
        <f>SUM(E212:E220)</f>
        <v>60946573.640000001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17427124.359999999</v>
      </c>
      <c r="C227" s="216">
        <v>1019585.0700000001</v>
      </c>
      <c r="D227" s="220">
        <v>0</v>
      </c>
      <c r="E227" s="32">
        <f t="shared" si="17"/>
        <v>18446709.43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865363.01</v>
      </c>
      <c r="C229" s="216">
        <v>53373.060000000005</v>
      </c>
      <c r="D229" s="220"/>
      <c r="E229" s="32">
        <f t="shared" si="17"/>
        <v>918736.07000000007</v>
      </c>
    </row>
    <row r="230" spans="1:5" x14ac:dyDescent="0.35">
      <c r="A230" s="20" t="s">
        <v>371</v>
      </c>
      <c r="B230" s="220">
        <v>12650676.289999999</v>
      </c>
      <c r="C230" s="216">
        <v>480576.54999999987</v>
      </c>
      <c r="D230" s="220">
        <v>-2.10000000009313</v>
      </c>
      <c r="E230" s="32">
        <f t="shared" si="17"/>
        <v>13131254.939999999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3491241.85</v>
      </c>
      <c r="C232" s="216">
        <v>1860.3200000000011</v>
      </c>
      <c r="D232" s="220">
        <v>0</v>
      </c>
      <c r="E232" s="32">
        <f t="shared" si="17"/>
        <v>3493102.17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34434405.509999998</v>
      </c>
      <c r="C234" s="266">
        <f>SUM(C225:C233)</f>
        <v>1555395</v>
      </c>
      <c r="D234" s="32">
        <f>SUM(D225:D233)</f>
        <v>-2.10000000009313</v>
      </c>
      <c r="E234" s="32">
        <f>SUM(E225:E233)</f>
        <v>35989802.609999999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847275</v>
      </c>
      <c r="D238" s="40">
        <f>C238</f>
        <v>847275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34060388.920000002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17471834.990000002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749962.03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4130946.4699999997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4501664.950000002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283131.09999999998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61197928.460000008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339.79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271263.56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1220471.3999999999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1491734.96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63536938.420000009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229007.28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14394035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6744566.7899999991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74170.649999999994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796489.25999999989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4975.63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8754111.0299999993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169015.18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3486636.92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40050567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1054203.6599999999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14478892.369999999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26133.879999999888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1681124.63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60946573.640000001</v>
      </c>
      <c r="E292" s="20"/>
    </row>
    <row r="293" spans="1:5" x14ac:dyDescent="0.35">
      <c r="A293" s="20" t="s">
        <v>416</v>
      </c>
      <c r="B293" s="46" t="s">
        <v>284</v>
      </c>
      <c r="C293" s="47">
        <v>35989802.610000007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24956771.029999994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22647.65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22647.65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33733529.709999993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923354.33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2200348.39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6182828.6299999999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9306531.3499999996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1386912.42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1386912.42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0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-22995.58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23207923.52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0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23184927.940000001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23184927.940000001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-144842.00000008338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33733529.709999919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33733529.709999993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21555233.019999996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101878390.93000002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123433623.95000002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847275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61197928.460000001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1491734.96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63536938.420000002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59896685.530000016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1915239.02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1915239.02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1915239.02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61811924.550000019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20240194.510000009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1788419.0300000005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3793546.08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5921174.1899999976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598965.26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4406041.700000002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1555397.0999999999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159172.20000000001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427996.01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1003967.7000000001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18060667.30894075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18060667.30894075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57955541.088940769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3856383.4610592499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3856383.4610592499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3856383.4610592499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63696.110000000008</v>
      </c>
      <c r="E613" s="258">
        <f>SUM(C625:D648)+SUM(C669:D714)</f>
        <v>38309661.580468118</v>
      </c>
      <c r="F613" s="258">
        <f>CE65-(AX65+BD65+BE65+BG65+BJ65+BN65+BP65+BQ65+CB65+CC65+CD65)</f>
        <v>5821506.6700000009</v>
      </c>
      <c r="G613" s="256">
        <f>CE92-(AX92+AY92+BD92+BE92+BG92+BJ92+BN92+BP92+BQ92+CB92+CC92+CD92)</f>
        <v>16640.39</v>
      </c>
      <c r="H613" s="261">
        <f>CE61-(AX61+AY61+AZ61+BD61+BE61+BG61+BJ61+BN61+BO61+BP61+BQ61+BR61+CB61+CC61+CD61)</f>
        <v>189.27999999999997</v>
      </c>
      <c r="I613" s="256">
        <f>CE93-(AX93+AY93+AZ93+BD93+BE93+BF93+BG93+BJ93+BN93+BO93+BP93+BQ93+BR93+CB93+CC93+CD93)</f>
        <v>431371.16188850946</v>
      </c>
      <c r="J613" s="256">
        <f>CE94-(AX94+AY94+AZ94+BA94+BD94+BE94+BF94+BG94+BJ94+BN94+BO94+BP94+BQ94+BR94+CB94+CC94+CD94)</f>
        <v>298813</v>
      </c>
      <c r="K613" s="256">
        <f>CE90-(AW90+AX90+AY90+AZ90+BA90+BB90+BC90+BD90+BE90+BF90+BG90+BH90+BI90+BJ90+BK90+BL90+BM90+BN90+BO90+BP90+BQ90+BR90+BS90+BT90+BU90+BV90+BW90+BX90+CB90+CC90+CD90)</f>
        <v>123433623.95000002</v>
      </c>
      <c r="L613" s="262">
        <f>CE95-(AW95+AX95+AY95+AZ95+BA95+BB95+BC95+BD95+BE95+BF95+BG95+BH95+BI95+BJ95+BK95+BL95+BM95+BN95+BO95+BP95+BQ95+BR95+BS95+BT95+BU95+BV95+BW95+BX95+BY95+BZ95+CA95+CB95+CC95+CD95)</f>
        <v>52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1637870.8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1431963.7100000004</v>
      </c>
      <c r="D616" s="256">
        <f>SUM(C615:C616)</f>
        <v>3069834.5100000007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5160.7299999999996</v>
      </c>
      <c r="D618" s="256">
        <f>(D616/D613)*BJ91</f>
        <v>10160.471516992169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52286.509999999995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872540.36</v>
      </c>
      <c r="D620" s="256">
        <f>(D616/D613)*BN91</f>
        <v>289921.88813973108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16477477.278940681</v>
      </c>
      <c r="D621" s="256">
        <f>(D616/D613)*CC91</f>
        <v>23093.119875163495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17730640.358472567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8414.510000000002</v>
      </c>
      <c r="D625" s="256">
        <f>(D616/D613)*BD91</f>
        <v>0</v>
      </c>
      <c r="E625" s="258">
        <f>(E624/E613)*SUM(C625:D625)</f>
        <v>3894.4392732207471</v>
      </c>
      <c r="F625" s="258">
        <f>SUM(C625:E625)</f>
        <v>12308.949273220749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481170.84999999992</v>
      </c>
      <c r="D626" s="256">
        <f>(D616/D613)*AY91</f>
        <v>160715.41012711611</v>
      </c>
      <c r="E626" s="258">
        <f>(E624/E613)*SUM(C626:D626)</f>
        <v>297080.5264216013</v>
      </c>
      <c r="F626" s="258">
        <f>(F625/F613)*AY65</f>
        <v>280.97570262679659</v>
      </c>
      <c r="G626" s="256">
        <f>SUM(C626:F626)</f>
        <v>939247.76225134404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6124.4500000000007</v>
      </c>
      <c r="D628" s="256">
        <f>(D616/D613)*BO91</f>
        <v>0</v>
      </c>
      <c r="E628" s="258">
        <f>(E624/E613)*SUM(C628:D628)</f>
        <v>2834.5439730747007</v>
      </c>
      <c r="F628" s="258">
        <f>(F625/F613)*BO65</f>
        <v>12.840556843306079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8971.8345299180073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602975.01</v>
      </c>
      <c r="D630" s="256">
        <f>(D616/D613)*BF91</f>
        <v>31642.432285747127</v>
      </c>
      <c r="E630" s="258">
        <f>(E624/E613)*SUM(C630:D630)</f>
        <v>293716.34126152488</v>
      </c>
      <c r="F630" s="258">
        <f>(F625/F613)*BF65</f>
        <v>58.231782457188615</v>
      </c>
      <c r="G630" s="256">
        <f>(G626/G613)*BF92</f>
        <v>0</v>
      </c>
      <c r="H630" s="258">
        <f>(H629/H613)*BF61</f>
        <v>563.58364624220803</v>
      </c>
      <c r="I630" s="256">
        <f>SUM(C630:H630)</f>
        <v>928955.59897597134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188482.87</v>
      </c>
      <c r="D631" s="256">
        <f>(D616/D613)*BA91</f>
        <v>31146.987606899387</v>
      </c>
      <c r="E631" s="258">
        <f>(E624/E613)*SUM(C631:D631)</f>
        <v>101650.02395103092</v>
      </c>
      <c r="F631" s="258">
        <f>(F625/F613)*BA65</f>
        <v>68.103203817751989</v>
      </c>
      <c r="G631" s="256">
        <f>(G626/G613)*BA92</f>
        <v>0</v>
      </c>
      <c r="H631" s="258">
        <f>(H629/H613)*BA61</f>
        <v>174.43127150305511</v>
      </c>
      <c r="I631" s="256">
        <f>(I630/I613)*BA93</f>
        <v>11327.625991785942</v>
      </c>
      <c r="J631" s="256">
        <f>SUM(C631:I631)</f>
        <v>332850.04202503699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161328.74000000002</v>
      </c>
      <c r="D633" s="256">
        <f>(D616/D613)*BB91</f>
        <v>2316.2520686208313</v>
      </c>
      <c r="E633" s="258">
        <f>(E624/E613)*SUM(C633:D633)</f>
        <v>75738.870591149636</v>
      </c>
      <c r="F633" s="258">
        <f>(F625/F613)*BB65</f>
        <v>8.56582636118012</v>
      </c>
      <c r="G633" s="256">
        <f>(G626/G613)*BB92</f>
        <v>0</v>
      </c>
      <c r="H633" s="258">
        <f>(H629/H613)*BB61</f>
        <v>68.729712956366839</v>
      </c>
      <c r="I633" s="256">
        <f>(I630/I613)*BB93</f>
        <v>842.381210895187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76863.249999999985</v>
      </c>
      <c r="D637" s="256">
        <f>(D616/D613)*BH91</f>
        <v>76251.731385111299</v>
      </c>
      <c r="E637" s="258">
        <f>(E624/E613)*SUM(C637:D637)</f>
        <v>70865.326302380156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27731.448872613819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34018</v>
      </c>
      <c r="D638" s="256">
        <f>(D616/D613)*BL91</f>
        <v>75612.183633330205</v>
      </c>
      <c r="E638" s="258">
        <f>(E624/E613)*SUM(C638:D638)</f>
        <v>50739.507430859718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27498.856307724531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6242.97</v>
      </c>
      <c r="D640" s="256">
        <f>(D616/D613)*BS91</f>
        <v>13479.661695225974</v>
      </c>
      <c r="E640" s="258">
        <f>(E624/E613)*SUM(C640:D640)</f>
        <v>9128.1122067899723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4902.3221155904039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358166.37</v>
      </c>
      <c r="D641" s="256">
        <f>(D616/D613)*BT91</f>
        <v>42608.72433098191</v>
      </c>
      <c r="E641" s="258">
        <f>(E624/E613)*SUM(C641:D641)</f>
        <v>185488.43213583739</v>
      </c>
      <c r="F641" s="258">
        <f>(F625/F613)*BT65</f>
        <v>7.1185036413708271</v>
      </c>
      <c r="G641" s="256">
        <f>(G626/G613)*BT92</f>
        <v>0</v>
      </c>
      <c r="H641" s="258">
        <f>(H629/H613)*BT61</f>
        <v>119.92149915835039</v>
      </c>
      <c r="I641" s="256">
        <f>(I630/I613)*BT93</f>
        <v>15496.063352898997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23323</v>
      </c>
      <c r="D643" s="256">
        <f>(D616/D613)*BV91</f>
        <v>51839.514150019524</v>
      </c>
      <c r="E643" s="258">
        <f>(E624/E613)*SUM(C643:D643)</f>
        <v>34787.034180225121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18853.143530234724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250841.52</v>
      </c>
      <c r="D644" s="256">
        <f>(D616/D613)*BW91</f>
        <v>0</v>
      </c>
      <c r="E644" s="258">
        <f>(E624/E613)*SUM(C644:D644)</f>
        <v>116095.53816471633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1811263.289207323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1337195.0199999998</v>
      </c>
      <c r="D646" s="256">
        <f>(D616/D613)*BY91</f>
        <v>26094.704952851913</v>
      </c>
      <c r="E646" s="258">
        <f>(E624/E613)*SUM(C646:D646)</f>
        <v>630963.54340712586</v>
      </c>
      <c r="F646" s="258">
        <f>(F625/F613)*BY65</f>
        <v>6.7358831984602938</v>
      </c>
      <c r="G646" s="256">
        <f>(G626/G613)*BY92</f>
        <v>0</v>
      </c>
      <c r="H646" s="258">
        <f>(H629/H613)*BY61</f>
        <v>299.56674888568165</v>
      </c>
      <c r="I646" s="256">
        <f>(I630/I613)*BY93</f>
        <v>9490.1973122573872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212816.86000000002</v>
      </c>
      <c r="D648" s="256">
        <f>(D616/D613)*CA91</f>
        <v>0</v>
      </c>
      <c r="E648" s="258">
        <f>(E624/E613)*SUM(C648:D648)</f>
        <v>98496.803448747611</v>
      </c>
      <c r="F648" s="258">
        <f>(F625/F613)*CA65</f>
        <v>10.746018619656631</v>
      </c>
      <c r="G648" s="256">
        <f>(G626/G613)*CA92</f>
        <v>0</v>
      </c>
      <c r="H648" s="258">
        <f>(H629/H613)*CA61</f>
        <v>1.8959920815549469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2315376.0737637677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24225262.808940683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0</v>
      </c>
      <c r="L669" s="256">
        <f>(L648/L613)*C95</f>
        <v>0</v>
      </c>
      <c r="M669" s="231">
        <f t="shared" ref="M669:M714" si="18">ROUND(SUM(D669:L669),0)</f>
        <v>0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6830604.6500000013</v>
      </c>
      <c r="D671" s="256">
        <f>(D616/D613)*E91</f>
        <v>599978.68658384006</v>
      </c>
      <c r="E671" s="258">
        <f>(E624/E613)*SUM(C671:D671)</f>
        <v>3439054.1539473794</v>
      </c>
      <c r="F671" s="258">
        <f>(F625/F613)*E65</f>
        <v>550.68552098242014</v>
      </c>
      <c r="G671" s="256">
        <f>(G626/G613)*E92</f>
        <v>939247.76225134404</v>
      </c>
      <c r="H671" s="258">
        <f>(H629/H613)*E61</f>
        <v>1838.6383210879094</v>
      </c>
      <c r="I671" s="256">
        <f>(I630/I613)*E93</f>
        <v>218201.97350832215</v>
      </c>
      <c r="J671" s="256">
        <f>(J631/J613)*E94</f>
        <v>332850.04202503699</v>
      </c>
      <c r="K671" s="256">
        <f>(K645/K613)*E90</f>
        <v>141429.55142001359</v>
      </c>
      <c r="L671" s="256">
        <f>(L648/L613)*E95</f>
        <v>945296.8085770153</v>
      </c>
      <c r="M671" s="231">
        <f t="shared" si="18"/>
        <v>6618448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2553</v>
      </c>
      <c r="D676" s="256">
        <f>(D616/D613)*J91</f>
        <v>5673.9982529906465</v>
      </c>
      <c r="E676" s="258">
        <f>(E624/E613)*SUM(C676:D676)</f>
        <v>3807.6542896930705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2063.5359958112849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11545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1625574.81</v>
      </c>
      <c r="D681" s="256">
        <f>(D616/D613)*O91</f>
        <v>58397.890793754916</v>
      </c>
      <c r="E681" s="258">
        <f>(E624/E613)*SUM(C681:D681)</f>
        <v>779383.40093514754</v>
      </c>
      <c r="F681" s="258">
        <f>(F625/F613)*O65</f>
        <v>116.23521053863487</v>
      </c>
      <c r="G681" s="256">
        <f>(G626/G613)*O92</f>
        <v>0</v>
      </c>
      <c r="H681" s="258">
        <f>(H629/H613)*O61</f>
        <v>530.40378481499647</v>
      </c>
      <c r="I681" s="256">
        <f>(I630/I613)*O93</f>
        <v>21238.312801533459</v>
      </c>
      <c r="J681" s="256">
        <f>(J631/J613)*O94</f>
        <v>0</v>
      </c>
      <c r="K681" s="256">
        <f>(K645/K613)*O90</f>
        <v>35573.821813832845</v>
      </c>
      <c r="L681" s="256">
        <f>(L648/L613)*O95</f>
        <v>403855.01901994954</v>
      </c>
      <c r="M681" s="231">
        <f t="shared" si="18"/>
        <v>1299095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3414467.21</v>
      </c>
      <c r="D682" s="256">
        <f>(D616/D613)*P91</f>
        <v>551001.47393934266</v>
      </c>
      <c r="E682" s="258">
        <f>(E624/E613)*SUM(C682:D682)</f>
        <v>1835315.0664103271</v>
      </c>
      <c r="F682" s="258">
        <f>(F625/F613)*P65</f>
        <v>2403.0715209015943</v>
      </c>
      <c r="G682" s="256">
        <f>(G626/G613)*P92</f>
        <v>0</v>
      </c>
      <c r="H682" s="258">
        <f>(H629/H613)*P61</f>
        <v>777.35675343752814</v>
      </c>
      <c r="I682" s="256">
        <f>(I630/I613)*P93</f>
        <v>200389.80001793485</v>
      </c>
      <c r="J682" s="256">
        <f>(J631/J613)*P94</f>
        <v>0</v>
      </c>
      <c r="K682" s="256">
        <f>(K645/K613)*P90</f>
        <v>221575.19619595562</v>
      </c>
      <c r="L682" s="256">
        <f>(L648/L613)*P95</f>
        <v>331722.14902961673</v>
      </c>
      <c r="M682" s="231">
        <f t="shared" si="18"/>
        <v>3143184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221475.69999999998</v>
      </c>
      <c r="D683" s="256">
        <f>(D616/D613)*Q91</f>
        <v>45591.03140560232</v>
      </c>
      <c r="E683" s="258">
        <f>(E624/E613)*SUM(C683:D683)</f>
        <v>123604.95945178911</v>
      </c>
      <c r="F683" s="258">
        <f>(F625/F613)*Q65</f>
        <v>0</v>
      </c>
      <c r="G683" s="256">
        <f>(G626/G613)*Q92</f>
        <v>0</v>
      </c>
      <c r="H683" s="258">
        <f>(H629/H613)*Q61</f>
        <v>61.619742650535777</v>
      </c>
      <c r="I683" s="256">
        <f>(I630/I613)*Q93</f>
        <v>16580.677363098624</v>
      </c>
      <c r="J683" s="256">
        <f>(J631/J613)*Q94</f>
        <v>0</v>
      </c>
      <c r="K683" s="256">
        <f>(K645/K613)*Q90</f>
        <v>20610.141821653095</v>
      </c>
      <c r="L683" s="256">
        <f>(L648/L613)*Q95</f>
        <v>43635.933697855624</v>
      </c>
      <c r="M683" s="231">
        <f t="shared" si="18"/>
        <v>250084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1311963.6199999999</v>
      </c>
      <c r="D684" s="256">
        <f>(D616/D613)*R91</f>
        <v>4110.0702540987204</v>
      </c>
      <c r="E684" s="258">
        <f>(E624/E613)*SUM(C684:D684)</f>
        <v>609110.81759699807</v>
      </c>
      <c r="F684" s="258">
        <f>(F625/F613)*R65</f>
        <v>111.68353694415023</v>
      </c>
      <c r="G684" s="256">
        <f>(G626/G613)*R92</f>
        <v>0</v>
      </c>
      <c r="H684" s="258">
        <f>(H629/H613)*R61</f>
        <v>243.63498247981067</v>
      </c>
      <c r="I684" s="256">
        <f>(I630/I613)*R93</f>
        <v>1494.7621653171354</v>
      </c>
      <c r="J684" s="256">
        <f>(J631/J613)*R94</f>
        <v>0</v>
      </c>
      <c r="K684" s="256">
        <f>(K645/K613)*R90</f>
        <v>82578.011177956228</v>
      </c>
      <c r="L684" s="256">
        <f>(L648/L613)*R95</f>
        <v>0</v>
      </c>
      <c r="M684" s="231">
        <f t="shared" si="18"/>
        <v>697649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-26023.550000000003</v>
      </c>
      <c r="D685" s="256">
        <f>(D616/D613)*S91</f>
        <v>0</v>
      </c>
      <c r="E685" s="258">
        <f>(E624/E613)*SUM(C685:D685)</f>
        <v>-12044.329990531089</v>
      </c>
      <c r="F685" s="258">
        <f>(F625/F613)*S65</f>
        <v>-92.414381545223108</v>
      </c>
      <c r="G685" s="256">
        <f>(G626/G613)*S92</f>
        <v>0</v>
      </c>
      <c r="H685" s="258">
        <f>(H629/H613)*S61</f>
        <v>-0.47399802038873673</v>
      </c>
      <c r="I685" s="256">
        <f>(I630/I613)*S93</f>
        <v>0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-12137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3108745.5500000003</v>
      </c>
      <c r="D687" s="256">
        <f>(D616/D613)*U91</f>
        <v>79418.62533910785</v>
      </c>
      <c r="E687" s="258">
        <f>(E624/E613)*SUM(C687:D687)</f>
        <v>1475559.6908098103</v>
      </c>
      <c r="F687" s="258">
        <f>(F625/F613)*U65</f>
        <v>1565.7254362521951</v>
      </c>
      <c r="G687" s="256">
        <f>(G626/G613)*U92</f>
        <v>0</v>
      </c>
      <c r="H687" s="258">
        <f>(H629/H613)*U61</f>
        <v>869.31236939294297</v>
      </c>
      <c r="I687" s="256">
        <f>(I630/I613)*U93</f>
        <v>28883.193969740798</v>
      </c>
      <c r="J687" s="256">
        <f>(J631/J613)*U94</f>
        <v>0</v>
      </c>
      <c r="K687" s="256">
        <f>(K645/K613)*U90</f>
        <v>240549.54440521618</v>
      </c>
      <c r="L687" s="256">
        <f>(L648/L613)*U95</f>
        <v>0</v>
      </c>
      <c r="M687" s="231">
        <f t="shared" si="18"/>
        <v>1826846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540812.32000000007</v>
      </c>
      <c r="D688" s="256">
        <f>(D616/D613)*V91</f>
        <v>128399.6935842189</v>
      </c>
      <c r="E688" s="258">
        <f>(E624/E613)*SUM(C688:D688)</f>
        <v>309727.54774948483</v>
      </c>
      <c r="F688" s="258">
        <f>(F625/F613)*V65</f>
        <v>55.500981282165171</v>
      </c>
      <c r="G688" s="256">
        <f>(G626/G613)*V92</f>
        <v>0</v>
      </c>
      <c r="H688" s="258">
        <f>(H629/H613)*V61</f>
        <v>236.99901019436834</v>
      </c>
      <c r="I688" s="256">
        <f>(I630/I613)*V93</f>
        <v>46696.76967604307</v>
      </c>
      <c r="J688" s="256">
        <f>(J631/J613)*V94</f>
        <v>0</v>
      </c>
      <c r="K688" s="256">
        <f>(K645/K613)*V90</f>
        <v>50020.154576126311</v>
      </c>
      <c r="L688" s="256">
        <f>(L648/L613)*V95</f>
        <v>0</v>
      </c>
      <c r="M688" s="231">
        <f t="shared" si="18"/>
        <v>535137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>
        <f>(F625/F613)*W65</f>
        <v>0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0</v>
      </c>
      <c r="K689" s="256">
        <f>(K645/K613)*W90</f>
        <v>0</v>
      </c>
      <c r="L689" s="256">
        <f>(L648/L613)*W95</f>
        <v>0</v>
      </c>
      <c r="M689" s="231">
        <f t="shared" si="18"/>
        <v>0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0</v>
      </c>
      <c r="E690" s="258">
        <f>(E624/E613)*SUM(C690:D690)</f>
        <v>0</v>
      </c>
      <c r="F690" s="258">
        <f>(F625/F613)*X65</f>
        <v>0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0</v>
      </c>
      <c r="K690" s="256">
        <f>(K645/K613)*X90</f>
        <v>0</v>
      </c>
      <c r="L690" s="256">
        <f>(L648/L613)*X95</f>
        <v>0</v>
      </c>
      <c r="M690" s="231">
        <f t="shared" si="18"/>
        <v>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2978850.1899999995</v>
      </c>
      <c r="D691" s="256">
        <f>(D616/D613)*Y91</f>
        <v>229501.2528740656</v>
      </c>
      <c r="E691" s="258">
        <f>(E624/E613)*SUM(C691:D691)</f>
        <v>1484902.8477502796</v>
      </c>
      <c r="F691" s="258">
        <f>(F625/F613)*Y65</f>
        <v>265.6632308100032</v>
      </c>
      <c r="G691" s="256">
        <f>(G626/G613)*Y92</f>
        <v>0</v>
      </c>
      <c r="H691" s="258">
        <f>(H629/H613)*Y61</f>
        <v>769.77278511130851</v>
      </c>
      <c r="I691" s="256">
        <f>(I630/I613)*Y93</f>
        <v>83465.675397380706</v>
      </c>
      <c r="J691" s="256">
        <f>(J631/J613)*Y94</f>
        <v>0</v>
      </c>
      <c r="K691" s="256">
        <f>(K645/K613)*Y90</f>
        <v>439543.71808992681</v>
      </c>
      <c r="L691" s="256">
        <f>(L648/L613)*Y95</f>
        <v>0</v>
      </c>
      <c r="M691" s="231">
        <f t="shared" si="18"/>
        <v>2238449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389438.68</v>
      </c>
      <c r="D693" s="256">
        <f>(D616/D613)*AA91</f>
        <v>38837.946930880076</v>
      </c>
      <c r="E693" s="258">
        <f>(E624/E613)*SUM(C693:D693)</f>
        <v>198216.80831351192</v>
      </c>
      <c r="F693" s="258">
        <f>(F625/F613)*AA65</f>
        <v>104.60030136747739</v>
      </c>
      <c r="G693" s="256">
        <f>(G626/G613)*AA92</f>
        <v>0</v>
      </c>
      <c r="H693" s="258">
        <f>(H629/H613)*AA61</f>
        <v>70.62570503792179</v>
      </c>
      <c r="I693" s="256">
        <f>(I630/I613)*AA93</f>
        <v>14124.696188095842</v>
      </c>
      <c r="J693" s="256">
        <f>(J631/J613)*AA94</f>
        <v>0</v>
      </c>
      <c r="K693" s="256">
        <f>(K645/K613)*AA90</f>
        <v>25288.458506635343</v>
      </c>
      <c r="L693" s="256">
        <f>(L648/L613)*AA95</f>
        <v>0</v>
      </c>
      <c r="M693" s="231">
        <f t="shared" si="18"/>
        <v>276643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4000397.6700000004</v>
      </c>
      <c r="D694" s="256">
        <f>(D616/D613)*AB91</f>
        <v>43363.458151094317</v>
      </c>
      <c r="E694" s="258">
        <f>(E624/E613)*SUM(C694:D694)</f>
        <v>1871550.7081214536</v>
      </c>
      <c r="F694" s="258">
        <f>(F625/F613)*AB65</f>
        <v>6001.6101261392059</v>
      </c>
      <c r="G694" s="256">
        <f>(G626/G613)*AB92</f>
        <v>0</v>
      </c>
      <c r="H694" s="258">
        <f>(H629/H613)*AB61</f>
        <v>335.11660041483691</v>
      </c>
      <c r="I694" s="256">
        <f>(I630/I613)*AB93</f>
        <v>15770.547118246866</v>
      </c>
      <c r="J694" s="256">
        <f>(J631/J613)*AB94</f>
        <v>0</v>
      </c>
      <c r="K694" s="256">
        <f>(K645/K613)*AB90</f>
        <v>229133.33050153399</v>
      </c>
      <c r="L694" s="256">
        <f>(L648/L613)*AB95</f>
        <v>0</v>
      </c>
      <c r="M694" s="231">
        <f t="shared" si="18"/>
        <v>2166155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738716.43</v>
      </c>
      <c r="D695" s="256">
        <f>(D616/D613)*AC91</f>
        <v>25827.704610360037</v>
      </c>
      <c r="E695" s="258">
        <f>(E624/E613)*SUM(C695:D695)</f>
        <v>353849.56508901354</v>
      </c>
      <c r="F695" s="258">
        <f>(F625/F613)*AC65</f>
        <v>167.75749741411559</v>
      </c>
      <c r="G695" s="256">
        <f>(G626/G613)*AC92</f>
        <v>0</v>
      </c>
      <c r="H695" s="258">
        <f>(H629/H613)*AC61</f>
        <v>318.05267168084237</v>
      </c>
      <c r="I695" s="256">
        <f>(I630/I613)*AC93</f>
        <v>9393.0938601483704</v>
      </c>
      <c r="J695" s="256">
        <f>(J631/J613)*AC94</f>
        <v>0</v>
      </c>
      <c r="K695" s="256">
        <f>(K645/K613)*AC90</f>
        <v>28283.888795669667</v>
      </c>
      <c r="L695" s="256">
        <f>(L648/L613)*AC95</f>
        <v>0</v>
      </c>
      <c r="M695" s="231">
        <f t="shared" si="18"/>
        <v>417840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1634920.17</v>
      </c>
      <c r="D697" s="256">
        <f>(D616/D613)*AE91</f>
        <v>204014.28696793262</v>
      </c>
      <c r="E697" s="258">
        <f>(E624/E613)*SUM(C697:D697)</f>
        <v>851103.45939273736</v>
      </c>
      <c r="F697" s="258">
        <f>(F625/F613)*AE65</f>
        <v>40.051285400689501</v>
      </c>
      <c r="G697" s="256">
        <f>(G626/G613)*AE92</f>
        <v>0</v>
      </c>
      <c r="H697" s="258">
        <f>(H629/H613)*AE61</f>
        <v>745.59888607148287</v>
      </c>
      <c r="I697" s="256">
        <f>(I630/I613)*AE93</f>
        <v>74196.502368714442</v>
      </c>
      <c r="J697" s="256">
        <f>(J631/J613)*AE94</f>
        <v>0</v>
      </c>
      <c r="K697" s="256">
        <f>(K645/K613)*AE90</f>
        <v>45278.491907040792</v>
      </c>
      <c r="L697" s="256">
        <f>(L648/L613)*AE95</f>
        <v>0</v>
      </c>
      <c r="M697" s="231">
        <f t="shared" si="18"/>
        <v>1175378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4671531.42</v>
      </c>
      <c r="D699" s="256">
        <f>(D616/D613)*AG91</f>
        <v>220835.30854492058</v>
      </c>
      <c r="E699" s="258">
        <f>(E624/E613)*SUM(C699:D699)</f>
        <v>2264305.9579991992</v>
      </c>
      <c r="F699" s="258">
        <f>(F625/F613)*AG65</f>
        <v>462.49715431916462</v>
      </c>
      <c r="G699" s="256">
        <f>(G626/G613)*AG92</f>
        <v>0</v>
      </c>
      <c r="H699" s="258">
        <f>(H629/H613)*AG61</f>
        <v>811.48461090551734</v>
      </c>
      <c r="I699" s="256">
        <f>(I630/I613)*AG93</f>
        <v>80314.019851582474</v>
      </c>
      <c r="J699" s="256">
        <f>(J631/J613)*AG94</f>
        <v>0</v>
      </c>
      <c r="K699" s="256">
        <f>(K645/K613)*AG90</f>
        <v>239797.40371197971</v>
      </c>
      <c r="L699" s="256">
        <f>(L648/L613)*AG95</f>
        <v>497360.59122964012</v>
      </c>
      <c r="M699" s="231">
        <f t="shared" si="18"/>
        <v>3303887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371011.26</v>
      </c>
      <c r="D702" s="256">
        <f>(D616/D613)*AJ91</f>
        <v>0</v>
      </c>
      <c r="E702" s="258">
        <f>(E624/E613)*SUM(C702:D702)</f>
        <v>171713.00785798737</v>
      </c>
      <c r="F702" s="258">
        <f>(F625/F613)*AJ65</f>
        <v>102.96437484844384</v>
      </c>
      <c r="G702" s="256">
        <f>(G626/G613)*AJ92</f>
        <v>0</v>
      </c>
      <c r="H702" s="258">
        <f>(H629/H613)*AJ61</f>
        <v>135.56343383117871</v>
      </c>
      <c r="I702" s="256">
        <f>(I630/I613)*AJ93</f>
        <v>0</v>
      </c>
      <c r="J702" s="256">
        <f>(J631/J613)*AJ94</f>
        <v>0</v>
      </c>
      <c r="K702" s="256">
        <f>(K645/K613)*AJ90</f>
        <v>11601.576283782697</v>
      </c>
      <c r="L702" s="256">
        <f>(L648/L613)*AJ95</f>
        <v>93505.572209690625</v>
      </c>
      <c r="M702" s="231">
        <f t="shared" si="18"/>
        <v>277059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0</v>
      </c>
      <c r="D714" s="256">
        <f>(D616/D613)*AV91</f>
        <v>0</v>
      </c>
      <c r="E714" s="258">
        <f>(E624/E613)*SUM(C714:D714)</f>
        <v>0</v>
      </c>
      <c r="F714" s="258">
        <f>(F625/F613)*AV65</f>
        <v>0</v>
      </c>
      <c r="G714" s="256">
        <f>(G626/G613)*AV92</f>
        <v>0</v>
      </c>
      <c r="H714" s="258">
        <f>(H629/H613)*AV61</f>
        <v>0</v>
      </c>
      <c r="I714" s="256">
        <f>(I630/I613)*AV93</f>
        <v>0</v>
      </c>
      <c r="J714" s="256">
        <f>(J631/J613)*AV94</f>
        <v>0</v>
      </c>
      <c r="K714" s="256">
        <f>(K645/K613)*AV90</f>
        <v>0</v>
      </c>
      <c r="L714" s="256">
        <f>(L648/L613)*AV95</f>
        <v>0</v>
      </c>
      <c r="M714" s="231">
        <f t="shared" si="18"/>
        <v>0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56040301.938940689</v>
      </c>
      <c r="D716" s="231">
        <f>SUM(D617:D648)+SUM(D669:D714)</f>
        <v>3069834.5100000007</v>
      </c>
      <c r="E716" s="231">
        <f>SUM(E625:E648)+SUM(E669:E714)</f>
        <v>17730640.358472567</v>
      </c>
      <c r="F716" s="231">
        <f>SUM(F626:F649)+SUM(F669:F714)</f>
        <v>12308.949273220747</v>
      </c>
      <c r="G716" s="231">
        <f>SUM(G627:G648)+SUM(G669:G714)</f>
        <v>939247.76225134404</v>
      </c>
      <c r="H716" s="231">
        <f>SUM(H630:H648)+SUM(H669:H714)</f>
        <v>8971.8345299180091</v>
      </c>
      <c r="I716" s="231">
        <f>SUM(I631:I648)+SUM(I669:I714)</f>
        <v>928955.59897597111</v>
      </c>
      <c r="J716" s="231">
        <f>SUM(J632:J648)+SUM(J669:J714)</f>
        <v>332850.04202503699</v>
      </c>
      <c r="K716" s="231">
        <f>SUM(K669:K714)</f>
        <v>1811263.289207323</v>
      </c>
      <c r="L716" s="231">
        <f>SUM(L669:L714)</f>
        <v>2315376.0737637677</v>
      </c>
      <c r="M716" s="231">
        <f>SUM(M669:M714)</f>
        <v>24225262</v>
      </c>
      <c r="N716" s="250" t="s">
        <v>669</v>
      </c>
    </row>
    <row r="717" spans="1:14" s="231" customFormat="1" ht="12.65" customHeight="1" x14ac:dyDescent="0.3">
      <c r="C717" s="253">
        <f>CE86</f>
        <v>56040301.938940682</v>
      </c>
      <c r="D717" s="231">
        <f>D616</f>
        <v>3069834.5100000007</v>
      </c>
      <c r="E717" s="231">
        <f>E624</f>
        <v>17730640.358472567</v>
      </c>
      <c r="F717" s="231">
        <f>F625</f>
        <v>12308.949273220749</v>
      </c>
      <c r="G717" s="231">
        <f>G626</f>
        <v>939247.76225134404</v>
      </c>
      <c r="H717" s="231">
        <f>H629</f>
        <v>8971.8345299180073</v>
      </c>
      <c r="I717" s="231">
        <f>I630</f>
        <v>928955.59897597134</v>
      </c>
      <c r="J717" s="231">
        <f>J631</f>
        <v>332850.04202503699</v>
      </c>
      <c r="K717" s="231">
        <f>K645</f>
        <v>1811263.289207323</v>
      </c>
      <c r="L717" s="231">
        <f>L648</f>
        <v>2315376.0737637677</v>
      </c>
      <c r="M717" s="231">
        <f>C649</f>
        <v>24225262.808940683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193</v>
      </c>
      <c r="C2" s="12" t="str">
        <f>SUBSTITUTE(LEFT(data!C98,49),",","")</f>
        <v>MOUNT CARMEL HOSPITAL</v>
      </c>
      <c r="D2" s="12" t="str">
        <f>LEFT(data!C99,49)</f>
        <v>982 E. COLUMBIA</v>
      </c>
      <c r="E2" s="12" t="str">
        <f>RIGHT(data!C100,100)</f>
        <v>Colville</v>
      </c>
      <c r="F2" s="12" t="str">
        <f>RIGHT(data!C101,100)</f>
        <v>WA</v>
      </c>
      <c r="G2" s="12" t="str">
        <f>RIGHT(data!C102,100)</f>
        <v>99114</v>
      </c>
      <c r="H2" s="12" t="str">
        <f>RIGHT(data!C103,100)</f>
        <v>Stevens</v>
      </c>
      <c r="I2" s="12" t="str">
        <f>LEFT(data!C104,49)</f>
        <v>Robert Campbell</v>
      </c>
      <c r="J2" s="12" t="str">
        <f>LEFT(data!C105,49)</f>
        <v>Helen Andrus</v>
      </c>
      <c r="K2" s="12" t="str">
        <f>LEFT(data!C107,49)</f>
        <v>509-685-2406</v>
      </c>
      <c r="L2" s="12" t="str">
        <f>LEFT(data!C107,49)</f>
        <v>509-685-2406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193</v>
      </c>
      <c r="B2" s="224" t="str">
        <f>RIGHT(data!C96,4)</f>
        <v>2022</v>
      </c>
      <c r="C2" s="16" t="s">
        <v>1123</v>
      </c>
      <c r="D2" s="223">
        <f>ROUND(data!C181,0)</f>
        <v>1355309</v>
      </c>
      <c r="E2" s="223">
        <f>ROUND(data!C182,0)</f>
        <v>0</v>
      </c>
      <c r="F2" s="223">
        <f>ROUND(data!C183,0)</f>
        <v>-16898</v>
      </c>
      <c r="G2" s="223">
        <f>ROUND(data!C184,0)</f>
        <v>1747</v>
      </c>
      <c r="H2" s="223">
        <f>ROUND(data!C185,0)</f>
        <v>0</v>
      </c>
      <c r="I2" s="223">
        <f>ROUND(data!C186,0)</f>
        <v>390617</v>
      </c>
      <c r="J2" s="223">
        <f>ROUND(data!C187+data!C188,0)</f>
        <v>195849</v>
      </c>
      <c r="K2" s="223">
        <f>ROUND(data!C191,0)</f>
        <v>64295</v>
      </c>
      <c r="L2" s="223">
        <f>ROUND(data!C192,0)</f>
        <v>100164</v>
      </c>
      <c r="M2" s="223">
        <f>ROUND(data!C195,0)</f>
        <v>0</v>
      </c>
      <c r="N2" s="223">
        <f>ROUND(data!C196,0)</f>
        <v>0</v>
      </c>
      <c r="O2" s="223">
        <f>ROUND(data!C199,0)</f>
        <v>0</v>
      </c>
      <c r="P2" s="223">
        <f>ROUND(data!C200,0)</f>
        <v>358548</v>
      </c>
      <c r="Q2" s="223">
        <f>ROUND(data!C201,0)</f>
        <v>10750</v>
      </c>
      <c r="R2" s="223">
        <f>ROUND(data!C204,0)</f>
        <v>62774</v>
      </c>
      <c r="S2" s="223">
        <f>ROUND(data!C205,0)</f>
        <v>898786</v>
      </c>
      <c r="T2" s="223">
        <f>ROUND(data!B211,0)</f>
        <v>169015</v>
      </c>
      <c r="U2" s="223">
        <f>ROUND(data!C211,0)</f>
        <v>0</v>
      </c>
      <c r="V2" s="223">
        <f>ROUND(data!D211,0)</f>
        <v>0</v>
      </c>
      <c r="W2" s="223">
        <f>ROUND(data!B212,0)</f>
        <v>3512771</v>
      </c>
      <c r="X2" s="223">
        <f>ROUND(data!C212,0)</f>
        <v>0</v>
      </c>
      <c r="Y2" s="223">
        <f>ROUND(data!D212,0)</f>
        <v>0</v>
      </c>
      <c r="Z2" s="223">
        <f>ROUND(data!B213,0)</f>
        <v>40050567</v>
      </c>
      <c r="AA2" s="223">
        <f>ROUND(data!C213,0)</f>
        <v>749430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1054204</v>
      </c>
      <c r="AG2" s="223">
        <f>ROUND(data!C215,0)</f>
        <v>0</v>
      </c>
      <c r="AH2" s="223">
        <f>ROUND(data!D215,0)</f>
        <v>0</v>
      </c>
      <c r="AI2" s="223">
        <f>ROUND(data!B216,0)</f>
        <v>14478892</v>
      </c>
      <c r="AJ2" s="223">
        <f>ROUND(data!C216,0)</f>
        <v>420643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1681125</v>
      </c>
      <c r="AS2" s="223">
        <f>ROUND(data!C219,0)</f>
        <v>-895139</v>
      </c>
      <c r="AT2" s="223">
        <f>ROUND(data!D219,0)</f>
        <v>68</v>
      </c>
      <c r="AU2" s="223">
        <v>0</v>
      </c>
      <c r="AV2" s="223">
        <v>0</v>
      </c>
      <c r="AW2" s="223">
        <v>0</v>
      </c>
      <c r="AX2" s="223">
        <f>ROUND(data!B225,0)</f>
        <v>3493102</v>
      </c>
      <c r="AY2" s="223">
        <f>ROUND(data!C225,0)</f>
        <v>1860</v>
      </c>
      <c r="AZ2" s="223">
        <f>ROUND(data!D225,0)</f>
        <v>0</v>
      </c>
      <c r="BA2" s="223">
        <f>ROUND(data!B226,0)</f>
        <v>18446709</v>
      </c>
      <c r="BB2" s="223">
        <f>ROUND(data!C226,0)</f>
        <v>1074275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918736</v>
      </c>
      <c r="BH2" s="223">
        <f>ROUND(data!C228,0)</f>
        <v>53373</v>
      </c>
      <c r="BI2" s="223">
        <f>ROUND(data!D228,0)</f>
        <v>0</v>
      </c>
      <c r="BJ2" s="223">
        <f>ROUND(data!B229,0)</f>
        <v>13131255</v>
      </c>
      <c r="BK2" s="223">
        <f>ROUND(data!C229,0)</f>
        <v>497291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34378550</v>
      </c>
      <c r="BW2" s="223">
        <f>ROUND(data!C240,0)</f>
        <v>16088153</v>
      </c>
      <c r="BX2" s="223">
        <f>ROUND(data!C241,0)</f>
        <v>793973</v>
      </c>
      <c r="BY2" s="223">
        <f>ROUND(data!C242,0)</f>
        <v>4832918</v>
      </c>
      <c r="BZ2" s="223">
        <f>ROUND(data!C243,0)</f>
        <v>4341436</v>
      </c>
      <c r="CA2" s="223">
        <f>ROUND(data!C244,0)</f>
        <v>1015453</v>
      </c>
      <c r="CB2" s="223">
        <f>ROUND(data!C247,0)</f>
        <v>521</v>
      </c>
      <c r="CC2" s="223">
        <f>ROUND(data!C249,0)</f>
        <v>360116</v>
      </c>
      <c r="CD2" s="223">
        <f>ROUND(data!C250,0)</f>
        <v>2245610</v>
      </c>
      <c r="CE2" s="223">
        <f>ROUND(data!C254+data!C255,0)</f>
        <v>0</v>
      </c>
      <c r="CF2" s="223">
        <f>data!D237</f>
        <v>-1091967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193</v>
      </c>
      <c r="B2" s="16" t="str">
        <f>RIGHT(data!C96,4)</f>
        <v>2022</v>
      </c>
      <c r="C2" s="16" t="s">
        <v>1123</v>
      </c>
      <c r="D2" s="222">
        <f>ROUND(data!C127,0)</f>
        <v>763</v>
      </c>
      <c r="E2" s="222">
        <f>ROUND(data!C128,0)</f>
        <v>0</v>
      </c>
      <c r="F2" s="222">
        <f>ROUND(data!C129,0)</f>
        <v>0</v>
      </c>
      <c r="G2" s="222">
        <f>ROUND(data!C130,0)</f>
        <v>137</v>
      </c>
      <c r="H2" s="222">
        <f>ROUND(data!D127,0)</f>
        <v>4194</v>
      </c>
      <c r="I2" s="222">
        <f>ROUND(data!D128,0)</f>
        <v>0</v>
      </c>
      <c r="J2" s="222">
        <f>ROUND(data!D129,0)</f>
        <v>0</v>
      </c>
      <c r="K2" s="222">
        <f>ROUND(data!D130,0)</f>
        <v>312</v>
      </c>
      <c r="L2" s="222">
        <f>ROUND(data!C132,0)</f>
        <v>4</v>
      </c>
      <c r="M2" s="222">
        <f>ROUND(data!C133,0)</f>
        <v>0</v>
      </c>
      <c r="N2" s="222">
        <f>ROUND(data!C134,0)</f>
        <v>21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55</v>
      </c>
      <c r="X2" s="222">
        <f>ROUND(data!C145,0)</f>
        <v>5</v>
      </c>
      <c r="Y2" s="222">
        <f>ROUND(data!B154,0)</f>
        <v>377</v>
      </c>
      <c r="Z2" s="222">
        <f>ROUND(data!B155,0)</f>
        <v>2071</v>
      </c>
      <c r="AA2" s="222">
        <f>ROUND(data!B156,0)</f>
        <v>40667</v>
      </c>
      <c r="AB2" s="222">
        <f>ROUND(data!B157,0)</f>
        <v>10662720</v>
      </c>
      <c r="AC2" s="222">
        <f>ROUND(data!B158,0)</f>
        <v>49258284</v>
      </c>
      <c r="AD2" s="222">
        <f>ROUND(data!C154,0)</f>
        <v>178</v>
      </c>
      <c r="AE2" s="222">
        <f>ROUND(data!C155,0)</f>
        <v>979</v>
      </c>
      <c r="AF2" s="222">
        <f>ROUND(data!C156,0)</f>
        <v>19223</v>
      </c>
      <c r="AG2" s="222">
        <f>ROUND(data!C157,0)</f>
        <v>5452041</v>
      </c>
      <c r="AH2" s="222">
        <f>ROUND(data!C158,0)</f>
        <v>22871998</v>
      </c>
      <c r="AI2" s="222">
        <f>ROUND(data!D154,0)</f>
        <v>208</v>
      </c>
      <c r="AJ2" s="222">
        <f>ROUND(data!D155,0)</f>
        <v>1144</v>
      </c>
      <c r="AK2" s="222">
        <f>ROUND(data!D156,0)</f>
        <v>22466</v>
      </c>
      <c r="AL2" s="222">
        <f>ROUND(data!D157,0)</f>
        <v>3542138</v>
      </c>
      <c r="AM2" s="222">
        <f>ROUND(data!D158,0)</f>
        <v>29560273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193</v>
      </c>
      <c r="B2" s="224" t="str">
        <f>RIGHT(data!C96,4)</f>
        <v>2022</v>
      </c>
      <c r="C2" s="16" t="s">
        <v>1123</v>
      </c>
      <c r="D2" s="222">
        <f>ROUND(data!C266,0)</f>
        <v>5944539</v>
      </c>
      <c r="E2" s="222">
        <f>ROUND(data!C267,0)</f>
        <v>0</v>
      </c>
      <c r="F2" s="222">
        <f>ROUND(data!C268,0)</f>
        <v>17533534</v>
      </c>
      <c r="G2" s="222">
        <f>ROUND(data!C269,0)</f>
        <v>8545276</v>
      </c>
      <c r="H2" s="222">
        <f>ROUND(data!C270,0)</f>
        <v>0</v>
      </c>
      <c r="I2" s="222">
        <f>ROUND(data!C271,0)</f>
        <v>765210</v>
      </c>
      <c r="J2" s="222">
        <f>ROUND(data!C272,0)</f>
        <v>0</v>
      </c>
      <c r="K2" s="222">
        <f>ROUND(data!C273,0)</f>
        <v>785182</v>
      </c>
      <c r="L2" s="222">
        <f>ROUND(data!C274,0)</f>
        <v>9099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169015</v>
      </c>
      <c r="R2" s="222">
        <f>ROUND(data!C284,0)</f>
        <v>3512771</v>
      </c>
      <c r="S2" s="222">
        <f>ROUND(data!C285,0)</f>
        <v>40799997</v>
      </c>
      <c r="T2" s="222">
        <f>ROUND(data!C286,0)</f>
        <v>0</v>
      </c>
      <c r="U2" s="222">
        <f>ROUND(data!C287,0)</f>
        <v>1054204</v>
      </c>
      <c r="V2" s="222">
        <f>ROUND(data!C288,0)</f>
        <v>14899536</v>
      </c>
      <c r="W2" s="222">
        <f>ROUND(data!C289,0)</f>
        <v>0</v>
      </c>
      <c r="X2" s="222">
        <f>ROUND(data!C290,0)</f>
        <v>785918</v>
      </c>
      <c r="Y2" s="222">
        <f>ROUND(data!C291,0)</f>
        <v>0</v>
      </c>
      <c r="Z2" s="222">
        <f>ROUND(data!C292,0)</f>
        <v>37616601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135774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1070362</v>
      </c>
      <c r="AK2" s="222">
        <f>ROUND(data!C316,0)</f>
        <v>2314537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4099384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655777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18758828</v>
      </c>
      <c r="BA2" s="222">
        <f>ROUND(data!C336,0)</f>
        <v>0</v>
      </c>
      <c r="BB2" s="222">
        <f>ROUND(data!C337,0)</f>
        <v>0</v>
      </c>
      <c r="BC2" s="222">
        <f>ROUND(data!C338,0)</f>
        <v>-21255</v>
      </c>
      <c r="BD2" s="222">
        <f>ROUND(data!C339,0)</f>
        <v>0</v>
      </c>
      <c r="BE2" s="222">
        <f>ROUND(data!C343,0)</f>
        <v>13355268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209.77</v>
      </c>
      <c r="BL2" s="222">
        <f>ROUND(data!C358,0)</f>
        <v>19656899</v>
      </c>
      <c r="BM2" s="222">
        <f>ROUND(data!C359,0)</f>
        <v>101690555</v>
      </c>
      <c r="BN2" s="222">
        <f>ROUND(data!C363,0)</f>
        <v>61450483</v>
      </c>
      <c r="BO2" s="222">
        <f>ROUND(data!C364,0)</f>
        <v>2605727</v>
      </c>
      <c r="BP2" s="222">
        <f>ROUND(data!C365,0)</f>
        <v>0</v>
      </c>
      <c r="BQ2" s="222">
        <f>ROUND(data!D381,0)</f>
        <v>1495916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1495916</v>
      </c>
      <c r="CC2" s="222">
        <f>ROUND(data!C382,0)</f>
        <v>0</v>
      </c>
      <c r="CD2" s="222">
        <f>ROUND(data!C389,0)</f>
        <v>21659822</v>
      </c>
      <c r="CE2" s="222">
        <f>ROUND(data!C390,0)</f>
        <v>1926624</v>
      </c>
      <c r="CF2" s="222">
        <f>ROUND(data!C391,0)</f>
        <v>4327003</v>
      </c>
      <c r="CG2" s="222">
        <f>ROUND(data!C392,0)</f>
        <v>5741326</v>
      </c>
      <c r="CH2" s="222">
        <f>ROUND(data!C393,0)</f>
        <v>600706</v>
      </c>
      <c r="CI2" s="222">
        <f>ROUND(data!C394,0)</f>
        <v>4127971</v>
      </c>
      <c r="CJ2" s="222">
        <f>ROUND(data!C395,0)</f>
        <v>1626799</v>
      </c>
      <c r="CK2" s="222">
        <f>ROUND(data!C396,0)</f>
        <v>164459</v>
      </c>
      <c r="CL2" s="222">
        <f>ROUND(data!C397,0)</f>
        <v>0</v>
      </c>
      <c r="CM2" s="222">
        <f>ROUND(data!C398,0)</f>
        <v>369298</v>
      </c>
      <c r="CN2" s="222">
        <f>ROUND(data!C399,0)</f>
        <v>961560</v>
      </c>
      <c r="CO2" s="222">
        <f>ROUND(data!C362,0)</f>
        <v>-1091967</v>
      </c>
      <c r="CP2" s="222">
        <f>ROUND(data!D415,0)</f>
        <v>19968570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19968570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193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944</v>
      </c>
      <c r="F2" s="212">
        <f>ROUND(data!C60,2)</f>
        <v>10.119999999999999</v>
      </c>
      <c r="G2" s="222">
        <f>ROUND(data!C61,0)</f>
        <v>1674778</v>
      </c>
      <c r="H2" s="222">
        <f>ROUND(data!C62,0)</f>
        <v>107188</v>
      </c>
      <c r="I2" s="222">
        <f>ROUND(data!C63,0)</f>
        <v>0</v>
      </c>
      <c r="J2" s="222">
        <f>ROUND(data!C64,0)</f>
        <v>79239</v>
      </c>
      <c r="K2" s="222">
        <f>ROUND(data!C65,0)</f>
        <v>0</v>
      </c>
      <c r="L2" s="222">
        <f>ROUND(data!C66,0)</f>
        <v>113954</v>
      </c>
      <c r="M2" s="66">
        <f>ROUND(data!C67,0)</f>
        <v>283</v>
      </c>
      <c r="N2" s="222">
        <f>ROUND(data!C68,0)</f>
        <v>0</v>
      </c>
      <c r="O2" s="222">
        <f>ROUND(data!C69,0)</f>
        <v>2104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2104</v>
      </c>
      <c r="AD2" s="222">
        <f>ROUND(data!C84,0)</f>
        <v>0</v>
      </c>
      <c r="AE2" s="222">
        <f>ROUND(data!C89,0)</f>
        <v>3239416</v>
      </c>
      <c r="AF2" s="222">
        <f>ROUND(data!C87,0)</f>
        <v>3113092</v>
      </c>
      <c r="AG2" s="222">
        <f>IF(data!C90&gt;0,ROUND(data!C90,0),0)</f>
        <v>2993</v>
      </c>
      <c r="AH2" s="222">
        <f>IF(data!C91&gt;0,ROUND(data!C91,0),0)</f>
        <v>0</v>
      </c>
      <c r="AI2" s="222">
        <f>IF(data!C92&gt;0,ROUND(data!C92,0),0)</f>
        <v>805</v>
      </c>
      <c r="AJ2" s="222">
        <f>IF(data!C93&gt;0,ROUND(data!C93,0),0)</f>
        <v>0</v>
      </c>
      <c r="AK2" s="212">
        <f>IF(data!C94&gt;0,ROUND(data!C94,2),0)</f>
        <v>6.63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193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193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3250</v>
      </c>
      <c r="F4" s="212">
        <f>ROUND(data!E60,2)</f>
        <v>36.979999999999997</v>
      </c>
      <c r="G4" s="222">
        <f>ROUND(data!E61,0)</f>
        <v>3942195</v>
      </c>
      <c r="H4" s="222">
        <f>ROUND(data!E62,0)</f>
        <v>321896</v>
      </c>
      <c r="I4" s="222">
        <f>ROUND(data!E63,0)</f>
        <v>14741</v>
      </c>
      <c r="J4" s="222">
        <f>ROUND(data!E64,0)</f>
        <v>259997</v>
      </c>
      <c r="K4" s="222">
        <f>ROUND(data!E65,0)</f>
        <v>786</v>
      </c>
      <c r="L4" s="222">
        <f>ROUND(data!E66,0)</f>
        <v>482698</v>
      </c>
      <c r="M4" s="66">
        <f>ROUND(data!E67,0)</f>
        <v>17836</v>
      </c>
      <c r="N4" s="222">
        <f>ROUND(data!E68,0)</f>
        <v>0</v>
      </c>
      <c r="O4" s="222">
        <f>ROUND(data!E69,0)</f>
        <v>9551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9551</v>
      </c>
      <c r="AD4" s="222">
        <f>ROUND(data!E84,0)</f>
        <v>6629</v>
      </c>
      <c r="AE4" s="222">
        <f>ROUND(data!E89,0)</f>
        <v>7738443</v>
      </c>
      <c r="AF4" s="222">
        <f>ROUND(data!E87,0)</f>
        <v>6612574</v>
      </c>
      <c r="AG4" s="222">
        <f>IF(data!E90&gt;0,ROUND(data!E90,0),0)</f>
        <v>15799</v>
      </c>
      <c r="AH4" s="222">
        <f>IF(data!E91&gt;0,ROUND(data!E91,0),0)</f>
        <v>0</v>
      </c>
      <c r="AI4" s="222">
        <f>IF(data!E92&gt;0,ROUND(data!E92,0),0)</f>
        <v>4246</v>
      </c>
      <c r="AJ4" s="222">
        <f>IF(data!E93&gt;0,ROUND(data!E93,0),0)</f>
        <v>0</v>
      </c>
      <c r="AK4" s="212">
        <f>IF(data!E94&gt;0,ROUND(data!E94,2),0)</f>
        <v>25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193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193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193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193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193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312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193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193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193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193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193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137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234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29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29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193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9.34</v>
      </c>
      <c r="G15" s="222">
        <f>ROUND(data!P61,0)</f>
        <v>948197</v>
      </c>
      <c r="H15" s="222">
        <f>ROUND(data!P62,0)</f>
        <v>77604</v>
      </c>
      <c r="I15" s="222">
        <f>ROUND(data!P63,0)</f>
        <v>33059</v>
      </c>
      <c r="J15" s="222">
        <f>ROUND(data!P64,0)</f>
        <v>979199</v>
      </c>
      <c r="K15" s="222">
        <f>ROUND(data!P65,0)</f>
        <v>53</v>
      </c>
      <c r="L15" s="222">
        <f>ROUND(data!P66,0)</f>
        <v>136488</v>
      </c>
      <c r="M15" s="66">
        <f>ROUND(data!P67,0)</f>
        <v>111085</v>
      </c>
      <c r="N15" s="222">
        <f>ROUND(data!P68,0)</f>
        <v>0</v>
      </c>
      <c r="O15" s="222">
        <f>ROUND(data!P69,0)</f>
        <v>9102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9102</v>
      </c>
      <c r="AD15" s="222">
        <f>ROUND(data!P84,0)</f>
        <v>0</v>
      </c>
      <c r="AE15" s="222">
        <f>ROUND(data!P89,0)</f>
        <v>15155881</v>
      </c>
      <c r="AF15" s="222">
        <f>ROUND(data!P87,0)</f>
        <v>1100796</v>
      </c>
      <c r="AG15" s="222">
        <f>IF(data!P90&gt;0,ROUND(data!P90,0),0)</f>
        <v>5305</v>
      </c>
      <c r="AH15" s="222">
        <f>IF(data!P91&gt;0,ROUND(data!P91,0),0)</f>
        <v>0</v>
      </c>
      <c r="AI15" s="222">
        <f>IF(data!P92&gt;0,ROUND(data!P92,0),0)</f>
        <v>1426</v>
      </c>
      <c r="AJ15" s="222">
        <f>IF(data!P93&gt;0,ROUND(data!P93,0),0)</f>
        <v>0</v>
      </c>
      <c r="AK15" s="212">
        <f>IF(data!P94&gt;0,ROUND(data!P94,2),0)</f>
        <v>3.7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193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1.59</v>
      </c>
      <c r="G16" s="222">
        <f>ROUND(data!Q61,0)</f>
        <v>232294</v>
      </c>
      <c r="H16" s="222">
        <f>ROUND(data!Q62,0)</f>
        <v>17801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2258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2258</v>
      </c>
      <c r="AD16" s="222">
        <f>ROUND(data!Q84,0)</f>
        <v>0</v>
      </c>
      <c r="AE16" s="222">
        <f>ROUND(data!Q89,0)</f>
        <v>1124806</v>
      </c>
      <c r="AF16" s="222">
        <f>ROUND(data!Q87,0)</f>
        <v>260728</v>
      </c>
      <c r="AG16" s="222">
        <f>IF(data!Q90&gt;0,ROUND(data!Q90,0),0)</f>
        <v>5567</v>
      </c>
      <c r="AH16" s="222">
        <f>IF(data!Q91&gt;0,ROUND(data!Q91,0),0)</f>
        <v>0</v>
      </c>
      <c r="AI16" s="222">
        <f>IF(data!Q92&gt;0,ROUND(data!Q92,0),0)</f>
        <v>1496</v>
      </c>
      <c r="AJ16" s="222">
        <f>IF(data!Q93&gt;0,ROUND(data!Q93,0),0)</f>
        <v>0</v>
      </c>
      <c r="AK16" s="212">
        <f>IF(data!Q94&gt;0,ROUND(data!Q94,2),0)</f>
        <v>1.2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193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5.01</v>
      </c>
      <c r="G17" s="222">
        <f>ROUND(data!R61,0)</f>
        <v>1126598</v>
      </c>
      <c r="H17" s="222">
        <f>ROUND(data!R62,0)</f>
        <v>72221</v>
      </c>
      <c r="I17" s="222">
        <f>ROUND(data!R63,0)</f>
        <v>0</v>
      </c>
      <c r="J17" s="222">
        <f>ROUND(data!R64,0)</f>
        <v>51705</v>
      </c>
      <c r="K17" s="222">
        <f>ROUND(data!R65,0)</f>
        <v>3355</v>
      </c>
      <c r="L17" s="222">
        <f>ROUND(data!R66,0)</f>
        <v>268</v>
      </c>
      <c r="M17" s="66">
        <f>ROUND(data!R67,0)</f>
        <v>5518</v>
      </c>
      <c r="N17" s="222">
        <f>ROUND(data!R68,0)</f>
        <v>0</v>
      </c>
      <c r="O17" s="222">
        <f>ROUND(data!R69,0)</f>
        <v>6105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6105</v>
      </c>
      <c r="AD17" s="222">
        <f>ROUND(data!R84,0)</f>
        <v>0</v>
      </c>
      <c r="AE17" s="222">
        <f>ROUND(data!R89,0)</f>
        <v>2302387</v>
      </c>
      <c r="AF17" s="222">
        <f>ROUND(data!R87,0)</f>
        <v>3212</v>
      </c>
      <c r="AG17" s="222">
        <f>IF(data!R90&gt;0,ROUND(data!R90,0),0)</f>
        <v>205</v>
      </c>
      <c r="AH17" s="222">
        <f>IF(data!R91&gt;0,ROUND(data!R91,0),0)</f>
        <v>0</v>
      </c>
      <c r="AI17" s="222">
        <f>IF(data!R92&gt;0,ROUND(data!R92,0),0)</f>
        <v>55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193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-72312</v>
      </c>
      <c r="K18" s="222">
        <f>ROUND(data!S65,0)</f>
        <v>0</v>
      </c>
      <c r="L18" s="222">
        <f>ROUND(data!S66,0)</f>
        <v>30735</v>
      </c>
      <c r="M18" s="66">
        <f>ROUND(data!S67,0)</f>
        <v>0</v>
      </c>
      <c r="N18" s="222">
        <f>ROUND(data!S68,0)</f>
        <v>0</v>
      </c>
      <c r="O18" s="222">
        <f>ROUND(data!S69,0)</f>
        <v>93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93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2283</v>
      </c>
      <c r="AH18" s="222">
        <f>IF(data!S91&gt;0,ROUND(data!S91,0),0)</f>
        <v>0</v>
      </c>
      <c r="AI18" s="222">
        <f>IF(data!S92&gt;0,ROUND(data!S92,0),0)</f>
        <v>614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193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5.71</v>
      </c>
      <c r="G19" s="222">
        <f>ROUND(data!T61,0)</f>
        <v>560471</v>
      </c>
      <c r="H19" s="222">
        <f>ROUND(data!T62,0)</f>
        <v>47174</v>
      </c>
      <c r="I19" s="222">
        <f>ROUND(data!T63,0)</f>
        <v>0</v>
      </c>
      <c r="J19" s="222">
        <f>ROUND(data!T64,0)</f>
        <v>76855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723652</v>
      </c>
      <c r="AF19" s="222">
        <f>ROUND(data!T87,0)</f>
        <v>0</v>
      </c>
      <c r="AG19" s="222">
        <f>IF(data!T90&gt;0,ROUND(data!T90,0),0)</f>
        <v>792</v>
      </c>
      <c r="AH19" s="222">
        <f>IF(data!T91&gt;0,ROUND(data!T91,0),0)</f>
        <v>0</v>
      </c>
      <c r="AI19" s="222">
        <f>IF(data!T92&gt;0,ROUND(data!T92,0),0)</f>
        <v>213</v>
      </c>
      <c r="AJ19" s="222">
        <f>IF(data!T93&gt;0,ROUND(data!T93,0),0)</f>
        <v>0</v>
      </c>
      <c r="AK19" s="212">
        <f>IF(data!T94&gt;0,ROUND(data!T94,2),0)</f>
        <v>3.61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193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18.37</v>
      </c>
      <c r="G20" s="222">
        <f>ROUND(data!U61,0)</f>
        <v>1349249</v>
      </c>
      <c r="H20" s="222">
        <f>ROUND(data!U62,0)</f>
        <v>107802</v>
      </c>
      <c r="I20" s="222">
        <f>ROUND(data!U63,0)</f>
        <v>11544</v>
      </c>
      <c r="J20" s="222">
        <f>ROUND(data!U64,0)</f>
        <v>802969</v>
      </c>
      <c r="K20" s="222">
        <f>ROUND(data!U65,0)</f>
        <v>0</v>
      </c>
      <c r="L20" s="222">
        <f>ROUND(data!U66,0)</f>
        <v>601683</v>
      </c>
      <c r="M20" s="66">
        <f>ROUND(data!U67,0)</f>
        <v>9526</v>
      </c>
      <c r="N20" s="222">
        <f>ROUND(data!U68,0)</f>
        <v>38137</v>
      </c>
      <c r="O20" s="222">
        <f>ROUND(data!U69,0)</f>
        <v>9673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9673</v>
      </c>
      <c r="AD20" s="222">
        <f>ROUND(data!U84,0)</f>
        <v>0</v>
      </c>
      <c r="AE20" s="222">
        <f>ROUND(data!U89,0)</f>
        <v>15940533</v>
      </c>
      <c r="AF20" s="222">
        <f>ROUND(data!U87,0)</f>
        <v>1627178</v>
      </c>
      <c r="AG20" s="222">
        <f>IF(data!U90&gt;0,ROUND(data!U90,0),0)</f>
        <v>1648</v>
      </c>
      <c r="AH20" s="222">
        <f>IF(data!U91&gt;0,ROUND(data!U91,0),0)</f>
        <v>0</v>
      </c>
      <c r="AI20" s="222">
        <f>IF(data!U92&gt;0,ROUND(data!U92,0),0)</f>
        <v>443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193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4.79</v>
      </c>
      <c r="G21" s="222">
        <f>ROUND(data!V61,0)</f>
        <v>430486</v>
      </c>
      <c r="H21" s="222">
        <f>ROUND(data!V62,0)</f>
        <v>41133</v>
      </c>
      <c r="I21" s="222">
        <f>ROUND(data!V63,0)</f>
        <v>9600</v>
      </c>
      <c r="J21" s="222">
        <f>ROUND(data!V64,0)</f>
        <v>23348</v>
      </c>
      <c r="K21" s="222">
        <f>ROUND(data!V65,0)</f>
        <v>0</v>
      </c>
      <c r="L21" s="222">
        <f>ROUND(data!V66,0)</f>
        <v>245</v>
      </c>
      <c r="M21" s="66">
        <f>ROUND(data!V67,0)</f>
        <v>41742</v>
      </c>
      <c r="N21" s="222">
        <f>ROUND(data!V68,0)</f>
        <v>0</v>
      </c>
      <c r="O21" s="222">
        <f>ROUND(data!V69,0)</f>
        <v>10565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10565</v>
      </c>
      <c r="AD21" s="222">
        <f>ROUND(data!V84,0)</f>
        <v>0</v>
      </c>
      <c r="AE21" s="222">
        <f>ROUND(data!V89,0)</f>
        <v>2749836</v>
      </c>
      <c r="AF21" s="222">
        <f>ROUND(data!V87,0)</f>
        <v>269422</v>
      </c>
      <c r="AG21" s="222">
        <f>IF(data!V90&gt;0,ROUND(data!V90,0),0)</f>
        <v>2034</v>
      </c>
      <c r="AH21" s="222">
        <f>IF(data!V91&gt;0,ROUND(data!V91,0),0)</f>
        <v>0</v>
      </c>
      <c r="AI21" s="222">
        <f>IF(data!V92&gt;0,ROUND(data!V92,0),0)</f>
        <v>547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193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193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193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16.82</v>
      </c>
      <c r="G24" s="222">
        <f>ROUND(data!Y61,0)</f>
        <v>1481800</v>
      </c>
      <c r="H24" s="222">
        <f>ROUND(data!Y62,0)</f>
        <v>124897</v>
      </c>
      <c r="I24" s="222">
        <f>ROUND(data!Y63,0)</f>
        <v>0</v>
      </c>
      <c r="J24" s="222">
        <f>ROUND(data!Y64,0)</f>
        <v>102178</v>
      </c>
      <c r="K24" s="222">
        <f>ROUND(data!Y65,0)</f>
        <v>830</v>
      </c>
      <c r="L24" s="222">
        <f>ROUND(data!Y66,0)</f>
        <v>1200238</v>
      </c>
      <c r="M24" s="66">
        <f>ROUND(data!Y67,0)</f>
        <v>150631</v>
      </c>
      <c r="N24" s="222">
        <f>ROUND(data!Y68,0)</f>
        <v>28641</v>
      </c>
      <c r="O24" s="222">
        <f>ROUND(data!Y69,0)</f>
        <v>7018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7018</v>
      </c>
      <c r="AD24" s="222">
        <f>ROUND(data!Y84,0)</f>
        <v>2000</v>
      </c>
      <c r="AE24" s="222">
        <f>ROUND(data!Y89,0)</f>
        <v>30475345</v>
      </c>
      <c r="AF24" s="222">
        <f>ROUND(data!Y87,0)</f>
        <v>1183210</v>
      </c>
      <c r="AG24" s="222">
        <f>IF(data!Y90&gt;0,ROUND(data!Y90,0),0)</f>
        <v>5829</v>
      </c>
      <c r="AH24" s="222">
        <f>IF(data!Y91&gt;0,ROUND(data!Y91,0),0)</f>
        <v>0</v>
      </c>
      <c r="AI24" s="222">
        <f>IF(data!Y92&gt;0,ROUND(data!Y92,0),0)</f>
        <v>1567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193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3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193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1.68</v>
      </c>
      <c r="G26" s="222">
        <f>ROUND(data!AA61,0)</f>
        <v>212412</v>
      </c>
      <c r="H26" s="222">
        <f>ROUND(data!AA62,0)</f>
        <v>16677</v>
      </c>
      <c r="I26" s="222">
        <f>ROUND(data!AA63,0)</f>
        <v>0</v>
      </c>
      <c r="J26" s="222">
        <f>ROUND(data!AA64,0)</f>
        <v>61794</v>
      </c>
      <c r="K26" s="222">
        <f>ROUND(data!AA65,0)</f>
        <v>0</v>
      </c>
      <c r="L26" s="222">
        <f>ROUND(data!AA66,0)</f>
        <v>110623</v>
      </c>
      <c r="M26" s="66">
        <f>ROUND(data!AA67,0)</f>
        <v>3826</v>
      </c>
      <c r="N26" s="222">
        <f>ROUND(data!AA68,0)</f>
        <v>0</v>
      </c>
      <c r="O26" s="222">
        <f>ROUND(data!AA69,0)</f>
        <v>4469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4469</v>
      </c>
      <c r="AD26" s="222">
        <f>ROUND(data!AA84,0)</f>
        <v>0</v>
      </c>
      <c r="AE26" s="222">
        <f>ROUND(data!AA89,0)</f>
        <v>2263318</v>
      </c>
      <c r="AF26" s="222">
        <f>ROUND(data!AA87,0)</f>
        <v>0</v>
      </c>
      <c r="AG26" s="222">
        <f>IF(data!AA90&gt;0,ROUND(data!AA90,0),0)</f>
        <v>922</v>
      </c>
      <c r="AH26" s="222">
        <f>IF(data!AA91&gt;0,ROUND(data!AA91,0),0)</f>
        <v>0</v>
      </c>
      <c r="AI26" s="222">
        <f>IF(data!AA92&gt;0,ROUND(data!AA92,0),0)</f>
        <v>248</v>
      </c>
      <c r="AJ26" s="222">
        <f>IF(data!AA93&gt;0,ROUND(data!AA93,0),0)</f>
        <v>0</v>
      </c>
      <c r="AK26" s="212">
        <f>IF(data!AA94&gt;0,ROUND(data!AA94,2),0)</f>
        <v>0.3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193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7.39</v>
      </c>
      <c r="G27" s="222">
        <f>ROUND(data!AB61,0)</f>
        <v>1002291</v>
      </c>
      <c r="H27" s="222">
        <f>ROUND(data!AB62,0)</f>
        <v>67223</v>
      </c>
      <c r="I27" s="222">
        <f>ROUND(data!AB63,0)</f>
        <v>800</v>
      </c>
      <c r="J27" s="222">
        <f>ROUND(data!AB64,0)</f>
        <v>2770470</v>
      </c>
      <c r="K27" s="222">
        <f>ROUND(data!AB65,0)</f>
        <v>0</v>
      </c>
      <c r="L27" s="222">
        <f>ROUND(data!AB66,0)</f>
        <v>62839</v>
      </c>
      <c r="M27" s="66">
        <f>ROUND(data!AB67,0)</f>
        <v>5503</v>
      </c>
      <c r="N27" s="222">
        <f>ROUND(data!AB68,0)</f>
        <v>84928</v>
      </c>
      <c r="O27" s="222">
        <f>ROUND(data!AB69,0)</f>
        <v>13963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13963</v>
      </c>
      <c r="AD27" s="222">
        <f>ROUND(data!AB84,0)</f>
        <v>0</v>
      </c>
      <c r="AE27" s="222">
        <f>ROUND(data!AB89,0)</f>
        <v>15756695</v>
      </c>
      <c r="AF27" s="222">
        <f>ROUND(data!AB87,0)</f>
        <v>3577308</v>
      </c>
      <c r="AG27" s="222">
        <f>IF(data!AB90&gt;0,ROUND(data!AB90,0),0)</f>
        <v>1321</v>
      </c>
      <c r="AH27" s="222">
        <f>IF(data!AB91&gt;0,ROUND(data!AB91,0),0)</f>
        <v>0</v>
      </c>
      <c r="AI27" s="222">
        <f>IF(data!AB92&gt;0,ROUND(data!AB92,0),0)</f>
        <v>355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193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6.96</v>
      </c>
      <c r="G28" s="222">
        <f>ROUND(data!AC61,0)</f>
        <v>619285</v>
      </c>
      <c r="H28" s="222">
        <f>ROUND(data!AC62,0)</f>
        <v>59625</v>
      </c>
      <c r="I28" s="222">
        <f>ROUND(data!AC63,0)</f>
        <v>34520</v>
      </c>
      <c r="J28" s="222">
        <f>ROUND(data!AC64,0)</f>
        <v>82365</v>
      </c>
      <c r="K28" s="222">
        <f>ROUND(data!AC65,0)</f>
        <v>0</v>
      </c>
      <c r="L28" s="222">
        <f>ROUND(data!AC66,0)</f>
        <v>9062</v>
      </c>
      <c r="M28" s="66">
        <f>ROUND(data!AC67,0)</f>
        <v>13487</v>
      </c>
      <c r="N28" s="222">
        <f>ROUND(data!AC68,0)</f>
        <v>0</v>
      </c>
      <c r="O28" s="222">
        <f>ROUND(data!AC69,0)</f>
        <v>1580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1580</v>
      </c>
      <c r="AD28" s="222">
        <f>ROUND(data!AC84,0)</f>
        <v>0</v>
      </c>
      <c r="AE28" s="222">
        <f>ROUND(data!AC89,0)</f>
        <v>2399461</v>
      </c>
      <c r="AF28" s="222">
        <f>ROUND(data!AC87,0)</f>
        <v>1030557</v>
      </c>
      <c r="AG28" s="222">
        <f>IF(data!AC90&gt;0,ROUND(data!AC90,0),0)</f>
        <v>654</v>
      </c>
      <c r="AH28" s="222">
        <f>IF(data!AC91&gt;0,ROUND(data!AC91,0),0)</f>
        <v>0</v>
      </c>
      <c r="AI28" s="222">
        <f>IF(data!AC92&gt;0,ROUND(data!AC92,0),0)</f>
        <v>176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193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193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14.24</v>
      </c>
      <c r="G30" s="222">
        <f>ROUND(data!AE61,0)</f>
        <v>1369686</v>
      </c>
      <c r="H30" s="222">
        <f>ROUND(data!AE62,0)</f>
        <v>121221</v>
      </c>
      <c r="I30" s="222">
        <f>ROUND(data!AE63,0)</f>
        <v>0</v>
      </c>
      <c r="J30" s="222">
        <f>ROUND(data!AE64,0)</f>
        <v>21576</v>
      </c>
      <c r="K30" s="222">
        <f>ROUND(data!AE65,0)</f>
        <v>0</v>
      </c>
      <c r="L30" s="222">
        <f>ROUND(data!AE66,0)</f>
        <v>2528</v>
      </c>
      <c r="M30" s="66">
        <f>ROUND(data!AE67,0)</f>
        <v>2118</v>
      </c>
      <c r="N30" s="222">
        <f>ROUND(data!AE68,0)</f>
        <v>0</v>
      </c>
      <c r="O30" s="222">
        <f>ROUND(data!AE69,0)</f>
        <v>9794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9794</v>
      </c>
      <c r="AD30" s="222">
        <f>ROUND(data!AE84,0)</f>
        <v>200</v>
      </c>
      <c r="AE30" s="222">
        <f>ROUND(data!AE89,0)</f>
        <v>2621639</v>
      </c>
      <c r="AF30" s="222">
        <f>ROUND(data!AE87,0)</f>
        <v>354225</v>
      </c>
      <c r="AG30" s="222">
        <f>IF(data!AE90&gt;0,ROUND(data!AE90,0),0)</f>
        <v>5393</v>
      </c>
      <c r="AH30" s="222">
        <f>IF(data!AE91&gt;0,ROUND(data!AE91,0),0)</f>
        <v>0</v>
      </c>
      <c r="AI30" s="222">
        <f>IF(data!AE92&gt;0,ROUND(data!AE92,0),0)</f>
        <v>1449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193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193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16.23</v>
      </c>
      <c r="G32" s="222">
        <f>ROUND(data!AG61,0)</f>
        <v>2652782</v>
      </c>
      <c r="H32" s="222">
        <f>ROUND(data!AG62,0)</f>
        <v>139615</v>
      </c>
      <c r="I32" s="222">
        <f>ROUND(data!AG63,0)</f>
        <v>2202424</v>
      </c>
      <c r="J32" s="222">
        <f>ROUND(data!AG64,0)</f>
        <v>243658</v>
      </c>
      <c r="K32" s="222">
        <f>ROUND(data!AG65,0)</f>
        <v>0</v>
      </c>
      <c r="L32" s="222">
        <f>ROUND(data!AG66,0)</f>
        <v>65868</v>
      </c>
      <c r="M32" s="66">
        <f>ROUND(data!AG67,0)</f>
        <v>13609</v>
      </c>
      <c r="N32" s="222">
        <f>ROUND(data!AG68,0)</f>
        <v>0</v>
      </c>
      <c r="O32" s="222">
        <f>ROUND(data!AG69,0)</f>
        <v>2146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2146</v>
      </c>
      <c r="AD32" s="222">
        <f>ROUND(data!AG84,0)</f>
        <v>0</v>
      </c>
      <c r="AE32" s="222">
        <f>ROUND(data!AG89,0)</f>
        <v>16400422</v>
      </c>
      <c r="AF32" s="222">
        <f>ROUND(data!AG87,0)</f>
        <v>459435</v>
      </c>
      <c r="AG32" s="222">
        <f>IF(data!AG90&gt;0,ROUND(data!AG90,0),0)</f>
        <v>6114</v>
      </c>
      <c r="AH32" s="222">
        <f>IF(data!AG91&gt;0,ROUND(data!AG91,0),0)</f>
        <v>0</v>
      </c>
      <c r="AI32" s="222">
        <f>IF(data!AG92&gt;0,ROUND(data!AG92,0),0)</f>
        <v>1643</v>
      </c>
      <c r="AJ32" s="222">
        <f>IF(data!AG93&gt;0,ROUND(data!AG93,0),0)</f>
        <v>0</v>
      </c>
      <c r="AK32" s="212">
        <f>IF(data!AG94&gt;0,ROUND(data!AG94,2),0)</f>
        <v>9.7100000000000009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193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193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193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3.63</v>
      </c>
      <c r="G35" s="222">
        <f>ROUND(data!AJ61,0)</f>
        <v>311144</v>
      </c>
      <c r="H35" s="222">
        <f>ROUND(data!AJ62,0)</f>
        <v>29180</v>
      </c>
      <c r="I35" s="222">
        <f>ROUND(data!AJ63,0)</f>
        <v>294115</v>
      </c>
      <c r="J35" s="222">
        <f>ROUND(data!AJ64,0)</f>
        <v>57098</v>
      </c>
      <c r="K35" s="222">
        <f>ROUND(data!AJ65,0)</f>
        <v>0</v>
      </c>
      <c r="L35" s="222">
        <f>ROUND(data!AJ66,0)</f>
        <v>3708</v>
      </c>
      <c r="M35" s="66">
        <f>ROUND(data!AJ67,0)</f>
        <v>0</v>
      </c>
      <c r="N35" s="222">
        <f>ROUND(data!AJ68,0)</f>
        <v>0</v>
      </c>
      <c r="O35" s="222">
        <f>ROUND(data!AJ69,0)</f>
        <v>3066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3066</v>
      </c>
      <c r="AD35" s="222">
        <f>ROUND(data!AJ84,0)</f>
        <v>1897</v>
      </c>
      <c r="AE35" s="222">
        <f>ROUND(data!AJ89,0)</f>
        <v>2455620</v>
      </c>
      <c r="AF35" s="222">
        <f>ROUND(data!AJ87,0)</f>
        <v>65162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2.35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193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193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193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193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193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193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193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193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193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193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193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193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193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193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193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8.2799999999999994</v>
      </c>
      <c r="G50" s="222">
        <f>ROUND(data!AY61,0)</f>
        <v>370321</v>
      </c>
      <c r="H50" s="222">
        <f>ROUND(data!AY62,0)</f>
        <v>31319</v>
      </c>
      <c r="I50" s="222">
        <f>ROUND(data!AY63,0)</f>
        <v>0</v>
      </c>
      <c r="J50" s="222">
        <f>ROUND(data!AY64,0)</f>
        <v>53337</v>
      </c>
      <c r="K50" s="222">
        <f>ROUND(data!AY65,0)</f>
        <v>61</v>
      </c>
      <c r="L50" s="222">
        <f>ROUND(data!AY66,0)</f>
        <v>281017</v>
      </c>
      <c r="M50" s="66">
        <f>ROUND(data!AY67,0)</f>
        <v>2202</v>
      </c>
      <c r="N50" s="222">
        <f>ROUND(data!AY68,0)</f>
        <v>0</v>
      </c>
      <c r="O50" s="222">
        <f>ROUND(data!AY69,0)</f>
        <v>1833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1833</v>
      </c>
      <c r="AD50" s="222">
        <f>ROUND(data!AY84,0)</f>
        <v>254741</v>
      </c>
      <c r="AE50" s="222"/>
      <c r="AF50" s="222"/>
      <c r="AG50" s="222">
        <f>IF(data!AY90&gt;0,ROUND(data!AY90,0),0)</f>
        <v>3807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193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193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3.62</v>
      </c>
      <c r="G52" s="222">
        <f>ROUND(data!BA61,0)</f>
        <v>146833</v>
      </c>
      <c r="H52" s="222">
        <f>ROUND(data!BA62,0)</f>
        <v>5099</v>
      </c>
      <c r="I52" s="222">
        <f>ROUND(data!BA63,0)</f>
        <v>0</v>
      </c>
      <c r="J52" s="222">
        <f>ROUND(data!BA64,0)</f>
        <v>27363</v>
      </c>
      <c r="K52" s="222">
        <f>ROUND(data!BA65,0)</f>
        <v>0</v>
      </c>
      <c r="L52" s="222">
        <f>ROUND(data!BA66,0)</f>
        <v>512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11339</v>
      </c>
      <c r="AE52" s="222"/>
      <c r="AF52" s="222"/>
      <c r="AG52" s="222">
        <f>IF(data!BA90&gt;0,ROUND(data!BA90,0),0)</f>
        <v>646</v>
      </c>
      <c r="AH52" s="222">
        <f>IFERROR(IF(data!BA$91&gt;0,ROUND(data!BA$91,0),0),0)</f>
        <v>0</v>
      </c>
      <c r="AI52" s="222">
        <f>IFERROR(IF(data!BA$92&gt;0,ROUND(data!BA$92,0),0),0)</f>
        <v>174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193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1.32</v>
      </c>
      <c r="G53" s="222">
        <f>ROUND(data!BB61,0)</f>
        <v>116599</v>
      </c>
      <c r="H53" s="222">
        <f>ROUND(data!BB62,0)</f>
        <v>11673</v>
      </c>
      <c r="I53" s="222">
        <f>ROUND(data!BB63,0)</f>
        <v>0</v>
      </c>
      <c r="J53" s="222">
        <f>ROUND(data!BB64,0)</f>
        <v>2783</v>
      </c>
      <c r="K53" s="222">
        <f>ROUND(data!BB65,0)</f>
        <v>0</v>
      </c>
      <c r="L53" s="222">
        <f>ROUND(data!BB66,0)</f>
        <v>3213</v>
      </c>
      <c r="M53" s="66">
        <f>ROUND(data!BB67,0)</f>
        <v>0</v>
      </c>
      <c r="N53" s="222">
        <f>ROUND(data!BB68,0)</f>
        <v>0</v>
      </c>
      <c r="O53" s="222">
        <f>ROUND(data!BB69,0)</f>
        <v>28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28</v>
      </c>
      <c r="AD53" s="222">
        <f>ROUND(data!BB84,0)</f>
        <v>0</v>
      </c>
      <c r="AE53" s="222"/>
      <c r="AF53" s="222"/>
      <c r="AG53" s="222">
        <f>IF(data!BB90&gt;0,ROUND(data!BB90,0),0)</f>
        <v>48</v>
      </c>
      <c r="AH53" s="222">
        <f>IFERROR(IF(data!BB$91&gt;0,ROUND(data!BB$91,0),0),0)</f>
        <v>0</v>
      </c>
      <c r="AI53" s="222">
        <f>IFERROR(IF(data!BB$92&gt;0,ROUND(data!BB$92,0),0),0)</f>
        <v>13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193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193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-35422</v>
      </c>
      <c r="K55" s="222">
        <f>ROUND(data!BD65,0)</f>
        <v>0</v>
      </c>
      <c r="L55" s="222">
        <f>ROUND(data!BD66,0)</f>
        <v>8488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193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89551</v>
      </c>
      <c r="F56" s="212">
        <f>ROUND(data!BE60,2)</f>
        <v>20.56</v>
      </c>
      <c r="G56" s="222">
        <f>ROUND(data!BE61,0)</f>
        <v>1086186</v>
      </c>
      <c r="H56" s="222">
        <f>ROUND(data!BE62,0)</f>
        <v>105009</v>
      </c>
      <c r="I56" s="222">
        <f>ROUND(data!BE63,0)</f>
        <v>17963</v>
      </c>
      <c r="J56" s="222">
        <f>ROUND(data!BE64,0)</f>
        <v>134690</v>
      </c>
      <c r="K56" s="222">
        <f>ROUND(data!BE65,0)</f>
        <v>579051</v>
      </c>
      <c r="L56" s="222">
        <f>ROUND(data!BE66,0)</f>
        <v>311329</v>
      </c>
      <c r="M56" s="66">
        <f>ROUND(data!BE67,0)</f>
        <v>133811</v>
      </c>
      <c r="N56" s="222">
        <f>ROUND(data!BE68,0)</f>
        <v>0</v>
      </c>
      <c r="O56" s="222">
        <f>ROUND(data!BE69,0)</f>
        <v>30336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30336</v>
      </c>
      <c r="AD56" s="222">
        <f>ROUND(data!BE84,0)</f>
        <v>0</v>
      </c>
      <c r="AE56" s="222"/>
      <c r="AF56" s="222"/>
      <c r="AG56" s="222">
        <f>IF(data!BE90&gt;0,ROUND(data!BE90,0),0)</f>
        <v>13232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193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193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660</v>
      </c>
      <c r="L58" s="222">
        <f>ROUND(data!BG66,0)</f>
        <v>28473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193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5</v>
      </c>
      <c r="K59" s="222">
        <f>ROUND(data!BH65,0)</f>
        <v>0</v>
      </c>
      <c r="L59" s="222">
        <f>ROUND(data!BH66,0)</f>
        <v>24284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1511</v>
      </c>
      <c r="AH59" s="222">
        <f>IFERROR(IF(data!BH$91&gt;0,ROUND(data!BH$91,0),0),0)</f>
        <v>0</v>
      </c>
      <c r="AI59" s="222">
        <f>IFERROR(IF(data!BH$92&gt;0,ROUND(data!BH$92,0),0),0)</f>
        <v>406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193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193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467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211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193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-0.03</v>
      </c>
      <c r="G62" s="222">
        <f>ROUND(data!BK61,0)</f>
        <v>-13329</v>
      </c>
      <c r="H62" s="222">
        <f>ROUND(data!BK62,0)</f>
        <v>-131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193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-0.42</v>
      </c>
      <c r="G63" s="222">
        <f>ROUND(data!BL61,0)</f>
        <v>-74746</v>
      </c>
      <c r="H63" s="222">
        <f>ROUND(data!BL62,0)</f>
        <v>-1531</v>
      </c>
      <c r="I63" s="222">
        <f>ROUND(data!BL63,0)</f>
        <v>0</v>
      </c>
      <c r="J63" s="222">
        <f>ROUND(data!BL64,0)</f>
        <v>217</v>
      </c>
      <c r="K63" s="222">
        <f>ROUND(data!BL65,0)</f>
        <v>0</v>
      </c>
      <c r="L63" s="222">
        <f>ROUND(data!BL66,0)</f>
        <v>85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2008</v>
      </c>
      <c r="AH63" s="222">
        <f>IFERROR(IF(data!BL$91&gt;0,ROUND(data!BL$91,0),0),0)</f>
        <v>0</v>
      </c>
      <c r="AI63" s="222">
        <f>IFERROR(IF(data!BL$92&gt;0,ROUND(data!BL$92,0),0),0)</f>
        <v>540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193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193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7.45</v>
      </c>
      <c r="G65" s="222">
        <f>ROUND(data!BN61,0)</f>
        <v>723262</v>
      </c>
      <c r="H65" s="222">
        <f>ROUND(data!BN62,0)</f>
        <v>66451</v>
      </c>
      <c r="I65" s="222">
        <f>ROUND(data!BN63,0)</f>
        <v>250014</v>
      </c>
      <c r="J65" s="222">
        <f>ROUND(data!BN64,0)</f>
        <v>7419</v>
      </c>
      <c r="K65" s="222">
        <f>ROUND(data!BN65,0)</f>
        <v>12468</v>
      </c>
      <c r="L65" s="222">
        <f>ROUND(data!BN66,0)</f>
        <v>41771</v>
      </c>
      <c r="M65" s="66">
        <f>ROUND(data!BN67,0)</f>
        <v>783496</v>
      </c>
      <c r="N65" s="222">
        <f>ROUND(data!BN68,0)</f>
        <v>12753</v>
      </c>
      <c r="O65" s="222">
        <f>ROUND(data!BN69,0)</f>
        <v>1389193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1389193</v>
      </c>
      <c r="AD65" s="222">
        <f>ROUND(data!BN84,0)</f>
        <v>487419</v>
      </c>
      <c r="AE65" s="222"/>
      <c r="AF65" s="222"/>
      <c r="AG65" s="222">
        <f>IF(data!BN90&gt;0,ROUND(data!BN90,0),0)</f>
        <v>5821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193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184794</v>
      </c>
      <c r="I66" s="222">
        <f>ROUND(data!BO63,0)</f>
        <v>0</v>
      </c>
      <c r="J66" s="222">
        <f>ROUND(data!BO64,0)</f>
        <v>4332</v>
      </c>
      <c r="K66" s="222">
        <f>ROUND(data!BO65,0)</f>
        <v>0</v>
      </c>
      <c r="L66" s="222">
        <f>ROUND(data!BO66,0)</f>
        <v>3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290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193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193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193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193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280</v>
      </c>
      <c r="AH70" s="222">
        <f>IFERROR(IF(data!BS$91&gt;0,ROUND(data!BS$91,0),0),0)</f>
        <v>0</v>
      </c>
      <c r="AI70" s="222">
        <f>IFERROR(IF(data!BS$92&gt;0,ROUND(data!BS$92,0),0),0)</f>
        <v>75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193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3.55</v>
      </c>
      <c r="G71" s="222">
        <f>ROUND(data!BT61,0)</f>
        <v>321360</v>
      </c>
      <c r="H71" s="222">
        <f>ROUND(data!BT62,0)</f>
        <v>29316</v>
      </c>
      <c r="I71" s="222">
        <f>ROUND(data!BT63,0)</f>
        <v>0</v>
      </c>
      <c r="J71" s="222">
        <f>ROUND(data!BT64,0)</f>
        <v>2788</v>
      </c>
      <c r="K71" s="222">
        <f>ROUND(data!BT65,0)</f>
        <v>2827</v>
      </c>
      <c r="L71" s="222">
        <f>ROUND(data!BT66,0)</f>
        <v>51773</v>
      </c>
      <c r="M71" s="66">
        <f>ROUND(data!BT67,0)</f>
        <v>0</v>
      </c>
      <c r="N71" s="222">
        <f>ROUND(data!BT68,0)</f>
        <v>0</v>
      </c>
      <c r="O71" s="222">
        <f>ROUND(data!BT69,0)</f>
        <v>18939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18939</v>
      </c>
      <c r="AD71" s="222">
        <f>ROUND(data!BT84,0)</f>
        <v>0</v>
      </c>
      <c r="AE71" s="222"/>
      <c r="AF71" s="222"/>
      <c r="AG71" s="222">
        <f>IF(data!BT90&gt;0,ROUND(data!BT90,0),0)</f>
        <v>1018</v>
      </c>
      <c r="AH71" s="222">
        <f>IFERROR(IF(data!BT$91&gt;0,ROUND(data!BT$91,0),0),0)</f>
        <v>0</v>
      </c>
      <c r="AI71" s="222">
        <f>IFERROR(IF(data!BT$92&gt;0,ROUND(data!BT$92,0),0),0)</f>
        <v>274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193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193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-0.03</v>
      </c>
      <c r="G73" s="222">
        <f>ROUND(data!BV61,0)</f>
        <v>-5498</v>
      </c>
      <c r="H73" s="222">
        <f>ROUND(data!BV62,0)</f>
        <v>-86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624</v>
      </c>
      <c r="AH73" s="222">
        <f>IF(data!BV91&gt;0,ROUND(data!BV91,0),0)</f>
        <v>0</v>
      </c>
      <c r="AI73" s="222">
        <f>IF(data!BV92&gt;0,ROUND(data!BV92,0),0)</f>
        <v>168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193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1458224</v>
      </c>
      <c r="J74" s="222">
        <f>ROUND(data!BW64,0)</f>
        <v>9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416</v>
      </c>
      <c r="AH74" s="222">
        <f>IF(data!BW91&gt;0,ROUND(data!BW91,0),0)</f>
        <v>0</v>
      </c>
      <c r="AI74" s="222">
        <f>IF(data!BW92&gt;0,ROUND(data!BW92,0),0)</f>
        <v>112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193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193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6.5</v>
      </c>
      <c r="G76" s="222">
        <f>ROUND(data!BY61,0)</f>
        <v>1049431</v>
      </c>
      <c r="H76" s="222">
        <f>ROUND(data!BY62,0)</f>
        <v>70099</v>
      </c>
      <c r="I76" s="222">
        <f>ROUND(data!BY63,0)</f>
        <v>0</v>
      </c>
      <c r="J76" s="222">
        <f>ROUND(data!BY64,0)</f>
        <v>991</v>
      </c>
      <c r="K76" s="222">
        <f>ROUND(data!BY65,0)</f>
        <v>613</v>
      </c>
      <c r="L76" s="222">
        <f>ROUND(data!BY66,0)</f>
        <v>359091</v>
      </c>
      <c r="M76" s="66">
        <f>ROUND(data!BY67,0)</f>
        <v>94283</v>
      </c>
      <c r="N76" s="222">
        <f>ROUND(data!BY68,0)</f>
        <v>0</v>
      </c>
      <c r="O76" s="222">
        <f>ROUND(data!BY69,0)</f>
        <v>19228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19228</v>
      </c>
      <c r="AD76" s="222">
        <f>ROUND(data!BY84,0)</f>
        <v>997</v>
      </c>
      <c r="AE76" s="222"/>
      <c r="AF76" s="222"/>
      <c r="AG76" s="222">
        <f>IF(data!BY90&gt;0,ROUND(data!BY90,0),0)</f>
        <v>886</v>
      </c>
      <c r="AH76" s="222">
        <f>IF(data!BY91&gt;0,ROUND(data!BY91,0),0)</f>
        <v>0</v>
      </c>
      <c r="AI76" s="222">
        <f>IF(data!BY92&gt;0,ROUND(data!BY92,0),0)</f>
        <v>238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193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193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0.06</v>
      </c>
      <c r="G78" s="222">
        <f>ROUND(data!CA61,0)</f>
        <v>6610</v>
      </c>
      <c r="H78" s="222">
        <f>ROUND(data!CA62,0)</f>
        <v>1604</v>
      </c>
      <c r="I78" s="222">
        <f>ROUND(data!CA63,0)</f>
        <v>0</v>
      </c>
      <c r="J78" s="222">
        <f>ROUND(data!CA64,0)</f>
        <v>2187</v>
      </c>
      <c r="K78" s="222">
        <f>ROUND(data!CA65,0)</f>
        <v>0</v>
      </c>
      <c r="L78" s="222">
        <f>ROUND(data!CA66,0)</f>
        <v>196524</v>
      </c>
      <c r="M78" s="66">
        <f>ROUND(data!CA67,0)</f>
        <v>0</v>
      </c>
      <c r="N78" s="222">
        <f>ROUND(data!CA68,0)</f>
        <v>0</v>
      </c>
      <c r="O78" s="222">
        <f>ROUND(data!CA69,0)</f>
        <v>1018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1018</v>
      </c>
      <c r="AD78" s="222">
        <f>ROUND(data!CA84,0)</f>
        <v>0</v>
      </c>
      <c r="AE78" s="222"/>
      <c r="AF78" s="222"/>
      <c r="AG78" s="222">
        <f>IF(data!CA90&gt;0,ROUND(data!CA90,0),0)</f>
        <v>1610</v>
      </c>
      <c r="AH78" s="222">
        <f>IF(data!CA91&gt;0,ROUND(data!CA91,0),0)</f>
        <v>0</v>
      </c>
      <c r="AI78" s="222">
        <f>IF(data!CA92&gt;0,ROUND(data!CA92,0),0)</f>
        <v>433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193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16999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193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0.03</v>
      </c>
      <c r="G80" s="222">
        <f>ROUND(data!CC61,0)</f>
        <v>2127</v>
      </c>
      <c r="H80" s="222">
        <f>ROUND(data!CC62,0)</f>
        <v>71752</v>
      </c>
      <c r="I80" s="222">
        <f>ROUND(data!CC63,0)</f>
        <v>0</v>
      </c>
      <c r="J80" s="222">
        <f>ROUND(data!CC64,0)</f>
        <v>253</v>
      </c>
      <c r="K80" s="222">
        <f>ROUND(data!CC65,0)</f>
        <v>0</v>
      </c>
      <c r="L80" s="222">
        <f>ROUND(data!CC66,0)</f>
        <v>0</v>
      </c>
      <c r="M80" s="66">
        <f>ROUND(data!CC67,0)</f>
        <v>237842</v>
      </c>
      <c r="N80" s="222">
        <f>ROUND(data!CC68,0)</f>
        <v>0</v>
      </c>
      <c r="O80" s="222">
        <f>ROUND(data!CC69,0)</f>
        <v>18416480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18416480</v>
      </c>
      <c r="AD80" s="222">
        <f>ROUND(data!CC84,0)</f>
        <v>730694</v>
      </c>
      <c r="AE80" s="222"/>
      <c r="AF80" s="222"/>
      <c r="AG80" s="222">
        <f>IF(data!CC90&gt;0,ROUND(data!CC90,0),0)</f>
        <v>285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MOUNT CARMEL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H-193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982 E. COLUMBIA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Colville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H22" sqref="H2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193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1977545.0899999999</v>
      </c>
      <c r="D15" s="275">
        <f>'Prior Year'!C60</f>
        <v>0</v>
      </c>
      <c r="E15" s="1">
        <f>data!C59</f>
        <v>944</v>
      </c>
      <c r="F15" s="238" t="str">
        <f t="shared" ref="F15:F59" si="0">IF(B15=0,"",IF(D15=0,"",B15/D15))</f>
        <v/>
      </c>
      <c r="G15" s="238">
        <f t="shared" ref="G15:G29" si="1">IF(C15=0,"",IF(E15=0,"",C15/E15))</f>
        <v>2094.8570868644065</v>
      </c>
      <c r="H15" s="6" t="str">
        <f t="shared" ref="H15:H59" si="2">IF(B15=0,"",IF(C15=0,"",IF(D15=0,"",IF(E15=0,"",IF(G15/F15-1&lt;-0.25,G15/F15-1,IF(G15/F15-1&gt;0.25,G15/F15-1,""))))))</f>
        <v/>
      </c>
      <c r="I15" s="275"/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6830604.6500000013</v>
      </c>
      <c r="C17" s="275">
        <f>data!E85</f>
        <v>5043073.1500000004</v>
      </c>
      <c r="D17" s="275">
        <f>'Prior Year'!E60</f>
        <v>4716</v>
      </c>
      <c r="E17" s="1">
        <f>data!E59</f>
        <v>3250</v>
      </c>
      <c r="F17" s="238">
        <f t="shared" si="0"/>
        <v>1448.3894508057679</v>
      </c>
      <c r="G17" s="238">
        <f t="shared" si="1"/>
        <v>1551.7148153846156</v>
      </c>
      <c r="H17" s="6" t="str">
        <f t="shared" si="2"/>
        <v/>
      </c>
      <c r="I17" s="275"/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/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2553</v>
      </c>
      <c r="C22" s="275">
        <f>data!J85</f>
        <v>0</v>
      </c>
      <c r="D22" s="275">
        <f>'Prior Year'!J60</f>
        <v>361</v>
      </c>
      <c r="E22" s="1">
        <f>data!J59</f>
        <v>312</v>
      </c>
      <c r="F22" s="238">
        <f t="shared" si="0"/>
        <v>7.0720221606648197</v>
      </c>
      <c r="G22" s="238" t="str">
        <f t="shared" si="1"/>
        <v/>
      </c>
      <c r="H22" s="6" t="str">
        <f t="shared" si="2"/>
        <v/>
      </c>
      <c r="I22" s="275"/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1625574.81</v>
      </c>
      <c r="C27" s="275">
        <f>data!O85</f>
        <v>262.98</v>
      </c>
      <c r="D27" s="275">
        <f>'Prior Year'!O60</f>
        <v>189</v>
      </c>
      <c r="E27" s="1">
        <f>data!O59</f>
        <v>137</v>
      </c>
      <c r="F27" s="238">
        <f t="shared" si="0"/>
        <v>8600.9249206349214</v>
      </c>
      <c r="G27" s="238">
        <f t="shared" si="1"/>
        <v>1.9195620437956207</v>
      </c>
      <c r="H27" s="6">
        <f t="shared" si="2"/>
        <v>-0.99977681911404781</v>
      </c>
      <c r="I27" s="275" t="s">
        <v>1379</v>
      </c>
      <c r="M27" s="7"/>
    </row>
    <row r="28" spans="1:13" x14ac:dyDescent="0.35">
      <c r="A28" s="1" t="s">
        <v>721</v>
      </c>
      <c r="B28" s="275">
        <f>'Prior Year'!P86</f>
        <v>3414467.21</v>
      </c>
      <c r="C28" s="275">
        <f>data!P85</f>
        <v>2294787.8000000007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221475.69999999998</v>
      </c>
      <c r="C29" s="275">
        <f>data!Q85</f>
        <v>252353.12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1311963.6199999999</v>
      </c>
      <c r="C30" s="275">
        <f>data!R85</f>
        <v>1265770.44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-26023.550000000003</v>
      </c>
      <c r="C31" s="275">
        <f>data!S85</f>
        <v>-41484.539999999986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684500.22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3"/>
        <v/>
      </c>
      <c r="H32" s="6" t="str">
        <f t="shared" si="2"/>
        <v/>
      </c>
      <c r="I32" s="275"/>
      <c r="M32" s="7"/>
    </row>
    <row r="33" spans="1:13" x14ac:dyDescent="0.35">
      <c r="A33" s="1" t="s">
        <v>727</v>
      </c>
      <c r="B33" s="275">
        <f>'Prior Year'!U86</f>
        <v>3108745.5500000003</v>
      </c>
      <c r="C33" s="275">
        <f>data!U85</f>
        <v>2930583.43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540812.32000000007</v>
      </c>
      <c r="C34" s="275">
        <f>data!V85</f>
        <v>557118.2699999999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0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2978850.1899999995</v>
      </c>
      <c r="C37" s="275">
        <f>data!Y85</f>
        <v>3094233.43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2.56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389438.68</v>
      </c>
      <c r="C39" s="275">
        <f>data!AA85</f>
        <v>409801.29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4000397.6700000004</v>
      </c>
      <c r="C40" s="275">
        <f>data!AB85</f>
        <v>4008017.22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738716.43</v>
      </c>
      <c r="C41" s="275">
        <f>data!AC85</f>
        <v>819924.08000000007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1634920.17</v>
      </c>
      <c r="C43" s="275">
        <f>data!AE85</f>
        <v>1526723.44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4671531.42</v>
      </c>
      <c r="C45" s="275">
        <f>data!AG85</f>
        <v>5320101.8100000005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371011.26</v>
      </c>
      <c r="C48" s="275">
        <f>data!AJ85</f>
        <v>696414.9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0</v>
      </c>
      <c r="C60" s="275">
        <f>data!AV85</f>
        <v>0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481170.84999999992</v>
      </c>
      <c r="C63" s="275">
        <f>data!AY85</f>
        <v>485348.7699999999</v>
      </c>
      <c r="D63" s="275">
        <f>'Prior Year'!AY60</f>
        <v>16640.39</v>
      </c>
      <c r="E63" s="1">
        <f>data!AY59</f>
        <v>0</v>
      </c>
      <c r="F63" s="238">
        <f>IF(B63=0,"",IF(D63=0,"",B63/D63))</f>
        <v>28.915839712891341</v>
      </c>
      <c r="G63" s="238" t="str">
        <f t="shared" si="4"/>
        <v/>
      </c>
      <c r="H63" s="6" t="str">
        <f>IF(B63=0,"",IF(C63=0,"",IF(D63=0,"",IF(E63=0,"",IF(G63/F63-1&lt;-0.25,G63/F63-1,IF(G63/F63-1&gt;0.25,G63/F63-1,""))))))</f>
        <v/>
      </c>
      <c r="I63" s="275"/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4"/>
        <v/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188482.87</v>
      </c>
      <c r="C65" s="275">
        <f>data!BA85</f>
        <v>168468.43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161328.74000000002</v>
      </c>
      <c r="C66" s="275">
        <f>data!BB85</f>
        <v>134295.62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8414.510000000002</v>
      </c>
      <c r="C68" s="275">
        <f>data!BD85</f>
        <v>-26934.289999999994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1637870.8</v>
      </c>
      <c r="C69" s="275">
        <f>data!BE85</f>
        <v>2398373.9299999997</v>
      </c>
      <c r="D69" s="275">
        <f>'Prior Year'!BE60</f>
        <v>71733.350000000006</v>
      </c>
      <c r="E69" s="1">
        <f>data!BE59</f>
        <v>89551.319999999992</v>
      </c>
      <c r="F69" s="238">
        <f>IF(B69=0,"",IF(D69=0,"",B69/D69))</f>
        <v>22.832766070453978</v>
      </c>
      <c r="G69" s="238">
        <f t="shared" si="4"/>
        <v>26.782117002853781</v>
      </c>
      <c r="H69" s="6" t="str">
        <f>IF(B69=0,"",IF(C69=0,"",IF(D69=0,"",IF(E69=0,"",IF(G69/F69-1&lt;-0.25,G69/F69-1,IF(G69/F69-1&gt;0.25,G69/F69-1,""))))))</f>
        <v/>
      </c>
      <c r="I69" s="275"/>
      <c r="M69" s="7"/>
    </row>
    <row r="70" spans="1:13" x14ac:dyDescent="0.35">
      <c r="A70" s="1" t="s">
        <v>764</v>
      </c>
      <c r="B70" s="275">
        <f>'Prior Year'!BF86</f>
        <v>602975.01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52286.509999999995</v>
      </c>
      <c r="C71" s="275">
        <f>data!BG85</f>
        <v>29133.15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76863.249999999985</v>
      </c>
      <c r="C72" s="275">
        <f>data!BH85</f>
        <v>24289.340000000004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5160.7299999999996</v>
      </c>
      <c r="C74" s="275">
        <f>data!BJ85</f>
        <v>467.2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-13460.22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34018</v>
      </c>
      <c r="C76" s="275">
        <f>data!BL85</f>
        <v>-75974.98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872540.36</v>
      </c>
      <c r="C78" s="275">
        <f>data!BN85</f>
        <v>2799409.3699999996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6124.4500000000007</v>
      </c>
      <c r="C79" s="275">
        <f>data!BO85</f>
        <v>189128.40999999997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6242.97</v>
      </c>
      <c r="C83" s="275">
        <f>data!BS85</f>
        <v>0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358166.37</v>
      </c>
      <c r="C84" s="275">
        <f>data!BT85</f>
        <v>427002.3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23323</v>
      </c>
      <c r="C86" s="275">
        <f>data!BV85</f>
        <v>-5583.83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250841.52</v>
      </c>
      <c r="C87" s="275">
        <f>data!BW85</f>
        <v>1458232.26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1337195.0199999998</v>
      </c>
      <c r="C89" s="275">
        <f>data!BY85</f>
        <v>1592739.33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212816.86000000002</v>
      </c>
      <c r="C91" s="275">
        <f>data!CA85</f>
        <v>207943.86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16998.93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16477477.278940681</v>
      </c>
      <c r="C93" s="275">
        <f>data!CC85</f>
        <v>17997759.619999997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1431963.7100000004</v>
      </c>
      <c r="C94" s="275">
        <f>data!CD85</f>
        <v>1330856.8700000001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1495916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19968570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H-193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MOUNT CARMEL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99114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Stevens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Robert Campbell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Helen Andrus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509-685-2406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509-685-2492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 xml:space="preserve"> X</v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763</v>
      </c>
      <c r="G23" s="81">
        <f>data!D127</f>
        <v>4194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137</v>
      </c>
      <c r="G26" s="81">
        <f>data!D130</f>
        <v>312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4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21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25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55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5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MOUNT CARMEL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377</v>
      </c>
      <c r="C7" s="141">
        <f>data!B155</f>
        <v>2071</v>
      </c>
      <c r="D7" s="141">
        <f>data!B156</f>
        <v>40667</v>
      </c>
      <c r="E7" s="141">
        <f>data!B157</f>
        <v>10662720</v>
      </c>
      <c r="F7" s="141">
        <f>data!B158</f>
        <v>49258284</v>
      </c>
      <c r="G7" s="141">
        <f>data!B157+data!B158</f>
        <v>59921004</v>
      </c>
    </row>
    <row r="8" spans="1:7" ht="20.149999999999999" customHeight="1" x14ac:dyDescent="0.35">
      <c r="A8" s="77" t="s">
        <v>331</v>
      </c>
      <c r="B8" s="141">
        <f>data!C154</f>
        <v>178</v>
      </c>
      <c r="C8" s="141">
        <f>data!C155</f>
        <v>979</v>
      </c>
      <c r="D8" s="141">
        <f>data!C156</f>
        <v>19223</v>
      </c>
      <c r="E8" s="141">
        <f>data!C157</f>
        <v>5452041</v>
      </c>
      <c r="F8" s="141">
        <f>data!C158</f>
        <v>22871998</v>
      </c>
      <c r="G8" s="141">
        <f>data!C157+data!C158</f>
        <v>28324039</v>
      </c>
    </row>
    <row r="9" spans="1:7" ht="20.149999999999999" customHeight="1" x14ac:dyDescent="0.35">
      <c r="A9" s="77" t="s">
        <v>829</v>
      </c>
      <c r="B9" s="141">
        <f>data!D154</f>
        <v>208</v>
      </c>
      <c r="C9" s="141">
        <f>data!D155</f>
        <v>1144</v>
      </c>
      <c r="D9" s="141">
        <f>data!D156</f>
        <v>22466</v>
      </c>
      <c r="E9" s="141">
        <f>data!D157</f>
        <v>3542138</v>
      </c>
      <c r="F9" s="141">
        <f>data!D158</f>
        <v>29560273</v>
      </c>
      <c r="G9" s="141">
        <f>data!D157+data!D158</f>
        <v>33102411</v>
      </c>
    </row>
    <row r="10" spans="1:7" ht="20.149999999999999" customHeight="1" x14ac:dyDescent="0.35">
      <c r="A10" s="92" t="s">
        <v>215</v>
      </c>
      <c r="B10" s="141">
        <f>data!E154</f>
        <v>763</v>
      </c>
      <c r="C10" s="141">
        <f>data!E155</f>
        <v>4194</v>
      </c>
      <c r="D10" s="141">
        <f>data!E156</f>
        <v>82356</v>
      </c>
      <c r="E10" s="141">
        <f>data!E157</f>
        <v>19656899</v>
      </c>
      <c r="F10" s="141">
        <f>data!E158</f>
        <v>101690555</v>
      </c>
      <c r="G10" s="141">
        <f>E10+F10</f>
        <v>121347454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MOUNT CARMEL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1355309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-16898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1747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390617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195849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1926624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64295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100164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164459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0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358548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10750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369298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62774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898786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961560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4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MOUNT CARMEL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169015.18</v>
      </c>
      <c r="D7" s="81">
        <f>data!C211</f>
        <v>0</v>
      </c>
      <c r="E7" s="81">
        <f>data!D211</f>
        <v>0</v>
      </c>
      <c r="F7" s="81">
        <f>data!E211</f>
        <v>169015.18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3512770.8</v>
      </c>
      <c r="D8" s="81">
        <f>data!C212</f>
        <v>0</v>
      </c>
      <c r="E8" s="81">
        <f>data!D212</f>
        <v>0</v>
      </c>
      <c r="F8" s="81">
        <f>data!E212</f>
        <v>3512770.8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40050567</v>
      </c>
      <c r="D9" s="81">
        <f>data!C213</f>
        <v>749430.03000000119</v>
      </c>
      <c r="E9" s="81">
        <f>data!D213</f>
        <v>0</v>
      </c>
      <c r="F9" s="81">
        <f>data!E213</f>
        <v>40799997.030000001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1054203.6599999999</v>
      </c>
      <c r="D11" s="81">
        <f>data!C215</f>
        <v>0</v>
      </c>
      <c r="E11" s="81">
        <f>data!D215</f>
        <v>0</v>
      </c>
      <c r="F11" s="81">
        <f>data!E215</f>
        <v>1054203.6599999999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14478892.369999999</v>
      </c>
      <c r="D12" s="81">
        <f>data!C216</f>
        <v>420643.46999999881</v>
      </c>
      <c r="E12" s="81">
        <f>data!D216</f>
        <v>0</v>
      </c>
      <c r="F12" s="81">
        <f>data!E216</f>
        <v>14899535.839999998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1681124.63</v>
      </c>
      <c r="D15" s="81">
        <f>data!C219</f>
        <v>-895138.82999999588</v>
      </c>
      <c r="E15" s="81">
        <f>data!D219</f>
        <v>68.09</v>
      </c>
      <c r="F15" s="81">
        <f>data!E219</f>
        <v>785917.71000000404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60946573.639999993</v>
      </c>
      <c r="D16" s="81">
        <f>data!C220</f>
        <v>274934.67000000412</v>
      </c>
      <c r="E16" s="81">
        <f>data!D220</f>
        <v>68.09</v>
      </c>
      <c r="F16" s="81">
        <f>data!E220</f>
        <v>61221440.219999991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3493102.17</v>
      </c>
      <c r="D24" s="81">
        <f>data!C225</f>
        <v>1860.339999999851</v>
      </c>
      <c r="E24" s="81">
        <f>data!D225</f>
        <v>0</v>
      </c>
      <c r="F24" s="81">
        <f>data!E225</f>
        <v>3494962.51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18446709.43</v>
      </c>
      <c r="D25" s="81">
        <f>data!C226</f>
        <v>1074274.5700000003</v>
      </c>
      <c r="E25" s="81">
        <f>data!D226</f>
        <v>0</v>
      </c>
      <c r="F25" s="81">
        <f>data!E226</f>
        <v>19520984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918736.07</v>
      </c>
      <c r="D27" s="81">
        <f>data!C228</f>
        <v>53373.090000000084</v>
      </c>
      <c r="E27" s="81">
        <f>data!D228</f>
        <v>0</v>
      </c>
      <c r="F27" s="81">
        <f>data!E228</f>
        <v>972109.16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13131254.939999999</v>
      </c>
      <c r="D28" s="81">
        <f>data!C229</f>
        <v>497290.50999999978</v>
      </c>
      <c r="E28" s="81">
        <f>data!D229</f>
        <v>0</v>
      </c>
      <c r="F28" s="81">
        <f>data!E229</f>
        <v>13628545.449999999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35989802.609999999</v>
      </c>
      <c r="D32" s="81">
        <f>data!C233</f>
        <v>1626798.51</v>
      </c>
      <c r="E32" s="81">
        <f>data!D233</f>
        <v>0</v>
      </c>
      <c r="F32" s="81">
        <f>data!E233</f>
        <v>37616601.119999997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MOUNT CARMEL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-1091967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34378550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16088153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793973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4832918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4341436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1015452.6699999999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61450482.670000002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521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360116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2245610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2605726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