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89B95AD4-CFB8-43E2-BAE8-770B565AED73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B58" i="15" s="1"/>
  <c r="AL53" i="25"/>
  <c r="AL68" i="25" s="1"/>
  <c r="AL86" i="25" s="1"/>
  <c r="AD53" i="25"/>
  <c r="AD68" i="25" s="1"/>
  <c r="AD86" i="25" s="1"/>
  <c r="V53" i="25"/>
  <c r="V68" i="25" s="1"/>
  <c r="V86" i="25" s="1"/>
  <c r="C688" i="25" s="1"/>
  <c r="N53" i="25"/>
  <c r="N68" i="25" s="1"/>
  <c r="N86" i="25" s="1"/>
  <c r="F53" i="25"/>
  <c r="F68" i="25" s="1"/>
  <c r="F86" i="25" s="1"/>
  <c r="CC53" i="25"/>
  <c r="CC68" i="25" s="1"/>
  <c r="CC86" i="25" s="1"/>
  <c r="BM53" i="25"/>
  <c r="BM68" i="25" s="1"/>
  <c r="BM86" i="25" s="1"/>
  <c r="AO53" i="25"/>
  <c r="AO68" i="25" s="1"/>
  <c r="AO86" i="25" s="1"/>
  <c r="I53" i="25"/>
  <c r="I68" i="25" s="1"/>
  <c r="I86" i="25" s="1"/>
  <c r="B21" i="1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C687" i="25" s="1"/>
  <c r="M53" i="25"/>
  <c r="M68" i="25" s="1"/>
  <c r="M86" i="25" s="1"/>
  <c r="E53" i="25"/>
  <c r="E68" i="25" s="1"/>
  <c r="E86" i="25" s="1"/>
  <c r="BU53" i="25"/>
  <c r="BU68" i="25" s="1"/>
  <c r="BU86" i="25" s="1"/>
  <c r="BE53" i="25"/>
  <c r="BE68" i="25" s="1"/>
  <c r="BE86" i="25" s="1"/>
  <c r="Y53" i="25"/>
  <c r="Y68" i="25" s="1"/>
  <c r="Y86" i="25" s="1"/>
  <c r="BX53" i="25"/>
  <c r="BX68" i="25" s="1"/>
  <c r="BX86" i="25" s="1"/>
  <c r="BP53" i="25"/>
  <c r="BP68" i="25" s="1"/>
  <c r="BP86" i="25" s="1"/>
  <c r="C622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AW53" i="25"/>
  <c r="AW68" i="25" s="1"/>
  <c r="AW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AG53" i="25"/>
  <c r="AG68" i="25" s="1"/>
  <c r="AG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C700" i="25" s="1"/>
  <c r="Z53" i="25"/>
  <c r="Z68" i="25" s="1"/>
  <c r="Z86" i="25" s="1"/>
  <c r="R53" i="25"/>
  <c r="R68" i="25" s="1"/>
  <c r="R86" i="25" s="1"/>
  <c r="J53" i="25"/>
  <c r="J68" i="25" s="1"/>
  <c r="J86" i="25" s="1"/>
  <c r="Q53" i="25"/>
  <c r="Q68" i="25" s="1"/>
  <c r="Q86" i="25" s="1"/>
  <c r="C683" i="25" s="1"/>
  <c r="CB53" i="25"/>
  <c r="CB68" i="25" s="1"/>
  <c r="CB86" i="25" s="1"/>
  <c r="BT53" i="25"/>
  <c r="BT68" i="25" s="1"/>
  <c r="BT86" i="25" s="1"/>
  <c r="BL53" i="25"/>
  <c r="BL68" i="25" s="1"/>
  <c r="BL86" i="25" s="1"/>
  <c r="C638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C682" i="25" s="1"/>
  <c r="H53" i="25"/>
  <c r="H68" i="25" s="1"/>
  <c r="H86" i="25" s="1"/>
  <c r="CA53" i="25"/>
  <c r="CA68" i="25" s="1"/>
  <c r="CA86" i="25" s="1"/>
  <c r="BS53" i="25"/>
  <c r="BS68" i="25" s="1"/>
  <c r="BS86" i="25" s="1"/>
  <c r="C640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C705" i="25" s="1"/>
  <c r="AE53" i="25"/>
  <c r="AE68" i="25" s="1"/>
  <c r="AE86" i="25" s="1"/>
  <c r="W53" i="25"/>
  <c r="W68" i="25" s="1"/>
  <c r="W86" i="25" s="1"/>
  <c r="O53" i="25"/>
  <c r="O68" i="25" s="1"/>
  <c r="O86" i="25" s="1"/>
  <c r="B27" i="1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C633" i="25" l="1"/>
  <c r="B66" i="15"/>
  <c r="B91" i="15"/>
  <c r="C648" i="25"/>
  <c r="B20" i="15"/>
  <c r="C674" i="25"/>
  <c r="B51" i="15"/>
  <c r="C681" i="25"/>
  <c r="B76" i="15"/>
  <c r="B34" i="15"/>
  <c r="F34" i="15" s="1"/>
  <c r="C712" i="25"/>
  <c r="B54" i="15"/>
  <c r="F54" i="15" s="1"/>
  <c r="C675" i="25"/>
  <c r="B52" i="15"/>
  <c r="H52" i="15" s="1"/>
  <c r="C706" i="25"/>
  <c r="C615" i="25"/>
  <c r="D616" i="25" s="1"/>
  <c r="B69" i="15"/>
  <c r="F69" i="15" s="1"/>
  <c r="C627" i="25"/>
  <c r="B82" i="15"/>
  <c r="F82" i="15" s="1"/>
  <c r="C636" i="25"/>
  <c r="B75" i="15"/>
  <c r="F75" i="15" s="1"/>
  <c r="C714" i="25"/>
  <c r="B60" i="15"/>
  <c r="C692" i="25"/>
  <c r="B38" i="15"/>
  <c r="F38" i="15" s="1"/>
  <c r="C699" i="25"/>
  <c r="B45" i="15"/>
  <c r="C619" i="25"/>
  <c r="B71" i="15"/>
  <c r="F71" i="15" s="1"/>
  <c r="C702" i="25"/>
  <c r="B48" i="15"/>
  <c r="F48" i="15" s="1"/>
  <c r="C642" i="25"/>
  <c r="B85" i="15"/>
  <c r="H85" i="15" s="1"/>
  <c r="C635" i="25"/>
  <c r="B73" i="15"/>
  <c r="C680" i="25"/>
  <c r="B26" i="15"/>
  <c r="H26" i="15" s="1"/>
  <c r="C647" i="25"/>
  <c r="B90" i="15"/>
  <c r="F90" i="15" s="1"/>
  <c r="B19" i="15"/>
  <c r="F19" i="15" s="1"/>
  <c r="C673" i="25"/>
  <c r="C625" i="25"/>
  <c r="B68" i="15"/>
  <c r="C628" i="25"/>
  <c r="B79" i="15"/>
  <c r="C710" i="25"/>
  <c r="B56" i="15"/>
  <c r="C671" i="25"/>
  <c r="B17" i="15"/>
  <c r="C624" i="25"/>
  <c r="B81" i="15"/>
  <c r="H81" i="15" s="1"/>
  <c r="B30" i="15"/>
  <c r="C684" i="25"/>
  <c r="C694" i="25"/>
  <c r="B40" i="15"/>
  <c r="F40" i="15" s="1"/>
  <c r="C672" i="25"/>
  <c r="B18" i="15"/>
  <c r="H18" i="15" s="1"/>
  <c r="C644" i="25"/>
  <c r="B87" i="15"/>
  <c r="F87" i="15" s="1"/>
  <c r="C696" i="25"/>
  <c r="B42" i="15"/>
  <c r="F42" i="15" s="1"/>
  <c r="C689" i="25"/>
  <c r="B35" i="15"/>
  <c r="F35" i="15" s="1"/>
  <c r="B31" i="15"/>
  <c r="F31" i="15" s="1"/>
  <c r="C685" i="25"/>
  <c r="C697" i="25"/>
  <c r="B43" i="15"/>
  <c r="F43" i="15" s="1"/>
  <c r="C623" i="25"/>
  <c r="B92" i="15"/>
  <c r="B70" i="15"/>
  <c r="F70" i="15" s="1"/>
  <c r="C630" i="25"/>
  <c r="C693" i="25"/>
  <c r="B39" i="15"/>
  <c r="B16" i="15"/>
  <c r="H16" i="15" s="1"/>
  <c r="C670" i="25"/>
  <c r="C695" i="25"/>
  <c r="B41" i="15"/>
  <c r="B53" i="15"/>
  <c r="F53" i="15" s="1"/>
  <c r="C707" i="25"/>
  <c r="C626" i="25"/>
  <c r="B63" i="15"/>
  <c r="F63" i="15" s="1"/>
  <c r="C631" i="25"/>
  <c r="B65" i="15"/>
  <c r="C629" i="25"/>
  <c r="B64" i="15"/>
  <c r="F64" i="15" s="1"/>
  <c r="B89" i="15"/>
  <c r="C646" i="25"/>
  <c r="B62" i="15"/>
  <c r="C617" i="25"/>
  <c r="C637" i="25"/>
  <c r="B72" i="15"/>
  <c r="F72" i="15" s="1"/>
  <c r="C704" i="25"/>
  <c r="B50" i="15"/>
  <c r="F50" i="15" s="1"/>
  <c r="B36" i="15"/>
  <c r="F36" i="15" s="1"/>
  <c r="H36" i="15" s="1"/>
  <c r="C690" i="25"/>
  <c r="B78" i="15"/>
  <c r="F78" i="15" s="1"/>
  <c r="C620" i="25"/>
  <c r="C701" i="25"/>
  <c r="B47" i="15"/>
  <c r="H47" i="15" s="1"/>
  <c r="C678" i="25"/>
  <c r="B24" i="15"/>
  <c r="C645" i="25"/>
  <c r="B88" i="15"/>
  <c r="F88" i="15" s="1"/>
  <c r="B49" i="15"/>
  <c r="F49" i="15" s="1"/>
  <c r="C703" i="25"/>
  <c r="C639" i="25"/>
  <c r="B77" i="15"/>
  <c r="H77" i="15" s="1"/>
  <c r="C634" i="25"/>
  <c r="B67" i="15"/>
  <c r="C677" i="25"/>
  <c r="B23" i="15"/>
  <c r="C679" i="25"/>
  <c r="B25" i="15"/>
  <c r="H25" i="15" s="1"/>
  <c r="B84" i="15"/>
  <c r="H84" i="15" s="1"/>
  <c r="C641" i="25"/>
  <c r="B61" i="15"/>
  <c r="C632" i="25"/>
  <c r="C713" i="25"/>
  <c r="B59" i="15"/>
  <c r="C698" i="25"/>
  <c r="B44" i="15"/>
  <c r="H44" i="15" s="1"/>
  <c r="C676" i="25"/>
  <c r="B22" i="15"/>
  <c r="F22" i="15" s="1"/>
  <c r="B86" i="15"/>
  <c r="F86" i="15" s="1"/>
  <c r="C643" i="25"/>
  <c r="C709" i="25"/>
  <c r="B55" i="15"/>
  <c r="F55" i="15" s="1"/>
  <c r="B32" i="15"/>
  <c r="F32" i="15" s="1"/>
  <c r="C686" i="25"/>
  <c r="B37" i="15"/>
  <c r="F37" i="15" s="1"/>
  <c r="C691" i="25"/>
  <c r="C711" i="25"/>
  <c r="B57" i="15"/>
  <c r="C621" i="25"/>
  <c r="B93" i="15"/>
  <c r="F93" i="15" s="1"/>
  <c r="C618" i="25"/>
  <c r="B74" i="15"/>
  <c r="F74" i="15" s="1"/>
  <c r="B29" i="15"/>
  <c r="F29" i="15" s="1"/>
  <c r="B28" i="15"/>
  <c r="F28" i="15" s="1"/>
  <c r="C68" i="25"/>
  <c r="CE68" i="25" s="1"/>
  <c r="CE53" i="25"/>
  <c r="B46" i="15"/>
  <c r="H46" i="15" s="1"/>
  <c r="B83" i="15"/>
  <c r="B33" i="15"/>
  <c r="F33" i="15" s="1"/>
  <c r="B80" i="15"/>
  <c r="H80" i="15" s="1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H54" i="15"/>
  <c r="M70" i="31"/>
  <c r="H305" i="32"/>
  <c r="M55" i="31"/>
  <c r="G241" i="32"/>
  <c r="M6" i="31"/>
  <c r="G17" i="32"/>
  <c r="M54" i="31"/>
  <c r="F241" i="32"/>
  <c r="M80" i="31"/>
  <c r="D369" i="32"/>
  <c r="E53" i="32"/>
  <c r="C24" i="15"/>
  <c r="G24" i="15" s="1"/>
  <c r="C677" i="24"/>
  <c r="M21" i="31"/>
  <c r="H81" i="32"/>
  <c r="M28" i="31"/>
  <c r="H113" i="32"/>
  <c r="M69" i="31"/>
  <c r="G305" i="32"/>
  <c r="M35" i="31"/>
  <c r="H145" i="32"/>
  <c r="F76" i="15"/>
  <c r="M16" i="31"/>
  <c r="C81" i="32"/>
  <c r="F23" i="15"/>
  <c r="M59" i="31"/>
  <c r="D273" i="32"/>
  <c r="F46" i="15"/>
  <c r="M60" i="31"/>
  <c r="E273" i="32"/>
  <c r="M32" i="31"/>
  <c r="E145" i="32"/>
  <c r="M68" i="31"/>
  <c r="F305" i="32"/>
  <c r="F56" i="15"/>
  <c r="M76" i="31"/>
  <c r="G337" i="32"/>
  <c r="M31" i="31"/>
  <c r="D145" i="32"/>
  <c r="M45" i="31"/>
  <c r="D209" i="32"/>
  <c r="F45" i="15"/>
  <c r="H277" i="32"/>
  <c r="M19" i="31"/>
  <c r="F81" i="32"/>
  <c r="M17" i="31"/>
  <c r="D81" i="32"/>
  <c r="H22" i="15"/>
  <c r="M5" i="31"/>
  <c r="F17" i="32"/>
  <c r="M12" i="31"/>
  <c r="F49" i="32"/>
  <c r="F39" i="15"/>
  <c r="C138" i="8"/>
  <c r="D417" i="24"/>
  <c r="M38" i="31"/>
  <c r="D177" i="32"/>
  <c r="M43" i="31"/>
  <c r="I177" i="32"/>
  <c r="F65" i="15"/>
  <c r="M65" i="31"/>
  <c r="C305" i="32"/>
  <c r="H27" i="15"/>
  <c r="F27" i="15"/>
  <c r="M30" i="31"/>
  <c r="C145" i="32"/>
  <c r="M3" i="31"/>
  <c r="D17" i="32"/>
  <c r="M66" i="31"/>
  <c r="D305" i="32"/>
  <c r="F59" i="15"/>
  <c r="H59" i="15"/>
  <c r="M53" i="31"/>
  <c r="E241" i="32"/>
  <c r="E85" i="32"/>
  <c r="C31" i="15"/>
  <c r="G31" i="15" s="1"/>
  <c r="C684" i="24"/>
  <c r="M62" i="31"/>
  <c r="G273" i="32"/>
  <c r="H55" i="15"/>
  <c r="H20" i="15"/>
  <c r="F20" i="15"/>
  <c r="M50" i="31"/>
  <c r="I209" i="32"/>
  <c r="G94" i="15"/>
  <c r="H94" i="15" s="1"/>
  <c r="H21" i="15"/>
  <c r="F21" i="15"/>
  <c r="F41" i="15"/>
  <c r="M15" i="31"/>
  <c r="I49" i="32"/>
  <c r="M49" i="31"/>
  <c r="H209" i="32"/>
  <c r="M52" i="31"/>
  <c r="D241" i="32"/>
  <c r="M57" i="31"/>
  <c r="I241" i="32"/>
  <c r="M24" i="31"/>
  <c r="D113" i="32"/>
  <c r="M40" i="31"/>
  <c r="F177" i="32"/>
  <c r="M39" i="31"/>
  <c r="E177" i="32"/>
  <c r="F51" i="15"/>
  <c r="H51" i="15"/>
  <c r="M26" i="31"/>
  <c r="F113" i="32"/>
  <c r="M25" i="31"/>
  <c r="E113" i="32"/>
  <c r="H24" i="15"/>
  <c r="F24" i="15"/>
  <c r="M77" i="31"/>
  <c r="H337" i="32"/>
  <c r="M73" i="31"/>
  <c r="D337" i="32"/>
  <c r="M67" i="31"/>
  <c r="E305" i="32"/>
  <c r="M20" i="31"/>
  <c r="G81" i="32"/>
  <c r="M72" i="31"/>
  <c r="C337" i="32"/>
  <c r="F92" i="15"/>
  <c r="F89" i="15"/>
  <c r="M51" i="31"/>
  <c r="C241" i="32"/>
  <c r="F57" i="15"/>
  <c r="H57" i="15"/>
  <c r="M58" i="31"/>
  <c r="C273" i="32"/>
  <c r="E21" i="32"/>
  <c r="C17" i="15"/>
  <c r="G17" i="15" s="1"/>
  <c r="C670" i="24"/>
  <c r="M42" i="31"/>
  <c r="H177" i="32"/>
  <c r="F73" i="15"/>
  <c r="F58" i="15"/>
  <c r="H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341" i="32"/>
  <c r="C88" i="15"/>
  <c r="G88" i="15" s="1"/>
  <c r="C644" i="24"/>
  <c r="F44" i="15"/>
  <c r="CE63" i="25"/>
  <c r="M9" i="31"/>
  <c r="C49" i="32"/>
  <c r="F18" i="15"/>
  <c r="F17" i="15"/>
  <c r="M36" i="31"/>
  <c r="I145" i="32"/>
  <c r="M34" i="31"/>
  <c r="G145" i="32"/>
  <c r="M44" i="31"/>
  <c r="C209" i="32"/>
  <c r="M8" i="31"/>
  <c r="I17" i="32"/>
  <c r="F91" i="15"/>
  <c r="C92" i="15"/>
  <c r="G92" i="15" s="1"/>
  <c r="C373" i="32"/>
  <c r="C622" i="24"/>
  <c r="H23" i="15" l="1"/>
  <c r="C74" i="15"/>
  <c r="G74" i="15" s="1"/>
  <c r="F83" i="15"/>
  <c r="C86" i="25"/>
  <c r="C669" i="25" s="1"/>
  <c r="C716" i="25" s="1"/>
  <c r="F81" i="15"/>
  <c r="H87" i="15"/>
  <c r="F52" i="15"/>
  <c r="F77" i="15"/>
  <c r="F47" i="15"/>
  <c r="F26" i="15"/>
  <c r="H19" i="15"/>
  <c r="F30" i="15"/>
  <c r="F25" i="15"/>
  <c r="F80" i="15"/>
  <c r="F85" i="15"/>
  <c r="F79" i="15"/>
  <c r="H74" i="15"/>
  <c r="C649" i="25"/>
  <c r="M717" i="25" s="1"/>
  <c r="F84" i="15"/>
  <c r="F16" i="15"/>
  <c r="H53" i="15"/>
  <c r="C76" i="15"/>
  <c r="G76" i="15" s="1"/>
  <c r="C40" i="15"/>
  <c r="G40" i="15" s="1"/>
  <c r="H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C636" i="24"/>
  <c r="H341" i="32"/>
  <c r="C90" i="15"/>
  <c r="C646" i="24"/>
  <c r="M2" i="31"/>
  <c r="I369" i="32"/>
  <c r="C17" i="32"/>
  <c r="H88" i="15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76" i="15" l="1"/>
  <c r="G71" i="15"/>
  <c r="H71" i="15" s="1"/>
  <c r="H69" i="15"/>
  <c r="H30" i="15"/>
  <c r="H91" i="15"/>
  <c r="H79" i="15"/>
  <c r="G72" i="15"/>
  <c r="H72" i="15"/>
  <c r="H83" i="15"/>
  <c r="CE86" i="25"/>
  <c r="C717" i="25" s="1"/>
  <c r="B15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K702" i="25"/>
  <c r="K694" i="25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K709" i="25"/>
  <c r="K701" i="25"/>
  <c r="M701" i="25" s="1"/>
  <c r="K693" i="25"/>
  <c r="K685" i="25"/>
  <c r="M685" i="25" s="1"/>
  <c r="K717" i="25"/>
  <c r="K708" i="25"/>
  <c r="K700" i="25"/>
  <c r="K692" i="25"/>
  <c r="M692" i="25" s="1"/>
  <c r="K684" i="25"/>
  <c r="K714" i="25"/>
  <c r="K689" i="25"/>
  <c r="K687" i="25"/>
  <c r="K678" i="25"/>
  <c r="K670" i="25"/>
  <c r="K706" i="25"/>
  <c r="K681" i="25"/>
  <c r="M681" i="25" s="1"/>
  <c r="K675" i="25"/>
  <c r="K698" i="25"/>
  <c r="M698" i="25" s="1"/>
  <c r="K672" i="25"/>
  <c r="M672" i="25" s="1"/>
  <c r="K690" i="25"/>
  <c r="K677" i="25"/>
  <c r="M677" i="25" s="1"/>
  <c r="K669" i="25"/>
  <c r="K682" i="25"/>
  <c r="K674" i="25"/>
  <c r="K679" i="25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710" i="25" l="1"/>
  <c r="M693" i="25"/>
  <c r="M674" i="25"/>
  <c r="M696" i="25"/>
  <c r="M678" i="25"/>
  <c r="M702" i="25"/>
  <c r="M690" i="25"/>
  <c r="M689" i="25"/>
  <c r="M714" i="25"/>
  <c r="M679" i="25"/>
  <c r="M675" i="25"/>
  <c r="M684" i="25"/>
  <c r="M687" i="25"/>
  <c r="M680" i="25"/>
  <c r="M706" i="25"/>
  <c r="M700" i="25"/>
  <c r="M686" i="25"/>
  <c r="M697" i="25"/>
  <c r="M670" i="25"/>
  <c r="M708" i="25"/>
  <c r="M694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<sst xmlns="http://schemas.openxmlformats.org/spreadsheetml/2006/main" count="5778" uniqueCount="1379">
  <si>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</si>
  <si>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</si>
  <si>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</si>
  <si>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</si>
  <si>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</si>
  <si>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</si>
  <si>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</si>
  <si>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</si>
  <si>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</si>
  <si>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</si>
  <si>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</si>
  <si>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</si>
  <si>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</si>
  <si>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</si>
  <si>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</si>
  <si>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</si>
  <si>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</si>
  <si>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</si>
  <si>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</si>
  <si>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</si>
  <si>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</si>
  <si>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</si>
  <si>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</si>
  <si>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</si>
  <si>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</si>
  <si>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</si>
  <si>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</si>
  <si>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</si>
  <si>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</si>
  <si>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</si>
  <si>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</si>
  <si>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</si>
  <si>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</si>
  <si>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</si>
  <si>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</si>
  <si>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</si>
  <si>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</si>
  <si>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</si>
  <si>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</si>
  <si>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</si>
  <si>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</si>
  <si>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</si>
  <si>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</si>
  <si>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</si>
  <si>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</si>
  <si>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</si>
  <si>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</si>
  <si>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</si>
  <si>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</si>
  <si>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</si>
  <si>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</si>
  <si>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</si>
  <si>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</si>
  <si>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</si>
  <si>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</si>
  <si>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</si>
  <si>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</si>
  <si>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</si>
  <si>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</si>
  <si>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</si>
  <si>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</si>
  <si>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</si>
  <si>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</si>
  <si>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</si>
  <si>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</si>
  <si>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</si>
  <si>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</si>
  <si>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</si>
  <si>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</si>
  <si>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</si>
  <si>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</si>
  <si>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</si>
  <si>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</si>
  <si>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</si>
  <si>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</si>
  <si>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</si>
  <si>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</si>
  <si>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</si>
  <si>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</si>
  <si>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</si>
  <si>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</si>
  <si>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</si>
  <si>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</si>
  <si>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</si>
  <si>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</si>
  <si>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</si>
  <si>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</si>
  <si>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</si>
  <si>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</si>
  <si>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</si>
  <si>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</si>
  <si>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</si>
  <si>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</si>
  <si>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</si>
  <si>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</si>
  <si>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</si>
  <si>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</si>
  <si>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</si>
  <si>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</si>
  <si>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</si>
  <si>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</si>
  <si>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</si>
  <si>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</si>
  <si>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</si>
  <si>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</si>
  <si>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</si>
  <si>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</si>
  <si>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</si>
  <si>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</si>
  <si>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</si>
  <si>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</si>
  <si>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</si>
  <si>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</si>
  <si>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</si>
  <si>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</si>
  <si>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</si>
  <si>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</si>
  <si>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</si>
  <si>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</si>
  <si>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</si>
  <si>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</si>
  <si>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</si>
  <si>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</si>
  <si>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</si>
  <si>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</si>
  <si>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</si>
  <si>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</si>
  <si>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</si>
  <si>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</si>
  <si>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</si>
  <si>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</si>
  <si>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</si>
  <si>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</si>
  <si>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</si>
  <si>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</si>
  <si>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</si>
  <si>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</si>
  <si>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</si>
  <si>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</si>
  <si>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</si>
  <si>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</si>
  <si>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</si>
  <si>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</si>
  <si>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</si>
  <si>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</si>
  <si>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</si>
  <si>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</si>
  <si>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</si>
  <si>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</si>
  <si>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</si>
  <si>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</si>
  <si>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</si>
  <si>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</si>
  <si>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</si>
  <si>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</si>
  <si>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</si>
  <si>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</si>
  <si>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</si>
  <si>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</si>
  <si>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</si>
  <si>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</si>
  <si>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</si>
  <si>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</si>
  <si>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</si>
  <si>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</si>
  <si>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</si>
  <si>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</si>
  <si>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</si>
  <si>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</si>
  <si>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</si>
  <si>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</si>
  <si>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</si>
  <si>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</si>
  <si>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</si>
  <si>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</si>
  <si>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</si>
  <si>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</si>
  <si>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</si>
  <si>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</si>
  <si>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</si>
  <si>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</si>
  <si>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</si>
  <si>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</si>
  <si>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</si>
  <si>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</si>
  <si>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</si>
  <si>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</si>
  <si>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</si>
  <si>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</si>
  <si>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</si>
  <si>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</si>
  <si>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</si>
  <si>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</si>
  <si>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</si>
  <si>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</si>
  <si>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</si>
  <si>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</si>
  <si>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</si>
  <si>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</si>
  <si>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</si>
  <si>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</si>
  <si>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</si>
  <si>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</si>
  <si>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</si>
  <si>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</si>
  <si>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</si>
  <si>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</si>
  <si>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</si>
  <si>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</si>
  <si>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</si>
  <si>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</si>
  <si>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</si>
  <si>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</si>
  <si>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</si>
  <si>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</si>
  <si>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</si>
  <si>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</si>
  <si>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</si>
  <si>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</si>
  <si>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</si>
  <si>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</si>
  <si>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</si>
  <si>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</si>
  <si>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</si>
  <si>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</si>
  <si>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</si>
  <si>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</si>
  <si>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</si>
  <si>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</si>
  <si>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</si>
  <si>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</si>
  <si>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</si>
  <si>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</si>
  <si>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</si>
  <si>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</si>
  <si>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</si>
  <si>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</si>
  <si>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</si>
  <si>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</si>
  <si>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</si>
  <si>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</si>
  <si>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</si>
  <si>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</si>
  <si>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</si>
  <si>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</si>
  <si>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</si>
  <si>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</si>
  <si>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</si>
  <si>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</si>
  <si>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</si>
  <si>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</si>
  <si>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</si>
  <si>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</si>
  <si>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</si>
  <si>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</si>
  <si>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</si>
  <si>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</si>
  <si>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</si>
  <si>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</si>
  <si>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</si>
  <si>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</si>
  <si>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</si>
  <si>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</si>
  <si>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</si>
  <si>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</si>
  <si>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</si>
  <si>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</si>
  <si>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</si>
  <si>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</si>
  <si>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</si>
  <si>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</si>
  <si>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</si>
  <si>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</si>
  <si>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</si>
  <si>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</si>
  <si>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</si>
  <si>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</si>
  <si>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</si>
  <si>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</si>
  <si>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</si>
  <si>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</si>
  <si>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</si>
  <si>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</si>
  <si>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</si>
  <si>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</si>
  <si>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</si>
  <si>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</si>
  <si>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</si>
  <si>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</si>
  <si>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</si>
  <si>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</si>
  <si>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</si>
  <si>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</si>
  <si>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</si>
  <si>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</si>
  <si>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</si>
  <si>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</si>
  <si>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</si>
  <si>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</si>
  <si>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</si>
  <si>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</si>
  <si>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</si>
  <si>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</si>
  <si>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</si>
  <si>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</si>
  <si>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</si>
  <si>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</si>
  <si>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</si>
  <si>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</si>
  <si>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</si>
  <si>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</si>
  <si>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</si>
  <si>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</si>
  <si>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</si>
  <si>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</si>
  <si>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</si>
  <si>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</si>
  <si>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</si>
  <si>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</si>
  <si>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</si>
  <si>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</si>
  <si>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</si>
  <si>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</si>
  <si>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</si>
  <si>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</si>
  <si>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</si>
  <si>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</si>
  <si>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</si>
  <si>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</si>
  <si>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</si>
  <si>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</si>
  <si>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</si>
  <si>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</si>
  <si>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</si>
  <si>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</si>
  <si>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</si>
  <si>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</si>
  <si>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</si>
  <si>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</si>
  <si>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</si>
  <si>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</si>
  <si>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</si>
  <si>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</si>
  <si>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</si>
  <si>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</si>
  <si>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</si>
  <si>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</si>
  <si>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</si>
  <si>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</si>
  <si>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</si>
  <si>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</si>
  <si>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</si>
  <si>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</si>
  <si>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</si>
  <si>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</si>
  <si>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</si>
  <si>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</si>
  <si>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</si>
  <si>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</si>
  <si>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</si>
  <si>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</si>
  <si>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</si>
  <si>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</si>
  <si>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</si>
  <si>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</si>
  <si>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</si>
  <si>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</si>
  <si>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</si>
  <si>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</si>
  <si>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</si>
  <si>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</si>
  <si>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</si>
  <si>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</si>
  <si>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</si>
  <si>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</si>
  <si>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</si>
  <si>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</si>
  <si>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</si>
  <si>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</si>
  <si>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</si>
  <si>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</si>
  <si>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</si>
  <si>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</si>
  <si>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</si>
  <si>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</si>
  <si>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</si>
  <si>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</si>
  <si>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</si>
  <si>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</si>
  <si>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</si>
  <si>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</si>
  <si>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</si>
  <si>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</si>
  <si>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</si>
  <si>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</si>
  <si>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</si>
  <si>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</si>
  <si>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</si>
  <si>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</si>
  <si>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</si>
  <si>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</si>
  <si>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</si>
  <si>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</si>
  <si>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</si>
  <si>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</si>
  <si>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</si>
  <si>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</si>
  <si>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</si>
  <si>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</si>
  <si>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</si>
  <si>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</si>
  <si>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</si>
  <si>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</si>
  <si>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</si>
  <si>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</si>
  <si>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</si>
  <si>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</si>
  <si>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</si>
  <si>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</si>
  <si>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</si>
  <si>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</si>
  <si>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</si>
  <si>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</si>
  <si>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</si>
  <si>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</si>
  <si>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</si>
  <si>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</si>
  <si>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</si>
  <si>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</si>
  <si>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</si>
  <si>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</si>
  <si>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</si>
  <si>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</si>
  <si>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</si>
  <si>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</si>
  <si>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</si>
  <si>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</si>
  <si>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</si>
  <si>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</si>
  <si>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</si>
  <si>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</si>
  <si>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</si>
  <si>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</si>
  <si>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</si>
  <si>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</si>
  <si>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</si>
  <si>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</si>
  <si>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</si>
  <si>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</si>
  <si>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</si>
  <si>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</si>
  <si>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</si>
  <si>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</si>
  <si>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</si>
  <si>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</si>
  <si>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</si>
  <si>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</si>
  <si>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</si>
  <si>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</si>
  <si>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</si>
  <si>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</si>
  <si>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</si>
  <si>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</si>
  <si>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</si>
  <si>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</si>
  <si>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</si>
  <si>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</si>
  <si>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</si>
  <si>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</si>
  <si>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</si>
  <si>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</si>
  <si>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</si>
  <si>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</si>
  <si>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</si>
  <si>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</si>
  <si>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</si>
  <si>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</si>
  <si>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</si>
  <si>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</si>
  <si>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</si>
  <si>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</si>
  <si>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</si>
  <si>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</si>
  <si>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</si>
  <si>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</si>
  <si>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</si>
  <si>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</si>
  <si>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</si>
  <si>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</si>
  <si>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</si>
  <si>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</si>
  <si>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</si>
  <si>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</si>
  <si>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</si>
  <si>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</si>
  <si>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</si>
  <si>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</si>
  <si>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</si>
  <si>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</si>
  <si>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</si>
  <si>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</si>
  <si>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</si>
  <si>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</si>
  <si>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</si>
  <si>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</si>
  <si>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</si>
  <si>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</si>
  <si>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</si>
  <si>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</si>
  <si>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</si>
  <si>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</si>
  <si>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</si>
  <si>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</si>
  <si>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</si>
  <si>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</si>
  <si>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</si>
  <si>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</si>
  <si>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</si>
  <si>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</si>
  <si>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</si>
  <si>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</si>
  <si>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</si>
  <si>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</si>
  <si>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</si>
  <si>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</si>
  <si>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</si>
  <si>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</si>
  <si>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</si>
  <si>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</si>
  <si>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</si>
  <si>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</si>
  <si>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</si>
  <si>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</si>
  <si>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</si>
  <si>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</si>
  <si>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</si>
  <si>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</si>
  <si>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</si>
  <si>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</si>
  <si>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</si>
  <si>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</si>
  <si>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</si>
  <si>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</si>
  <si>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</si>
  <si>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</si>
  <si>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</si>
  <si>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</si>
  <si>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</si>
  <si>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</si>
  <si>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</si>
  <si>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</si>
  <si>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</si>
  <si>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</si>
  <si>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</si>
  <si>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</si>
  <si>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</si>
  <si>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</si>
  <si>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</si>
  <si>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</si>
  <si>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</si>
  <si>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</si>
  <si>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</si>
  <si>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</si>
  <si>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</si>
  <si>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</si>
  <si>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</si>
  <si>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</si>
  <si>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</si>
  <si>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</si>
  <si>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</si>
  <si>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</si>
  <si>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</si>
  <si>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</si>
  <si>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</si>
  <si>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</si>
  <si>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</si>
  <si>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</si>
  <si>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</si>
  <si>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</si>
  <si>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</si>
  <si>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</si>
  <si>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</si>
  <si>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</si>
  <si>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</si>
  <si>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</si>
  <si>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</si>
  <si>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</si>
  <si>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</si>
  <si>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</si>
  <si>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</si>
  <si>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</si>
  <si>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</si>
  <si>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</si>
  <si>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</si>
  <si>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</si>
  <si>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</si>
  <si>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</si>
  <si>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</si>
  <si>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</si>
  <si>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</si>
  <si>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</si>
  <si>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</si>
  <si>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</si>
  <si>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</si>
  <si>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</si>
  <si>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</si>
  <si>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</si>
  <si>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</si>
  <si>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</si>
  <si>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</si>
  <si>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</si>
  <si>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</si>
  <si>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</si>
  <si>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</si>
  <si>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</si>
  <si>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</si>
  <si>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</si>
  <si>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</si>
  <si>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</si>
  <si>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</si>
  <si>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</si>
  <si>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</si>
  <si>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</si>
  <si>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</si>
  <si>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</si>
  <si>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</si>
  <si>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</si>
  <si>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</si>
  <si>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</si>
  <si>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</si>
  <si>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</si>
  <si>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</si>
  <si>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</si>
  <si>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</si>
  <si>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</si>
  <si>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</si>
  <si>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</si>
  <si>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</si>
  <si>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</si>
  <si>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</si>
  <si>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</si>
  <si>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</si>
  <si>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</si>
  <si>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</si>
  <si>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</si>
  <si>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</si>
  <si>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</si>
  <si>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</si>
  <si>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</si>
  <si>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</si>
  <si>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</si>
  <si>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</si>
  <si>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</si>
  <si>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</si>
  <si>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</si>
  <si>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</si>
  <si>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</si>
  <si>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</si>
  <si>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</si>
  <si>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</si>
  <si>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</si>
  <si>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</si>
  <si>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</si>
  <si>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</si>
  <si>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</si>
  <si>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</si>
  <si>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</si>
  <si>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</si>
  <si>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</si>
  <si>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</si>
  <si>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</si>
  <si>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</si>
  <si>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</si>
  <si>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</si>
  <si>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</si>
  <si>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</si>
  <si>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</si>
  <si>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</si>
  <si>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</si>
  <si>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</si>
  <si>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</si>
  <si>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</si>
  <si>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</si>
  <si>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</si>
  <si>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</si>
  <si>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</si>
  <si>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</si>
  <si>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</si>
  <si>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</si>
  <si>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</si>
  <si>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</si>
  <si>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</si>
  <si>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</si>
  <si>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</si>
  <si>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</si>
  <si>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</si>
  <si>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</si>
  <si>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</si>
  <si>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</si>
  <si>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</si>
  <si>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</si>
  <si>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</si>
  <si>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</si>
  <si>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</si>
  <si>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</si>
  <si>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</si>
  <si>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</si>
  <si>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</si>
  <si>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</si>
  <si>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</si>
  <si>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</si>
  <si>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</si>
  <si>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</si>
  <si>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</si>
  <si>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</si>
  <si>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</si>
  <si>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</si>
  <si>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</si>
  <si>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</si>
  <si>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</si>
  <si>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</si>
  <si>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</si>
  <si>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</si>
  <si>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</si>
  <si>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</si>
  <si>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</si>
  <si>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</si>
  <si>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</si>
  <si>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</si>
  <si>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</si>
  <si>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</si>
  <si>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</si>
  <si>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</si>
  <si>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</si>
  <si>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</si>
  <si>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</si>
  <si>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</si>
  <si>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</si>
  <si>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</si>
  <si>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</si>
  <si>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</si>
  <si>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</si>
  <si>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</si>
  <si>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</si>
  <si>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</si>
  <si>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</si>
  <si>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</si>
  <si>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</si>
  <si>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</si>
  <si>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</si>
  <si>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</si>
  <si>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</si>
  <si>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</si>
  <si>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</si>
  <si>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</si>
  <si>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</si>
  <si>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</si>
  <si>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</si>
  <si>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</si>
  <si>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</si>
  <si>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</si>
  <si>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</si>
  <si>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</si>
  <si>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</si>
  <si>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</si>
  <si>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</si>
  <si>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</si>
  <si>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</si>
  <si>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</si>
  <si>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</si>
  <si>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</si>
  <si>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</si>
  <si>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</si>
  <si>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</si>
  <si>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</si>
  <si>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</si>
  <si>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</si>
  <si>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</si>
  <si>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</si>
  <si>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</si>
  <si>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</si>
  <si>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</si>
  <si>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</si>
  <si>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</si>
  <si>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</si>
  <si>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</si>
  <si>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</si>
  <si>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</si>
  <si>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</si>
  <si>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</si>
  <si>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</si>
  <si>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</si>
  <si>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</si>
  <si>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</si>
  <si>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</si>
  <si>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</si>
  <si>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</si>
  <si>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</si>
  <si>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</si>
  <si>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</si>
  <si>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</si>
  <si>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</si>
  <si>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</si>
  <si>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</si>
  <si>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</si>
  <si>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</si>
  <si>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</si>
  <si>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</si>
  <si>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</si>
  <si>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</si>
  <si>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</si>
  <si>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</si>
  <si>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</si>
  <si>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</si>
  <si>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</si>
  <si>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</si>
  <si>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</si>
  <si>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</si>
  <si>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</si>
  <si>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</si>
  <si>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</si>
  <si>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</si>
  <si>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</si>
  <si>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</si>
  <si>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</si>
  <si>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</si>
  <si>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</si>
  <si>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</si>
  <si>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</si>
  <si>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</si>
  <si>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</si>
  <si>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</si>
  <si>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</si>
  <si>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</si>
  <si>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</si>
  <si>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</si>
  <si>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</si>
  <si>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</si>
  <si>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</si>
  <si>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</si>
  <si>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</si>
  <si>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</si>
  <si>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</si>
  <si>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</si>
  <si>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</si>
  <si>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</si>
  <si>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</si>
  <si>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</si>
  <si>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</si>
  <si>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</si>
  <si>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</si>
  <si>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</si>
  <si>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</si>
  <si>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</si>
  <si>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</si>
  <si>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</si>
  <si>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</si>
  <si>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</si>
  <si>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</si>
  <si>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</si>
  <si>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</si>
  <si>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</si>
  <si>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</si>
  <si>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</si>
  <si>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</si>
  <si>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</si>
  <si>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</si>
  <si>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</si>
  <si>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</si>
  <si>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</si>
  <si>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</si>
  <si>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</si>
  <si>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</si>
  <si>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</si>
  <si>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</si>
  <si>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</si>
  <si>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</si>
  <si>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</si>
  <si>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</si>
  <si>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</si>
  <si>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</si>
  <si>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</si>
  <si>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</si>
  <si>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</si>
  <si>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</si>
  <si>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</si>
  <si>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</si>
  <si>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</si>
  <si>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</si>
  <si>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</si>
  <si>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</si>
  <si>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</si>
  <si>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</si>
  <si>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</si>
  <si>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</si>
  <si>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</si>
  <si>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</si>
  <si>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</si>
  <si>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</si>
  <si>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</si>
  <si>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</si>
  <si>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</si>
  <si>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</si>
  <si>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</si>
  <si>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</si>
  <si>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</si>
  <si>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</si>
  <si>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</si>
  <si>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</si>
  <si>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</si>
  <si>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</si>
  <si>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</si>
  <si>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</si>
  <si>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</si>
  <si>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</si>
  <si>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</si>
  <si>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</si>
  <si>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</si>
  <si>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</si>
  <si>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</si>
  <si>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</si>
  <si>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</si>
  <si>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</si>
  <si>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</si>
  <si>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</si>
  <si>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</si>
  <si>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</si>
  <si>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</si>
  <si>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</si>
  <si>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</si>
  <si>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</si>
  <si>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</si>
  <si>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</si>
  <si>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</si>
  <si>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</si>
  <si>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</si>
  <si>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</si>
  <si>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</si>
  <si>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</si>
  <si>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</si>
  <si>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</si>
  <si>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</si>
  <si>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</si>
  <si>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</si>
  <si>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</si>
  <si>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</si>
  <si>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</si>
  <si>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</si>
  <si>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</si>
  <si>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</si>
  <si>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</si>
  <si>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</si>
  <si>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</si>
  <si>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</si>
  <si>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</si>
  <si>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</si>
  <si>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</si>
  <si>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</si>
  <si>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</si>
  <si>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</si>
  <si>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</si>
  <si>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</si>
  <si>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</si>
  <si>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</si>
  <si>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</si>
  <si>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</si>
  <si>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</si>
  <si>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</si>
  <si>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</si>
  <si>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</si>
  <si>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</si>
  <si>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</si>
  <si>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</si>
  <si>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</si>
  <si>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</si>
  <si>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</si>
  <si>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</si>
  <si>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</si>
  <si>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</si>
  <si>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</si>
  <si>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</si>
  <si>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</si>
  <si>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</si>
  <si>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</si>
  <si>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</si>
  <si>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</si>
  <si>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</si>
  <si>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</si>
  <si>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</si>
  <si>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</si>
  <si>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</si>
  <si>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</si>
  <si>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</si>
  <si>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</si>
  <si>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</si>
  <si>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</si>
  <si>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</si>
  <si>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</si>
  <si>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</si>
  <si>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</si>
  <si>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</si>
  <si>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</si>
  <si>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</si>
  <si>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</si>
  <si>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</si>
  <si>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</si>
  <si>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</si>
  <si>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</si>
  <si>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</si>
  <si>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</si>
  <si>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</si>
  <si>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</si>
  <si>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</si>
  <si>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</si>
  <si>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</si>
  <si>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</si>
  <si>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</si>
  <si>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</si>
  <si>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</si>
  <si>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</si>
  <si>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</si>
  <si>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</si>
  <si>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</si>
  <si>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</si>
  <si>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</si>
  <si>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</si>
  <si>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</si>
  <si>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</si>
  <si>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</si>
  <si>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</si>
  <si>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</si>
  <si>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</si>
  <si>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</si>
  <si>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</si>
  <si>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</si>
  <si>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</si>
  <si>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</si>
  <si>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</si>
  <si>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</si>
  <si>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</si>
  <si>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</si>
  <si>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</si>
  <si>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</si>
  <si>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</si>
  <si>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</si>
  <si>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</si>
  <si>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</si>
  <si>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</si>
  <si>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</si>
  <si>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</si>
  <si>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</si>
  <si>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</si>
  <si>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</si>
  <si>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</si>
  <si>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</si>
  <si>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</si>
  <si>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</si>
  <si>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</si>
  <si>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</si>
  <si>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</si>
  <si>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</si>
  <si>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</si>
  <si>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</si>
  <si>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</si>
  <si>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</si>
  <si>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</si>
  <si>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</si>
  <si>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</si>
  <si>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</si>
  <si>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</si>
  <si>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</si>
  <si>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</si>
  <si>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</si>
  <si>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</si>
  <si>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</si>
  <si>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</si>
  <si>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</si>
  <si>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</si>
  <si>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</si>
  <si>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</si>
  <si>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</si>
  <si>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</si>
  <si>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</si>
  <si>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</si>
  <si>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</si>
  <si>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</si>
  <si>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</si>
  <si>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</si>
  <si>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</si>
  <si>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</si>
  <si>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</si>
  <si>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</si>
  <si>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</si>
  <si>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</si>
  <si>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</si>
  <si>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</si>
  <si>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</si>
  <si>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</si>
  <si>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</si>
  <si>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</si>
  <si>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</si>
  <si>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</si>
  <si>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</si>
  <si>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</si>
  <si>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</si>
  <si>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</si>
  <si>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</si>
  <si>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</si>
  <si>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</si>
  <si>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</si>
  <si>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</si>
  <si>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</si>
  <si>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</si>
  <si>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</si>
  <si>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</si>
  <si>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</si>
  <si>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</si>
  <si>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</si>
  <si>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</si>
  <si>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</si>
  <si>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</si>
  <si>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</si>
  <si>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</si>
  <si>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</si>
  <si>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</si>
  <si>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</si>
  <si>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</si>
  <si>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</si>
  <si>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</si>
  <si>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</si>
  <si>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</si>
  <si>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</si>
  <si>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</si>
  <si>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</si>
  <si>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</si>
  <si>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</si>
  <si>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</si>
  <si>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</si>
  <si>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</si>
  <si>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</si>
  <si>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</si>
  <si>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</si>
  <si>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</si>
  <si>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</si>
  <si>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</si>
  <si>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</si>
  <si>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</si>
  <si>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</si>
  <si>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</si>
  <si>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</si>
  <si>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</si>
  <si>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</si>
  <si>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</si>
  <si>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</si>
  <si>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</si>
  <si>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</si>
  <si>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</si>
  <si>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</si>
  <si>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</si>
  <si>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</si>
  <si>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</si>
  <si>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</si>
  <si>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</si>
  <si>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</si>
  <si>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</si>
  <si>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</si>
  <si>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</si>
  <si>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</si>
  <si>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</si>
  <si>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</si>
  <si>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</si>
  <si>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</si>
  <si>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</si>
  <si>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</si>
  <si>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</si>
  <si>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</si>
  <si>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</si>
  <si>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</si>
  <si>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</si>
  <si>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</si>
  <si>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</si>
  <si>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</si>
  <si>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</si>
  <si>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</si>
  <si>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</si>
  <si>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</si>
  <si>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</si>
  <si>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</si>
  <si>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</si>
  <si>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</si>
  <si>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</si>
  <si>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</si>
  <si>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</si>
  <si>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</si>
  <si>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</si>
  <si>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</si>
  <si>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</si>
  <si>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</si>
  <si>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</si>
  <si>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</si>
  <si>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</si>
  <si>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</si>
  <si>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</si>
  <si>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</si>
  <si>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</si>
  <si>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</si>
  <si>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</si>
  <si>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</si>
  <si>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</si>
  <si>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</si>
  <si>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</si>
  <si>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</si>
  <si>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</si>
  <si>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</si>
  <si>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</si>
  <si>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</si>
  <si>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</si>
  <si>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</si>
  <si>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</si>
  <si>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</si>
  <si>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</si>
  <si>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</si>
  <si>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</si>
  <si>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</si>
  <si>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</si>
  <si>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</si>
  <si>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</si>
  <si>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</si>
  <si>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</si>
  <si>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</si>
  <si>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</si>
  <si>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</si>
  <si>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</si>
  <si>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</si>
  <si>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</si>
  <si>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</si>
  <si>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</si>
  <si>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</si>
  <si>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</si>
  <si>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</si>
  <si>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</si>
  <si>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</si>
  <si>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</si>
  <si>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</si>
  <si>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</si>
  <si>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</si>
  <si>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</si>
  <si>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</si>
  <si>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</si>
  <si>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</si>
  <si>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</si>
  <si>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</si>
  <si>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</si>
  <si>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</si>
  <si>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</si>
  <si>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</si>
  <si>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</si>
  <si>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</si>
  <si>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</si>
  <si>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</si>
  <si>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</si>
  <si>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</si>
  <si>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</si>
  <si>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</si>
  <si>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</si>
  <si>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</si>
  <si>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</si>
  <si>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</si>
  <si>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</si>
  <si>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</si>
  <si>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</si>
  <si>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</si>
  <si>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</si>
  <si>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</si>
  <si>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</si>
  <si>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</si>
  <si>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</si>
  <si>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</si>
  <si>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</si>
  <si>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</si>
  <si>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</si>
  <si>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</si>
  <si>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</si>
  <si>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</si>
  <si>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</si>
  <si>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</si>
  <si>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</si>
  <si>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</si>
  <si>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</si>
  <si>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</si>
  <si>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</si>
  <si>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</si>
  <si>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</si>
  <si>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</si>
  <si>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</si>
  <si>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</si>
  <si>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</si>
  <si>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</si>
  <si>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</si>
  <si>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</si>
  <si>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</si>
  <si>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</si>
  <si>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</si>
  <si>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</si>
  <si>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</si>
  <si>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</si>
  <si>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</si>
  <si>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</si>
  <si>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</si>
  <si>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</si>
  <si>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</si>
  <si>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</si>
  <si>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</si>
  <si>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</si>
  <si>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</si>
  <si>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</si>
  <si>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</si>
  <si>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</si>
  <si>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</si>
  <si>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</si>
  <si>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</si>
  <si>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</si>
  <si>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</si>
  <si>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</si>
  <si>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</si>
  <si>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</si>
  <si>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</si>
  <si>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</si>
  <si>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</si>
  <si>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</si>
  <si>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</si>
  <si>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</si>
  <si>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</si>
  <si>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</si>
  <si>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</si>
  <si>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</si>
  <si>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</si>
  <si>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</si>
  <si>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</si>
  <si>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</si>
  <si>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</si>
  <si>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</si>
  <si>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</si>
  <si>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</si>
  <si>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</si>
  <si>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</si>
  <si>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</si>
  <si>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</si>
  <si>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</si>
  <si>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</si>
  <si>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</si>
  <si>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</si>
  <si>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</si>
  <si>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</si>
  <si>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</si>
  <si>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</si>
  <si>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</si>
  <si>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</si>
  <si>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</si>
  <si>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</si>
  <si>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</si>
  <si>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</si>
  <si>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</si>
  <si>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</si>
  <si>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194</t>
  </si>
  <si>
    <t>PROVIDENCE ST JOSEPH HOSPITAL</t>
  </si>
  <si>
    <t>500 E WEBSTER</t>
  </si>
  <si>
    <t>Chewelah</t>
  </si>
  <si>
    <t>WA</t>
  </si>
  <si>
    <t>Stevens</t>
  </si>
  <si>
    <t>ROBERT CAMPBELL</t>
  </si>
  <si>
    <t>HELEN ANDRUS</t>
  </si>
  <si>
    <t>GARY LIVINGSTON</t>
  </si>
  <si>
    <t>(425) 254-5315</t>
  </si>
  <si>
    <t>(425) 687-3674</t>
  </si>
  <si>
    <t>12/31/2022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</si>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</sst>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6" transitionEvaluation="1" transitionEntry="1" codeName="Sheet1">
    <tabColor rgb="FF92D050"/>
    <pageSetUpPr autoPageBreaks="0" fitToPage="1"/>
  </sheetPr>
  <dimension ref="A1:CF716"/>
  <sheetViews>
    <sheetView tabSelected="1" topLeftCell="A206" zoomScale="70" zoomScaleNormal="70" workbookViewId="0">
      <selection activeCell="F107" sqref="F107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714199</v>
      </c>
      <c r="C47" s="24">
        <v>0</v>
      </c>
      <c r="D47" s="24">
        <v>0</v>
      </c>
      <c r="E47" s="24">
        <v>113891.12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14022.98</v>
      </c>
      <c r="Q47" s="24">
        <v>0</v>
      </c>
      <c r="R47" s="24">
        <v>73.459999999999994</v>
      </c>
      <c r="S47" s="24">
        <v>909.63</v>
      </c>
      <c r="T47" s="24">
        <v>2376.52</v>
      </c>
      <c r="U47" s="24">
        <v>44993</v>
      </c>
      <c r="V47" s="24">
        <v>0</v>
      </c>
      <c r="W47" s="24">
        <v>0</v>
      </c>
      <c r="X47" s="24">
        <v>0</v>
      </c>
      <c r="Y47" s="24">
        <v>54023.74</v>
      </c>
      <c r="Z47" s="24">
        <v>0</v>
      </c>
      <c r="AA47" s="24">
        <v>0</v>
      </c>
      <c r="AB47" s="24">
        <v>36094.33</v>
      </c>
      <c r="AC47" s="24">
        <v>43639.95</v>
      </c>
      <c r="AD47" s="24">
        <v>0</v>
      </c>
      <c r="AE47" s="24">
        <v>80058.899999999994</v>
      </c>
      <c r="AF47" s="24">
        <v>0</v>
      </c>
      <c r="AG47" s="24">
        <v>70798.34</v>
      </c>
      <c r="AH47" s="24">
        <v>0</v>
      </c>
      <c r="AI47" s="24">
        <v>0</v>
      </c>
      <c r="AJ47" s="24">
        <v>642.4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16817.599999999999</v>
      </c>
      <c r="AZ47" s="24">
        <v>0</v>
      </c>
      <c r="BA47" s="24">
        <v>0</v>
      </c>
      <c r="BB47" s="24">
        <v>3913.21</v>
      </c>
      <c r="BC47" s="24">
        <v>0</v>
      </c>
      <c r="BD47" s="24">
        <v>0</v>
      </c>
      <c r="BE47" s="24">
        <v>40913.33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29545.37</v>
      </c>
      <c r="BO47" s="24">
        <v>66784.290000000008</v>
      </c>
      <c r="BP47" s="24">
        <v>0</v>
      </c>
      <c r="BQ47" s="24">
        <v>0</v>
      </c>
      <c r="BR47" s="24">
        <v>0</v>
      </c>
      <c r="BS47" s="24">
        <v>0</v>
      </c>
      <c r="BT47" s="24">
        <v>5206.5400000000009</v>
      </c>
      <c r="BU47" s="24">
        <v>0</v>
      </c>
      <c r="BV47" s="24">
        <v>0</v>
      </c>
      <c r="BW47" s="24">
        <v>0</v>
      </c>
      <c r="BX47" s="24">
        <v>0</v>
      </c>
      <c r="BY47" s="24">
        <v>49589.58</v>
      </c>
      <c r="BZ47" s="24">
        <v>0</v>
      </c>
      <c r="CA47" s="24">
        <v>9233.4299999999985</v>
      </c>
      <c r="CB47" s="24">
        <v>0</v>
      </c>
      <c r="CC47" s="24">
        <v>30671.690000000002</v>
      </c>
      <c r="CD47" s="20"/>
      <c r="CE47" s="32">
        <v>714199.41000000015</v>
      </c>
    </row>
    <row r="48" spans="1:83" x14ac:dyDescent="0.35">
      <c r="A48" s="32" t="s">
        <v>217</v>
      </c>
      <c r="B48" s="312">
        <v>-0.41000000014901161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714198.58999999985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289822</v>
      </c>
      <c r="C51" s="24">
        <v>0</v>
      </c>
      <c r="D51" s="24">
        <v>0</v>
      </c>
      <c r="E51" s="24">
        <v>8222.99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9412.2000000000007</v>
      </c>
      <c r="L51" s="24">
        <v>0</v>
      </c>
      <c r="M51" s="24">
        <v>0</v>
      </c>
      <c r="N51" s="24">
        <v>0</v>
      </c>
      <c r="O51" s="24">
        <v>0</v>
      </c>
      <c r="P51" s="24">
        <v>8870.27</v>
      </c>
      <c r="Q51" s="24">
        <v>0</v>
      </c>
      <c r="R51" s="24">
        <v>0</v>
      </c>
      <c r="S51" s="24">
        <v>0</v>
      </c>
      <c r="T51" s="24">
        <v>0</v>
      </c>
      <c r="U51" s="24">
        <v>6036.69</v>
      </c>
      <c r="V51" s="24">
        <v>0</v>
      </c>
      <c r="W51" s="24">
        <v>0</v>
      </c>
      <c r="X51" s="24">
        <v>0</v>
      </c>
      <c r="Y51" s="24">
        <v>82882.850000000006</v>
      </c>
      <c r="Z51" s="24">
        <v>0</v>
      </c>
      <c r="AA51" s="24">
        <v>0</v>
      </c>
      <c r="AB51" s="24">
        <v>5238.96</v>
      </c>
      <c r="AC51" s="24">
        <v>2565</v>
      </c>
      <c r="AD51" s="24">
        <v>0</v>
      </c>
      <c r="AE51" s="24">
        <v>624.96</v>
      </c>
      <c r="AF51" s="24">
        <v>0</v>
      </c>
      <c r="AG51" s="24">
        <v>26526.84</v>
      </c>
      <c r="AH51" s="24">
        <v>0</v>
      </c>
      <c r="AI51" s="24">
        <v>0</v>
      </c>
      <c r="AJ51" s="24">
        <v>522.34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3684.5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10168.039999999999</v>
      </c>
      <c r="BF51" s="24">
        <v>0</v>
      </c>
      <c r="BG51" s="24">
        <v>0</v>
      </c>
      <c r="BH51" s="24">
        <v>4021.14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121045.38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0"/>
      <c r="CE51" s="32">
        <v>289822.16000000003</v>
      </c>
    </row>
    <row r="52" spans="1:83" x14ac:dyDescent="0.35">
      <c r="A52" s="39" t="s">
        <v>220</v>
      </c>
      <c r="B52" s="313">
        <v>-0.16000000003259629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3" x14ac:dyDescent="0.35">
      <c r="A53" s="20" t="s">
        <v>218</v>
      </c>
      <c r="B53" s="32">
        <v>289821.83999999997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0</v>
      </c>
      <c r="D59" s="24">
        <v>0</v>
      </c>
      <c r="E59" s="24">
        <v>2192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29626.12999999999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0</v>
      </c>
      <c r="D60" s="315">
        <v>0</v>
      </c>
      <c r="E60" s="315">
        <v>16.497533653846155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0</v>
      </c>
      <c r="P60" s="316">
        <v>0.22056249999999999</v>
      </c>
      <c r="Q60" s="316">
        <v>0</v>
      </c>
      <c r="R60" s="316">
        <v>0</v>
      </c>
      <c r="S60" s="317">
        <v>0</v>
      </c>
      <c r="T60" s="317">
        <v>0.765625</v>
      </c>
      <c r="U60" s="318">
        <v>6.4007884615384603</v>
      </c>
      <c r="V60" s="316">
        <v>0</v>
      </c>
      <c r="W60" s="316">
        <v>0</v>
      </c>
      <c r="X60" s="316">
        <v>0</v>
      </c>
      <c r="Y60" s="316">
        <v>6.3243942307692302</v>
      </c>
      <c r="Z60" s="316">
        <v>0</v>
      </c>
      <c r="AA60" s="316">
        <v>0</v>
      </c>
      <c r="AB60" s="317">
        <v>4.2583125000000006</v>
      </c>
      <c r="AC60" s="316">
        <v>5.6074903846153834</v>
      </c>
      <c r="AD60" s="316">
        <v>0</v>
      </c>
      <c r="AE60" s="316">
        <v>9.9650673076923084</v>
      </c>
      <c r="AF60" s="316">
        <v>0</v>
      </c>
      <c r="AG60" s="316">
        <v>13.334807692307692</v>
      </c>
      <c r="AH60" s="316">
        <v>0</v>
      </c>
      <c r="AI60" s="316">
        <v>0</v>
      </c>
      <c r="AJ60" s="316">
        <v>0.25540865384615385</v>
      </c>
      <c r="AK60" s="316">
        <v>0</v>
      </c>
      <c r="AL60" s="316">
        <v>0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0</v>
      </c>
      <c r="AW60" s="317">
        <v>0</v>
      </c>
      <c r="AX60" s="317">
        <v>0</v>
      </c>
      <c r="AY60" s="316">
        <v>4.8348653846153846</v>
      </c>
      <c r="AZ60" s="316">
        <v>0</v>
      </c>
      <c r="BA60" s="317">
        <v>0</v>
      </c>
      <c r="BB60" s="317">
        <v>0.86069230769230765</v>
      </c>
      <c r="BC60" s="317">
        <v>0</v>
      </c>
      <c r="BD60" s="317">
        <v>0</v>
      </c>
      <c r="BE60" s="316">
        <v>9.5993701923076937</v>
      </c>
      <c r="BF60" s="317">
        <v>0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0</v>
      </c>
      <c r="BM60" s="317">
        <v>0</v>
      </c>
      <c r="BN60" s="317">
        <v>2.796716346153846</v>
      </c>
      <c r="BO60" s="317">
        <v>0</v>
      </c>
      <c r="BP60" s="317">
        <v>0</v>
      </c>
      <c r="BQ60" s="317">
        <v>0</v>
      </c>
      <c r="BR60" s="317">
        <v>0</v>
      </c>
      <c r="BS60" s="317">
        <v>0</v>
      </c>
      <c r="BT60" s="317">
        <v>1.8138798076923075</v>
      </c>
      <c r="BU60" s="317">
        <v>0</v>
      </c>
      <c r="BV60" s="317">
        <v>0</v>
      </c>
      <c r="BW60" s="317">
        <v>0</v>
      </c>
      <c r="BX60" s="317">
        <v>0</v>
      </c>
      <c r="BY60" s="317">
        <v>5.3376971153846151</v>
      </c>
      <c r="BZ60" s="317">
        <v>0</v>
      </c>
      <c r="CA60" s="317">
        <v>1.0454903846153845</v>
      </c>
      <c r="CB60" s="317">
        <v>0</v>
      </c>
      <c r="CC60" s="317">
        <v>2.4125000000000001E-2</v>
      </c>
      <c r="CD60" s="247" t="s">
        <v>233</v>
      </c>
      <c r="CE60" s="268">
        <v>89.942826923076908</v>
      </c>
    </row>
    <row r="61" spans="1:83" x14ac:dyDescent="0.35">
      <c r="A61" s="39" t="s">
        <v>248</v>
      </c>
      <c r="B61" s="20"/>
      <c r="C61" s="24">
        <v>0</v>
      </c>
      <c r="D61" s="24">
        <v>0</v>
      </c>
      <c r="E61" s="24">
        <v>1723865.38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20799.04</v>
      </c>
      <c r="Q61" s="30">
        <v>0</v>
      </c>
      <c r="R61" s="30">
        <v>1001.61</v>
      </c>
      <c r="S61" s="319">
        <v>0</v>
      </c>
      <c r="T61" s="319">
        <v>73620.100000000006</v>
      </c>
      <c r="U61" s="31">
        <v>612080.4</v>
      </c>
      <c r="V61" s="30">
        <v>0</v>
      </c>
      <c r="W61" s="30">
        <v>0</v>
      </c>
      <c r="X61" s="30">
        <v>0</v>
      </c>
      <c r="Y61" s="30">
        <v>576574.69999999995</v>
      </c>
      <c r="Z61" s="30">
        <v>0</v>
      </c>
      <c r="AA61" s="30">
        <v>0</v>
      </c>
      <c r="AB61" s="320">
        <v>504470.94000000006</v>
      </c>
      <c r="AC61" s="30">
        <v>451232.55</v>
      </c>
      <c r="AD61" s="30">
        <v>0</v>
      </c>
      <c r="AE61" s="30">
        <v>991386.16999999993</v>
      </c>
      <c r="AF61" s="30">
        <v>0</v>
      </c>
      <c r="AG61" s="30">
        <v>1436408.34</v>
      </c>
      <c r="AH61" s="30">
        <v>0</v>
      </c>
      <c r="AI61" s="30">
        <v>0</v>
      </c>
      <c r="AJ61" s="30">
        <v>28918.86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0</v>
      </c>
      <c r="AW61" s="319">
        <v>0</v>
      </c>
      <c r="AX61" s="319">
        <v>0</v>
      </c>
      <c r="AY61" s="30">
        <v>219069.84</v>
      </c>
      <c r="AZ61" s="30">
        <v>0</v>
      </c>
      <c r="BA61" s="319">
        <v>0</v>
      </c>
      <c r="BB61" s="319">
        <v>73830.33</v>
      </c>
      <c r="BC61" s="319">
        <v>0</v>
      </c>
      <c r="BD61" s="319">
        <v>0</v>
      </c>
      <c r="BE61" s="30">
        <v>479355.32999999996</v>
      </c>
      <c r="BF61" s="319">
        <v>0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0</v>
      </c>
      <c r="BM61" s="319">
        <v>0</v>
      </c>
      <c r="BN61" s="319">
        <v>130017.43999999997</v>
      </c>
      <c r="BO61" s="319">
        <v>0</v>
      </c>
      <c r="BP61" s="319">
        <v>0</v>
      </c>
      <c r="BQ61" s="319">
        <v>0</v>
      </c>
      <c r="BR61" s="319">
        <v>0</v>
      </c>
      <c r="BS61" s="319">
        <v>0</v>
      </c>
      <c r="BT61" s="319">
        <v>169368.83000000002</v>
      </c>
      <c r="BU61" s="319">
        <v>0</v>
      </c>
      <c r="BV61" s="319">
        <v>0</v>
      </c>
      <c r="BW61" s="319">
        <v>0</v>
      </c>
      <c r="BX61" s="319">
        <v>0</v>
      </c>
      <c r="BY61" s="319">
        <v>836290.55</v>
      </c>
      <c r="BZ61" s="319">
        <v>0</v>
      </c>
      <c r="CA61" s="319">
        <v>121518.18000000001</v>
      </c>
      <c r="CB61" s="319">
        <v>0</v>
      </c>
      <c r="CC61" s="319">
        <v>2781.69</v>
      </c>
      <c r="CD61" s="29" t="s">
        <v>233</v>
      </c>
      <c r="CE61" s="32">
        <v>8452590.2800000012</v>
      </c>
    </row>
    <row r="62" spans="1:83" x14ac:dyDescent="0.35">
      <c r="A62" s="39" t="s">
        <v>9</v>
      </c>
      <c r="B62" s="20"/>
      <c r="C62" s="32">
        <v>0</v>
      </c>
      <c r="D62" s="32">
        <v>0</v>
      </c>
      <c r="E62" s="32">
        <v>113891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14023</v>
      </c>
      <c r="Q62" s="32">
        <v>0</v>
      </c>
      <c r="R62" s="32">
        <v>73</v>
      </c>
      <c r="S62" s="32">
        <v>910</v>
      </c>
      <c r="T62" s="32">
        <v>2377</v>
      </c>
      <c r="U62" s="32">
        <v>44993</v>
      </c>
      <c r="V62" s="32">
        <v>0</v>
      </c>
      <c r="W62" s="32">
        <v>0</v>
      </c>
      <c r="X62" s="32">
        <v>0</v>
      </c>
      <c r="Y62" s="32">
        <v>54024</v>
      </c>
      <c r="Z62" s="32">
        <v>0</v>
      </c>
      <c r="AA62" s="32">
        <v>0</v>
      </c>
      <c r="AB62" s="32">
        <v>36094</v>
      </c>
      <c r="AC62" s="32">
        <v>43640</v>
      </c>
      <c r="AD62" s="32">
        <v>0</v>
      </c>
      <c r="AE62" s="32">
        <v>80059</v>
      </c>
      <c r="AF62" s="32">
        <v>0</v>
      </c>
      <c r="AG62" s="32">
        <v>70798</v>
      </c>
      <c r="AH62" s="32">
        <v>0</v>
      </c>
      <c r="AI62" s="32">
        <v>0</v>
      </c>
      <c r="AJ62" s="32">
        <v>642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0</v>
      </c>
      <c r="AX62" s="32">
        <v>0</v>
      </c>
      <c r="AY62" s="32">
        <v>16818</v>
      </c>
      <c r="AZ62" s="32">
        <v>0</v>
      </c>
      <c r="BA62" s="32">
        <v>0</v>
      </c>
      <c r="BB62" s="32">
        <v>3913</v>
      </c>
      <c r="BC62" s="32">
        <v>0</v>
      </c>
      <c r="BD62" s="32">
        <v>0</v>
      </c>
      <c r="BE62" s="32">
        <v>40913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2">
        <v>0</v>
      </c>
      <c r="BL62" s="32">
        <v>0</v>
      </c>
      <c r="BM62" s="32">
        <v>0</v>
      </c>
      <c r="BN62" s="32">
        <v>29545</v>
      </c>
      <c r="BO62" s="32">
        <v>66784</v>
      </c>
      <c r="BP62" s="32">
        <v>0</v>
      </c>
      <c r="BQ62" s="32">
        <v>0</v>
      </c>
      <c r="BR62" s="32">
        <v>0</v>
      </c>
      <c r="BS62" s="32">
        <v>0</v>
      </c>
      <c r="BT62" s="32">
        <v>5207</v>
      </c>
      <c r="BU62" s="32">
        <v>0</v>
      </c>
      <c r="BV62" s="32">
        <v>0</v>
      </c>
      <c r="BW62" s="32">
        <v>0</v>
      </c>
      <c r="BX62" s="32">
        <v>0</v>
      </c>
      <c r="BY62" s="32">
        <v>49590</v>
      </c>
      <c r="BZ62" s="32">
        <v>0</v>
      </c>
      <c r="CA62" s="32">
        <v>9233</v>
      </c>
      <c r="CB62" s="32">
        <v>0</v>
      </c>
      <c r="CC62" s="32">
        <v>30672</v>
      </c>
      <c r="CD62" s="29" t="s">
        <v>233</v>
      </c>
      <c r="CE62" s="32">
        <v>714199</v>
      </c>
    </row>
    <row r="63" spans="1:83" x14ac:dyDescent="0.35">
      <c r="A63" s="39" t="s">
        <v>249</v>
      </c>
      <c r="B63" s="20"/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0</v>
      </c>
      <c r="Q63" s="30">
        <v>0</v>
      </c>
      <c r="R63" s="30">
        <v>0</v>
      </c>
      <c r="S63" s="319">
        <v>0</v>
      </c>
      <c r="T63" s="319">
        <v>0</v>
      </c>
      <c r="U63" s="31">
        <v>2960.73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2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1408278.9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5598</v>
      </c>
      <c r="BC63" s="319">
        <v>0</v>
      </c>
      <c r="BD63" s="319">
        <v>0</v>
      </c>
      <c r="BE63" s="30">
        <v>250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9500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439456.7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0</v>
      </c>
      <c r="CD63" s="29" t="s">
        <v>233</v>
      </c>
      <c r="CE63" s="32">
        <v>1866044.3299999998</v>
      </c>
    </row>
    <row r="64" spans="1:83" x14ac:dyDescent="0.35">
      <c r="A64" s="39" t="s">
        <v>250</v>
      </c>
      <c r="B64" s="20"/>
      <c r="C64" s="24">
        <v>0</v>
      </c>
      <c r="D64" s="24">
        <v>0</v>
      </c>
      <c r="E64" s="24">
        <v>101469.83999999997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10</v>
      </c>
      <c r="P64" s="30">
        <v>16364.010000000002</v>
      </c>
      <c r="Q64" s="30">
        <v>0</v>
      </c>
      <c r="R64" s="30">
        <v>0</v>
      </c>
      <c r="S64" s="319">
        <v>-68279.61</v>
      </c>
      <c r="T64" s="319">
        <v>0</v>
      </c>
      <c r="U64" s="31">
        <v>331755.11</v>
      </c>
      <c r="V64" s="30">
        <v>0</v>
      </c>
      <c r="W64" s="30">
        <v>0</v>
      </c>
      <c r="X64" s="30">
        <v>0</v>
      </c>
      <c r="Y64" s="30">
        <v>9504.98</v>
      </c>
      <c r="Z64" s="30">
        <v>0</v>
      </c>
      <c r="AA64" s="30">
        <v>0</v>
      </c>
      <c r="AB64" s="320">
        <v>588088.89000000013</v>
      </c>
      <c r="AC64" s="30">
        <v>41494.939999999995</v>
      </c>
      <c r="AD64" s="30">
        <v>0</v>
      </c>
      <c r="AE64" s="30">
        <v>31865.520000000004</v>
      </c>
      <c r="AF64" s="30">
        <v>0</v>
      </c>
      <c r="AG64" s="30">
        <v>121770.32</v>
      </c>
      <c r="AH64" s="30">
        <v>0</v>
      </c>
      <c r="AI64" s="30">
        <v>0</v>
      </c>
      <c r="AJ64" s="30">
        <v>8746.7899999999991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0</v>
      </c>
      <c r="AW64" s="319">
        <v>0</v>
      </c>
      <c r="AX64" s="319">
        <v>0</v>
      </c>
      <c r="AY64" s="30">
        <v>23280.940000000002</v>
      </c>
      <c r="AZ64" s="30">
        <v>0</v>
      </c>
      <c r="BA64" s="319">
        <v>0</v>
      </c>
      <c r="BB64" s="319">
        <v>1294.31</v>
      </c>
      <c r="BC64" s="319">
        <v>0</v>
      </c>
      <c r="BD64" s="319">
        <v>-8.18</v>
      </c>
      <c r="BE64" s="30">
        <v>60121.119999999995</v>
      </c>
      <c r="BF64" s="319">
        <v>0</v>
      </c>
      <c r="BG64" s="319">
        <v>0</v>
      </c>
      <c r="BH64" s="319">
        <v>0</v>
      </c>
      <c r="BI64" s="319">
        <v>0</v>
      </c>
      <c r="BJ64" s="319">
        <v>0</v>
      </c>
      <c r="BK64" s="319">
        <v>0</v>
      </c>
      <c r="BL64" s="319">
        <v>0</v>
      </c>
      <c r="BM64" s="319">
        <v>0</v>
      </c>
      <c r="BN64" s="319">
        <v>17563.500000000004</v>
      </c>
      <c r="BO64" s="319">
        <v>2691.74</v>
      </c>
      <c r="BP64" s="319">
        <v>0</v>
      </c>
      <c r="BQ64" s="319">
        <v>0</v>
      </c>
      <c r="BR64" s="319">
        <v>0</v>
      </c>
      <c r="BS64" s="319">
        <v>1209.6500000000001</v>
      </c>
      <c r="BT64" s="319">
        <v>157.46</v>
      </c>
      <c r="BU64" s="319">
        <v>0</v>
      </c>
      <c r="BV64" s="319">
        <v>0</v>
      </c>
      <c r="BW64" s="319">
        <v>0</v>
      </c>
      <c r="BX64" s="319">
        <v>0</v>
      </c>
      <c r="BY64" s="319">
        <v>276.23</v>
      </c>
      <c r="BZ64" s="319">
        <v>0</v>
      </c>
      <c r="CA64" s="319">
        <v>825.1</v>
      </c>
      <c r="CB64" s="319">
        <v>0</v>
      </c>
      <c r="CC64" s="319">
        <v>134.66999999999999</v>
      </c>
      <c r="CD64" s="29" t="s">
        <v>233</v>
      </c>
      <c r="CE64" s="32">
        <v>1290337.3299999998</v>
      </c>
    </row>
    <row r="65" spans="1:83" x14ac:dyDescent="0.35">
      <c r="A65" s="39" t="s">
        <v>251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0</v>
      </c>
      <c r="R65" s="30">
        <v>0</v>
      </c>
      <c r="S65" s="319">
        <v>0</v>
      </c>
      <c r="T65" s="319">
        <v>0</v>
      </c>
      <c r="U65" s="31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2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471.95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220247.09000000003</v>
      </c>
      <c r="BF65" s="319">
        <v>0</v>
      </c>
      <c r="BG65" s="319">
        <v>660</v>
      </c>
      <c r="BH65" s="319">
        <v>0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4520.42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32.090000000000003</v>
      </c>
      <c r="BU65" s="319">
        <v>0</v>
      </c>
      <c r="BV65" s="319">
        <v>0</v>
      </c>
      <c r="BW65" s="319">
        <v>0</v>
      </c>
      <c r="BX65" s="319">
        <v>0</v>
      </c>
      <c r="BY65" s="319">
        <v>582.76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233</v>
      </c>
      <c r="CE65" s="32">
        <v>226514.31000000006</v>
      </c>
    </row>
    <row r="66" spans="1:83" x14ac:dyDescent="0.35">
      <c r="A66" s="39" t="s">
        <v>252</v>
      </c>
      <c r="B66" s="20"/>
      <c r="C66" s="24">
        <v>0</v>
      </c>
      <c r="D66" s="24">
        <v>0</v>
      </c>
      <c r="E66" s="24">
        <v>1469.62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8.66</v>
      </c>
      <c r="L66" s="24">
        <v>0</v>
      </c>
      <c r="M66" s="24">
        <v>0</v>
      </c>
      <c r="N66" s="24">
        <v>0</v>
      </c>
      <c r="O66" s="24">
        <v>0</v>
      </c>
      <c r="P66" s="30">
        <v>315.63</v>
      </c>
      <c r="Q66" s="30">
        <v>0</v>
      </c>
      <c r="R66" s="30">
        <v>0</v>
      </c>
      <c r="S66" s="319">
        <v>15964.550000000001</v>
      </c>
      <c r="T66" s="319">
        <v>217.99</v>
      </c>
      <c r="U66" s="31">
        <v>227729.06</v>
      </c>
      <c r="V66" s="30">
        <v>0</v>
      </c>
      <c r="W66" s="30">
        <v>0</v>
      </c>
      <c r="X66" s="30">
        <v>0</v>
      </c>
      <c r="Y66" s="30">
        <v>471053.52999999997</v>
      </c>
      <c r="Z66" s="30">
        <v>0</v>
      </c>
      <c r="AA66" s="30">
        <v>0</v>
      </c>
      <c r="AB66" s="320">
        <v>50415.7</v>
      </c>
      <c r="AC66" s="30">
        <v>3858.6800000000003</v>
      </c>
      <c r="AD66" s="30">
        <v>0</v>
      </c>
      <c r="AE66" s="30">
        <v>1520.52</v>
      </c>
      <c r="AF66" s="30">
        <v>0</v>
      </c>
      <c r="AG66" s="30">
        <v>42945.22</v>
      </c>
      <c r="AH66" s="30">
        <v>0</v>
      </c>
      <c r="AI66" s="30">
        <v>0</v>
      </c>
      <c r="AJ66" s="30">
        <v>776.87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0</v>
      </c>
      <c r="AW66" s="319">
        <v>0</v>
      </c>
      <c r="AX66" s="319">
        <v>0</v>
      </c>
      <c r="AY66" s="30">
        <v>135767.28999999998</v>
      </c>
      <c r="AZ66" s="30">
        <v>0</v>
      </c>
      <c r="BA66" s="319">
        <v>48179.93</v>
      </c>
      <c r="BB66" s="319">
        <v>419.1</v>
      </c>
      <c r="BC66" s="319">
        <v>0</v>
      </c>
      <c r="BD66" s="319">
        <v>3322.29</v>
      </c>
      <c r="BE66" s="30">
        <v>136378.61999999997</v>
      </c>
      <c r="BF66" s="319">
        <v>0</v>
      </c>
      <c r="BG66" s="319">
        <v>665.81</v>
      </c>
      <c r="BH66" s="319">
        <v>13119.19</v>
      </c>
      <c r="BI66" s="319">
        <v>0</v>
      </c>
      <c r="BJ66" s="319">
        <v>0</v>
      </c>
      <c r="BK66" s="319">
        <v>0</v>
      </c>
      <c r="BL66" s="319">
        <v>0</v>
      </c>
      <c r="BM66" s="319">
        <v>0</v>
      </c>
      <c r="BN66" s="319">
        <v>10203.32</v>
      </c>
      <c r="BO66" s="319">
        <v>0</v>
      </c>
      <c r="BP66" s="319">
        <v>0</v>
      </c>
      <c r="BQ66" s="319">
        <v>0</v>
      </c>
      <c r="BR66" s="319">
        <v>0</v>
      </c>
      <c r="BS66" s="319">
        <v>0</v>
      </c>
      <c r="BT66" s="319">
        <v>9100</v>
      </c>
      <c r="BU66" s="319">
        <v>0</v>
      </c>
      <c r="BV66" s="319">
        <v>0</v>
      </c>
      <c r="BW66" s="319">
        <v>0</v>
      </c>
      <c r="BX66" s="319">
        <v>0</v>
      </c>
      <c r="BY66" s="319">
        <v>275938.34000000003</v>
      </c>
      <c r="BZ66" s="319">
        <v>0</v>
      </c>
      <c r="CA66" s="319">
        <v>11674.08</v>
      </c>
      <c r="CB66" s="319">
        <v>0</v>
      </c>
      <c r="CC66" s="319">
        <v>30.18</v>
      </c>
      <c r="CD66" s="29" t="s">
        <v>233</v>
      </c>
      <c r="CE66" s="32">
        <v>1461074.1800000002</v>
      </c>
    </row>
    <row r="67" spans="1:83" x14ac:dyDescent="0.35">
      <c r="A67" s="39" t="s">
        <v>11</v>
      </c>
      <c r="B67" s="20"/>
      <c r="C67" s="32">
        <v>0</v>
      </c>
      <c r="D67" s="32">
        <v>0</v>
      </c>
      <c r="E67" s="32">
        <v>8223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9412</v>
      </c>
      <c r="L67" s="32">
        <v>0</v>
      </c>
      <c r="M67" s="32">
        <v>0</v>
      </c>
      <c r="N67" s="32">
        <v>0</v>
      </c>
      <c r="O67" s="32">
        <v>0</v>
      </c>
      <c r="P67" s="32">
        <v>8870</v>
      </c>
      <c r="Q67" s="32">
        <v>0</v>
      </c>
      <c r="R67" s="32">
        <v>0</v>
      </c>
      <c r="S67" s="32">
        <v>0</v>
      </c>
      <c r="T67" s="32">
        <v>0</v>
      </c>
      <c r="U67" s="32">
        <v>6037</v>
      </c>
      <c r="V67" s="32">
        <v>0</v>
      </c>
      <c r="W67" s="32">
        <v>0</v>
      </c>
      <c r="X67" s="32">
        <v>0</v>
      </c>
      <c r="Y67" s="32">
        <v>82883</v>
      </c>
      <c r="Z67" s="32">
        <v>0</v>
      </c>
      <c r="AA67" s="32">
        <v>0</v>
      </c>
      <c r="AB67" s="32">
        <v>5239</v>
      </c>
      <c r="AC67" s="32">
        <v>2565</v>
      </c>
      <c r="AD67" s="32">
        <v>0</v>
      </c>
      <c r="AE67" s="32">
        <v>625</v>
      </c>
      <c r="AF67" s="32">
        <v>0</v>
      </c>
      <c r="AG67" s="32">
        <v>26527</v>
      </c>
      <c r="AH67" s="32">
        <v>0</v>
      </c>
      <c r="AI67" s="32">
        <v>0</v>
      </c>
      <c r="AJ67" s="32">
        <v>522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3685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10168</v>
      </c>
      <c r="BF67" s="32">
        <v>0</v>
      </c>
      <c r="BG67" s="32">
        <v>0</v>
      </c>
      <c r="BH67" s="32">
        <v>4021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121045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0</v>
      </c>
      <c r="CA67" s="32">
        <v>0</v>
      </c>
      <c r="CB67" s="32">
        <v>0</v>
      </c>
      <c r="CC67" s="32">
        <v>0</v>
      </c>
      <c r="CD67" s="29" t="s">
        <v>233</v>
      </c>
      <c r="CE67" s="32">
        <v>289822</v>
      </c>
    </row>
    <row r="68" spans="1:83" x14ac:dyDescent="0.35">
      <c r="A68" s="39" t="s">
        <v>253</v>
      </c>
      <c r="B68" s="32"/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33.200000000000003</v>
      </c>
      <c r="L68" s="24">
        <v>0</v>
      </c>
      <c r="M68" s="24">
        <v>0</v>
      </c>
      <c r="N68" s="24">
        <v>0</v>
      </c>
      <c r="O68" s="24">
        <v>0</v>
      </c>
      <c r="P68" s="30">
        <v>0</v>
      </c>
      <c r="Q68" s="30">
        <v>0</v>
      </c>
      <c r="R68" s="30">
        <v>0</v>
      </c>
      <c r="S68" s="319">
        <v>0</v>
      </c>
      <c r="T68" s="319">
        <v>0</v>
      </c>
      <c r="U68" s="31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20">
        <v>31078.3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30">
        <v>0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0</v>
      </c>
      <c r="AY68" s="30">
        <v>0</v>
      </c>
      <c r="AZ68" s="30">
        <v>0</v>
      </c>
      <c r="BA68" s="319">
        <v>0</v>
      </c>
      <c r="BB68" s="319">
        <v>0</v>
      </c>
      <c r="BC68" s="319">
        <v>0</v>
      </c>
      <c r="BD68" s="319">
        <v>0</v>
      </c>
      <c r="BE68" s="30">
        <v>0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12752.93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0</v>
      </c>
      <c r="BZ68" s="319">
        <v>0</v>
      </c>
      <c r="CA68" s="319">
        <v>0</v>
      </c>
      <c r="CB68" s="319">
        <v>0</v>
      </c>
      <c r="CC68" s="319">
        <v>0</v>
      </c>
      <c r="CD68" s="29" t="s">
        <v>233</v>
      </c>
      <c r="CE68" s="32">
        <v>43864.43</v>
      </c>
    </row>
    <row r="69" spans="1:83" x14ac:dyDescent="0.35">
      <c r="A69" s="39" t="s">
        <v>254</v>
      </c>
      <c r="B69" s="20"/>
      <c r="C69" s="32">
        <f t="shared" ref="C69:BN69" si="0">SUM(C70:C83)</f>
        <v>0</v>
      </c>
      <c r="D69" s="32">
        <f t="shared" si="0"/>
        <v>0</v>
      </c>
      <c r="E69" s="32">
        <f t="shared" si="0"/>
        <v>9239.41</v>
      </c>
      <c r="F69" s="32">
        <f t="shared" si="0"/>
        <v>0</v>
      </c>
      <c r="G69" s="32">
        <f t="shared" si="0"/>
        <v>0</v>
      </c>
      <c r="H69" s="32">
        <f t="shared" si="0"/>
        <v>0</v>
      </c>
      <c r="I69" s="32">
        <f t="shared" si="0"/>
        <v>0</v>
      </c>
      <c r="J69" s="32">
        <f t="shared" si="0"/>
        <v>0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0</v>
      </c>
      <c r="P69" s="32">
        <f t="shared" si="0"/>
        <v>17.420000000000002</v>
      </c>
      <c r="Q69" s="32">
        <f t="shared" si="0"/>
        <v>0</v>
      </c>
      <c r="R69" s="32">
        <f t="shared" si="0"/>
        <v>0</v>
      </c>
      <c r="S69" s="32">
        <f t="shared" si="0"/>
        <v>60.08</v>
      </c>
      <c r="T69" s="32">
        <f t="shared" si="0"/>
        <v>0</v>
      </c>
      <c r="U69" s="32">
        <f t="shared" si="0"/>
        <v>3681</v>
      </c>
      <c r="V69" s="32">
        <f t="shared" si="0"/>
        <v>0</v>
      </c>
      <c r="W69" s="32">
        <f t="shared" si="0"/>
        <v>0</v>
      </c>
      <c r="X69" s="32">
        <f t="shared" si="0"/>
        <v>0</v>
      </c>
      <c r="Y69" s="32">
        <f t="shared" si="0"/>
        <v>-16.14</v>
      </c>
      <c r="Z69" s="32">
        <f t="shared" si="0"/>
        <v>0</v>
      </c>
      <c r="AA69" s="32">
        <f t="shared" si="0"/>
        <v>0</v>
      </c>
      <c r="AB69" s="32">
        <f t="shared" si="0"/>
        <v>6212.4100000000008</v>
      </c>
      <c r="AC69" s="32">
        <f t="shared" si="0"/>
        <v>123.21000000000001</v>
      </c>
      <c r="AD69" s="32">
        <f t="shared" si="0"/>
        <v>0</v>
      </c>
      <c r="AE69" s="32">
        <f t="shared" si="0"/>
        <v>8353.2000000000007</v>
      </c>
      <c r="AF69" s="32">
        <f t="shared" si="0"/>
        <v>0</v>
      </c>
      <c r="AG69" s="32">
        <f t="shared" si="0"/>
        <v>1746.5</v>
      </c>
      <c r="AH69" s="32">
        <f t="shared" si="0"/>
        <v>0</v>
      </c>
      <c r="AI69" s="32">
        <f t="shared" si="0"/>
        <v>0</v>
      </c>
      <c r="AJ69" s="32">
        <f t="shared" si="0"/>
        <v>0</v>
      </c>
      <c r="AK69" s="32">
        <f t="shared" si="0"/>
        <v>0</v>
      </c>
      <c r="AL69" s="32">
        <f t="shared" si="0"/>
        <v>0</v>
      </c>
      <c r="AM69" s="32">
        <f t="shared" si="0"/>
        <v>0</v>
      </c>
      <c r="AN69" s="32">
        <f t="shared" si="0"/>
        <v>0</v>
      </c>
      <c r="AO69" s="32">
        <f t="shared" si="0"/>
        <v>0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0</v>
      </c>
      <c r="AV69" s="32">
        <f t="shared" si="0"/>
        <v>0</v>
      </c>
      <c r="AW69" s="32">
        <f t="shared" si="0"/>
        <v>0</v>
      </c>
      <c r="AX69" s="32">
        <f t="shared" si="0"/>
        <v>0</v>
      </c>
      <c r="AY69" s="32">
        <f t="shared" si="0"/>
        <v>0</v>
      </c>
      <c r="AZ69" s="32">
        <f t="shared" si="0"/>
        <v>0</v>
      </c>
      <c r="BA69" s="32">
        <f t="shared" si="0"/>
        <v>0</v>
      </c>
      <c r="BB69" s="32">
        <f t="shared" si="0"/>
        <v>2.87</v>
      </c>
      <c r="BC69" s="32">
        <f t="shared" si="0"/>
        <v>0</v>
      </c>
      <c r="BD69" s="32">
        <f t="shared" si="0"/>
        <v>0</v>
      </c>
      <c r="BE69" s="32">
        <f t="shared" si="0"/>
        <v>1556.4299999999998</v>
      </c>
      <c r="BF69" s="32">
        <f t="shared" si="0"/>
        <v>0</v>
      </c>
      <c r="BG69" s="32">
        <f t="shared" si="0"/>
        <v>0</v>
      </c>
      <c r="BH69" s="32">
        <f t="shared" si="0"/>
        <v>0</v>
      </c>
      <c r="BI69" s="32">
        <f t="shared" si="0"/>
        <v>0</v>
      </c>
      <c r="BJ69" s="32">
        <f t="shared" si="0"/>
        <v>0</v>
      </c>
      <c r="BK69" s="32">
        <f t="shared" si="0"/>
        <v>0</v>
      </c>
      <c r="BL69" s="32">
        <f t="shared" si="0"/>
        <v>0</v>
      </c>
      <c r="BM69" s="32">
        <f t="shared" si="0"/>
        <v>0</v>
      </c>
      <c r="BN69" s="32">
        <f t="shared" si="0"/>
        <v>251639.82</v>
      </c>
      <c r="BO69" s="32">
        <f t="shared" ref="BO69:CD69" si="1">SUM(BO70:BO83)</f>
        <v>0</v>
      </c>
      <c r="BP69" s="32">
        <f t="shared" si="1"/>
        <v>0</v>
      </c>
      <c r="BQ69" s="32">
        <f t="shared" si="1"/>
        <v>0</v>
      </c>
      <c r="BR69" s="32">
        <f t="shared" si="1"/>
        <v>0</v>
      </c>
      <c r="BS69" s="32">
        <f t="shared" si="1"/>
        <v>0</v>
      </c>
      <c r="BT69" s="32">
        <f t="shared" si="1"/>
        <v>9922.2300000000014</v>
      </c>
      <c r="BU69" s="32">
        <f t="shared" si="1"/>
        <v>0</v>
      </c>
      <c r="BV69" s="32">
        <f t="shared" si="1"/>
        <v>0</v>
      </c>
      <c r="BW69" s="32">
        <f t="shared" si="1"/>
        <v>0</v>
      </c>
      <c r="BX69" s="32">
        <f t="shared" si="1"/>
        <v>0</v>
      </c>
      <c r="BY69" s="32">
        <f t="shared" si="1"/>
        <v>5675.65</v>
      </c>
      <c r="BZ69" s="32">
        <f t="shared" si="1"/>
        <v>0</v>
      </c>
      <c r="CA69" s="32">
        <f t="shared" si="1"/>
        <v>155.76</v>
      </c>
      <c r="CB69" s="32">
        <f t="shared" si="1"/>
        <v>0</v>
      </c>
      <c r="CC69" s="32">
        <f t="shared" si="1"/>
        <v>7108641.1499999994</v>
      </c>
      <c r="CD69" s="32">
        <f t="shared" si="1"/>
        <v>231560.73</v>
      </c>
      <c r="CE69" s="32">
        <f>SUM(CE70:CE84)</f>
        <v>8089825.1099999994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2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0</v>
      </c>
      <c r="D83" s="24">
        <v>0</v>
      </c>
      <c r="E83" s="30">
        <v>9239.41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17.420000000000002</v>
      </c>
      <c r="Q83" s="30">
        <v>0</v>
      </c>
      <c r="R83" s="31">
        <v>0</v>
      </c>
      <c r="S83" s="30">
        <v>60.08</v>
      </c>
      <c r="T83" s="24">
        <v>0</v>
      </c>
      <c r="U83" s="30">
        <v>3681</v>
      </c>
      <c r="V83" s="30">
        <v>0</v>
      </c>
      <c r="W83" s="24">
        <v>0</v>
      </c>
      <c r="X83" s="30">
        <v>0</v>
      </c>
      <c r="Y83" s="30">
        <v>-16.14</v>
      </c>
      <c r="Z83" s="30">
        <v>0</v>
      </c>
      <c r="AA83" s="30">
        <v>0</v>
      </c>
      <c r="AB83" s="30">
        <v>6212.4100000000008</v>
      </c>
      <c r="AC83" s="30">
        <v>123.21000000000001</v>
      </c>
      <c r="AD83" s="30">
        <v>0</v>
      </c>
      <c r="AE83" s="30">
        <v>8353.2000000000007</v>
      </c>
      <c r="AF83" s="30">
        <v>0</v>
      </c>
      <c r="AG83" s="30">
        <v>1746.5</v>
      </c>
      <c r="AH83" s="30">
        <v>0</v>
      </c>
      <c r="AI83" s="30">
        <v>0</v>
      </c>
      <c r="AJ83" s="30">
        <v>0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0</v>
      </c>
      <c r="AZ83" s="30">
        <v>0</v>
      </c>
      <c r="BA83" s="30">
        <v>0</v>
      </c>
      <c r="BB83" s="30">
        <v>2.87</v>
      </c>
      <c r="BC83" s="30">
        <v>0</v>
      </c>
      <c r="BD83" s="30">
        <v>0</v>
      </c>
      <c r="BE83" s="30">
        <v>1556.4299999999998</v>
      </c>
      <c r="BF83" s="30">
        <v>0</v>
      </c>
      <c r="BG83" s="30">
        <v>0</v>
      </c>
      <c r="BH83" s="31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251639.82</v>
      </c>
      <c r="BO83" s="30">
        <v>0</v>
      </c>
      <c r="BP83" s="30">
        <v>0</v>
      </c>
      <c r="BQ83" s="30">
        <v>0</v>
      </c>
      <c r="BR83" s="30">
        <v>0</v>
      </c>
      <c r="BS83" s="30">
        <v>0</v>
      </c>
      <c r="BT83" s="30">
        <v>9922.2300000000014</v>
      </c>
      <c r="BU83" s="30">
        <v>0</v>
      </c>
      <c r="BV83" s="30">
        <v>0</v>
      </c>
      <c r="BW83" s="30">
        <v>0</v>
      </c>
      <c r="BX83" s="30">
        <v>0</v>
      </c>
      <c r="BY83" s="30">
        <v>5675.65</v>
      </c>
      <c r="BZ83" s="30">
        <v>0</v>
      </c>
      <c r="CA83" s="30">
        <v>155.76</v>
      </c>
      <c r="CB83" s="30">
        <v>0</v>
      </c>
      <c r="CC83" s="30">
        <v>7108641.1499999994</v>
      </c>
      <c r="CD83" s="35">
        <v>231560.73</v>
      </c>
      <c r="CE83" s="32">
        <f t="shared" si="2"/>
        <v>7638571.7299999995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315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2188.96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500</v>
      </c>
      <c r="Z84" s="24">
        <v>0</v>
      </c>
      <c r="AA84" s="24">
        <v>0</v>
      </c>
      <c r="AB84" s="24">
        <v>28.64</v>
      </c>
      <c r="AC84" s="24">
        <v>0</v>
      </c>
      <c r="AD84" s="24">
        <v>0</v>
      </c>
      <c r="AE84" s="24">
        <v>920</v>
      </c>
      <c r="AF84" s="24">
        <v>0</v>
      </c>
      <c r="AG84" s="24">
        <v>11784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22703.71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327706.31</v>
      </c>
      <c r="BO84" s="24">
        <v>0</v>
      </c>
      <c r="BP84" s="24">
        <v>0</v>
      </c>
      <c r="BQ84" s="24">
        <v>0</v>
      </c>
      <c r="BR84" s="24">
        <v>0</v>
      </c>
      <c r="BS84" s="24">
        <v>2700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175</v>
      </c>
      <c r="BZ84" s="24">
        <v>0</v>
      </c>
      <c r="CA84" s="24">
        <v>0</v>
      </c>
      <c r="CB84" s="24">
        <v>0</v>
      </c>
      <c r="CC84" s="24">
        <v>82231.760000000009</v>
      </c>
      <c r="CD84" s="35">
        <v>0</v>
      </c>
      <c r="CE84" s="32">
        <f t="shared" si="2"/>
        <v>451253.38</v>
      </c>
    </row>
    <row r="85" spans="1:84" x14ac:dyDescent="0.35">
      <c r="A85" s="39" t="s">
        <v>270</v>
      </c>
      <c r="B85" s="32"/>
      <c r="C85" s="32">
        <v>0</v>
      </c>
      <c r="D85" s="32">
        <v>0</v>
      </c>
      <c r="E85" s="32">
        <v>1957843.2499999998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9453.86</v>
      </c>
      <c r="L85" s="32">
        <v>0</v>
      </c>
      <c r="M85" s="32">
        <v>0</v>
      </c>
      <c r="N85" s="32">
        <v>0</v>
      </c>
      <c r="O85" s="32">
        <v>10</v>
      </c>
      <c r="P85" s="32">
        <v>58200.14</v>
      </c>
      <c r="Q85" s="32">
        <v>0</v>
      </c>
      <c r="R85" s="32">
        <v>1074.6100000000001</v>
      </c>
      <c r="S85" s="32">
        <v>-51344.979999999996</v>
      </c>
      <c r="T85" s="32">
        <v>76215.090000000011</v>
      </c>
      <c r="U85" s="32">
        <v>1229236.3</v>
      </c>
      <c r="V85" s="32">
        <v>0</v>
      </c>
      <c r="W85" s="32">
        <v>0</v>
      </c>
      <c r="X85" s="32">
        <v>0</v>
      </c>
      <c r="Y85" s="32">
        <v>1193524.07</v>
      </c>
      <c r="Z85" s="32">
        <v>0</v>
      </c>
      <c r="AA85" s="32">
        <v>0</v>
      </c>
      <c r="AB85" s="32">
        <v>1221570.6000000001</v>
      </c>
      <c r="AC85" s="32">
        <v>542914.38</v>
      </c>
      <c r="AD85" s="32">
        <v>0</v>
      </c>
      <c r="AE85" s="32">
        <v>1112889.4099999999</v>
      </c>
      <c r="AF85" s="32">
        <v>0</v>
      </c>
      <c r="AG85" s="32">
        <v>3097162.2300000004</v>
      </c>
      <c r="AH85" s="32">
        <v>0</v>
      </c>
      <c r="AI85" s="32">
        <v>0</v>
      </c>
      <c r="AJ85" s="32">
        <v>39606.520000000004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375917.35999999993</v>
      </c>
      <c r="AZ85" s="32">
        <v>0</v>
      </c>
      <c r="BA85" s="32">
        <v>48179.93</v>
      </c>
      <c r="BB85" s="32">
        <v>85057.61</v>
      </c>
      <c r="BC85" s="32">
        <v>0</v>
      </c>
      <c r="BD85" s="32">
        <v>3314.11</v>
      </c>
      <c r="BE85" s="32">
        <v>948989.59000000008</v>
      </c>
      <c r="BF85" s="32">
        <v>0</v>
      </c>
      <c r="BG85" s="32">
        <v>1325.81</v>
      </c>
      <c r="BH85" s="32">
        <v>17140.190000000002</v>
      </c>
      <c r="BI85" s="32">
        <v>0</v>
      </c>
      <c r="BJ85" s="32">
        <v>0</v>
      </c>
      <c r="BK85" s="32">
        <v>0</v>
      </c>
      <c r="BL85" s="32">
        <v>0</v>
      </c>
      <c r="BM85" s="32">
        <v>0</v>
      </c>
      <c r="BN85" s="32">
        <v>259081.11999999994</v>
      </c>
      <c r="BO85" s="32">
        <v>69475.740000000005</v>
      </c>
      <c r="BP85" s="32">
        <v>0</v>
      </c>
      <c r="BQ85" s="32">
        <v>0</v>
      </c>
      <c r="BR85" s="32">
        <v>0</v>
      </c>
      <c r="BS85" s="32">
        <v>-1490.35</v>
      </c>
      <c r="BT85" s="32">
        <v>193787.61000000002</v>
      </c>
      <c r="BU85" s="32">
        <v>0</v>
      </c>
      <c r="BV85" s="32">
        <v>0</v>
      </c>
      <c r="BW85" s="32">
        <v>439456.7</v>
      </c>
      <c r="BX85" s="32">
        <v>0</v>
      </c>
      <c r="BY85" s="32">
        <v>1168178.53</v>
      </c>
      <c r="BZ85" s="32">
        <v>0</v>
      </c>
      <c r="CA85" s="32">
        <v>143406.12</v>
      </c>
      <c r="CB85" s="32">
        <v>0</v>
      </c>
      <c r="CC85" s="32">
        <v>7060027.9299999997</v>
      </c>
      <c r="CD85" s="32">
        <v>231560.73</v>
      </c>
      <c r="CE85" s="32">
        <f t="shared" si="2"/>
        <v>21531764.209999997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0</v>
      </c>
      <c r="D87" s="24">
        <v>0</v>
      </c>
      <c r="E87" s="24">
        <v>2971391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584892.49</v>
      </c>
      <c r="V87" s="24">
        <v>0</v>
      </c>
      <c r="W87" s="24">
        <v>0</v>
      </c>
      <c r="X87" s="24">
        <v>0</v>
      </c>
      <c r="Y87" s="24">
        <v>552392.98</v>
      </c>
      <c r="Z87" s="24">
        <v>0</v>
      </c>
      <c r="AA87" s="24">
        <v>0</v>
      </c>
      <c r="AB87" s="24">
        <v>1148512.6000000001</v>
      </c>
      <c r="AC87" s="24">
        <v>533887</v>
      </c>
      <c r="AD87" s="24">
        <v>0</v>
      </c>
      <c r="AE87" s="24">
        <v>319731</v>
      </c>
      <c r="AF87" s="24">
        <v>0</v>
      </c>
      <c r="AG87" s="24">
        <v>231371</v>
      </c>
      <c r="AH87" s="24">
        <v>0</v>
      </c>
      <c r="AI87" s="24">
        <v>0</v>
      </c>
      <c r="AJ87" s="24">
        <v>23024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3">SUM(C87:CD87)</f>
        <v>6365202.0700000003</v>
      </c>
    </row>
    <row r="88" spans="1:84" x14ac:dyDescent="0.35">
      <c r="A88" s="26" t="s">
        <v>273</v>
      </c>
      <c r="B88" s="20"/>
      <c r="C88" s="24">
        <v>0</v>
      </c>
      <c r="D88" s="24">
        <v>0</v>
      </c>
      <c r="E88" s="24">
        <v>630962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339674</v>
      </c>
      <c r="Q88" s="24">
        <v>0</v>
      </c>
      <c r="R88" s="24">
        <v>1547</v>
      </c>
      <c r="S88" s="24">
        <v>0</v>
      </c>
      <c r="T88" s="24">
        <v>307169</v>
      </c>
      <c r="U88" s="24">
        <v>5404820.8999999994</v>
      </c>
      <c r="V88" s="24">
        <v>0</v>
      </c>
      <c r="W88" s="24">
        <v>0</v>
      </c>
      <c r="X88" s="24">
        <v>0</v>
      </c>
      <c r="Y88" s="24">
        <v>12133215.710000001</v>
      </c>
      <c r="Z88" s="24">
        <v>0</v>
      </c>
      <c r="AA88" s="24">
        <v>0</v>
      </c>
      <c r="AB88" s="24">
        <v>2773179.0300000003</v>
      </c>
      <c r="AC88" s="24">
        <v>865987</v>
      </c>
      <c r="AD88" s="24">
        <v>0</v>
      </c>
      <c r="AE88" s="24">
        <v>1826649</v>
      </c>
      <c r="AF88" s="24">
        <v>0</v>
      </c>
      <c r="AG88" s="24">
        <v>9353670.5099999998</v>
      </c>
      <c r="AH88" s="24">
        <v>0</v>
      </c>
      <c r="AI88" s="24">
        <v>0</v>
      </c>
      <c r="AJ88" s="24">
        <v>305534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3"/>
        <v>33942408.149999999</v>
      </c>
    </row>
    <row r="89" spans="1:84" x14ac:dyDescent="0.35">
      <c r="A89" s="26" t="s">
        <v>274</v>
      </c>
      <c r="B89" s="20"/>
      <c r="C89" s="32">
        <v>0</v>
      </c>
      <c r="D89" s="32">
        <v>0</v>
      </c>
      <c r="E89" s="32">
        <v>3602353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339674</v>
      </c>
      <c r="Q89" s="32">
        <v>0</v>
      </c>
      <c r="R89" s="32">
        <v>1547</v>
      </c>
      <c r="S89" s="32">
        <v>0</v>
      </c>
      <c r="T89" s="32">
        <v>307169</v>
      </c>
      <c r="U89" s="32">
        <v>5989713.3899999997</v>
      </c>
      <c r="V89" s="32">
        <v>0</v>
      </c>
      <c r="W89" s="32">
        <v>0</v>
      </c>
      <c r="X89" s="32">
        <v>0</v>
      </c>
      <c r="Y89" s="32">
        <v>12685608.690000001</v>
      </c>
      <c r="Z89" s="32">
        <v>0</v>
      </c>
      <c r="AA89" s="32">
        <v>0</v>
      </c>
      <c r="AB89" s="32">
        <v>3921691.6300000004</v>
      </c>
      <c r="AC89" s="32">
        <v>1399874</v>
      </c>
      <c r="AD89" s="32">
        <v>0</v>
      </c>
      <c r="AE89" s="32">
        <v>2146380</v>
      </c>
      <c r="AF89" s="32">
        <v>0</v>
      </c>
      <c r="AG89" s="32">
        <v>9585041.5099999998</v>
      </c>
      <c r="AH89" s="32">
        <v>0</v>
      </c>
      <c r="AI89" s="32">
        <v>0</v>
      </c>
      <c r="AJ89" s="32">
        <v>328558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3"/>
        <v>40307610.219999999</v>
      </c>
    </row>
    <row r="90" spans="1:84" x14ac:dyDescent="0.35">
      <c r="A90" s="39" t="s">
        <v>275</v>
      </c>
      <c r="B90" s="32"/>
      <c r="C90" s="24">
        <v>0</v>
      </c>
      <c r="D90" s="24">
        <v>0</v>
      </c>
      <c r="E90" s="24">
        <v>4924.9799999999996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2710.5399999999995</v>
      </c>
      <c r="Q90" s="24">
        <v>0</v>
      </c>
      <c r="R90" s="24">
        <v>79.25</v>
      </c>
      <c r="S90" s="24">
        <v>1047.92</v>
      </c>
      <c r="T90" s="24">
        <v>0</v>
      </c>
      <c r="U90" s="24">
        <v>851.81</v>
      </c>
      <c r="V90" s="24">
        <v>0</v>
      </c>
      <c r="W90" s="24">
        <v>0</v>
      </c>
      <c r="X90" s="24">
        <v>0</v>
      </c>
      <c r="Y90" s="24">
        <v>1803.92</v>
      </c>
      <c r="Z90" s="24">
        <v>0</v>
      </c>
      <c r="AA90" s="24">
        <v>0</v>
      </c>
      <c r="AB90" s="24">
        <v>494.9</v>
      </c>
      <c r="AC90" s="24">
        <v>474.55</v>
      </c>
      <c r="AD90" s="24">
        <v>0</v>
      </c>
      <c r="AE90" s="24">
        <v>4712.24</v>
      </c>
      <c r="AF90" s="24">
        <v>0</v>
      </c>
      <c r="AG90" s="24">
        <v>1487.19</v>
      </c>
      <c r="AH90" s="24">
        <v>0</v>
      </c>
      <c r="AI90" s="24">
        <v>0</v>
      </c>
      <c r="AJ90" s="24">
        <v>271.39</v>
      </c>
      <c r="AK90" s="24">
        <v>0</v>
      </c>
      <c r="AL90" s="24">
        <v>271.39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1872.5300000000002</v>
      </c>
      <c r="AZ90" s="24">
        <v>0</v>
      </c>
      <c r="BA90" s="24">
        <v>0</v>
      </c>
      <c r="BB90" s="24">
        <v>65.260000000000005</v>
      </c>
      <c r="BC90" s="24">
        <v>0</v>
      </c>
      <c r="BD90" s="24">
        <v>0</v>
      </c>
      <c r="BE90" s="24">
        <v>3941.2200000000003</v>
      </c>
      <c r="BF90" s="24">
        <v>0</v>
      </c>
      <c r="BG90" s="24">
        <v>0</v>
      </c>
      <c r="BH90" s="24">
        <v>723.38</v>
      </c>
      <c r="BI90" s="24">
        <v>0</v>
      </c>
      <c r="BJ90" s="24">
        <v>0</v>
      </c>
      <c r="BK90" s="24">
        <v>0</v>
      </c>
      <c r="BL90" s="24">
        <v>470.03999999999996</v>
      </c>
      <c r="BM90" s="24">
        <v>0</v>
      </c>
      <c r="BN90" s="24">
        <v>1494.91</v>
      </c>
      <c r="BO90" s="24">
        <v>0</v>
      </c>
      <c r="BP90" s="24">
        <v>0</v>
      </c>
      <c r="BQ90" s="24">
        <v>0</v>
      </c>
      <c r="BR90" s="24">
        <v>0</v>
      </c>
      <c r="BS90" s="24">
        <v>124.1</v>
      </c>
      <c r="BT90" s="24">
        <v>991.59999999999991</v>
      </c>
      <c r="BU90" s="24">
        <v>0</v>
      </c>
      <c r="BV90" s="24">
        <v>0</v>
      </c>
      <c r="BW90" s="24">
        <v>0</v>
      </c>
      <c r="BX90" s="24">
        <v>0</v>
      </c>
      <c r="BY90" s="24">
        <v>737.05</v>
      </c>
      <c r="BZ90" s="24">
        <v>0</v>
      </c>
      <c r="CA90" s="24">
        <v>0</v>
      </c>
      <c r="CB90" s="24">
        <v>0</v>
      </c>
      <c r="CC90" s="24">
        <v>75.959999999999994</v>
      </c>
      <c r="CD90" s="264" t="s">
        <v>233</v>
      </c>
      <c r="CE90" s="32">
        <f t="shared" si="3"/>
        <v>29626.12999999999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3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0</v>
      </c>
      <c r="D92" s="24">
        <v>0</v>
      </c>
      <c r="E92" s="24">
        <v>2117.3497605795974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1165.3166551014258</v>
      </c>
      <c r="Q92" s="24">
        <v>0</v>
      </c>
      <c r="R92" s="24">
        <v>34.071197959368988</v>
      </c>
      <c r="S92" s="24">
        <v>450.52226833541897</v>
      </c>
      <c r="T92" s="24">
        <v>0</v>
      </c>
      <c r="U92" s="24">
        <v>366.21056320214637</v>
      </c>
      <c r="V92" s="24">
        <v>0</v>
      </c>
      <c r="W92" s="24">
        <v>0</v>
      </c>
      <c r="X92" s="24">
        <v>0</v>
      </c>
      <c r="Y92" s="24">
        <v>775.54215044624493</v>
      </c>
      <c r="Z92" s="24">
        <v>0</v>
      </c>
      <c r="AA92" s="24">
        <v>0</v>
      </c>
      <c r="AB92" s="24">
        <v>212.76764504847588</v>
      </c>
      <c r="AC92" s="24">
        <v>204.01876330118048</v>
      </c>
      <c r="AD92" s="24">
        <v>0</v>
      </c>
      <c r="AE92" s="24">
        <v>2025.8884778808447</v>
      </c>
      <c r="AF92" s="24">
        <v>0</v>
      </c>
      <c r="AG92" s="24">
        <v>639.37343713809423</v>
      </c>
      <c r="AH92" s="24">
        <v>0</v>
      </c>
      <c r="AI92" s="24">
        <v>0</v>
      </c>
      <c r="AJ92" s="24">
        <v>116.67611879108077</v>
      </c>
      <c r="AK92" s="24">
        <v>0</v>
      </c>
      <c r="AL92" s="24">
        <v>116.67611879108077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0</v>
      </c>
      <c r="BB92" s="24">
        <v>28.05661045840278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310.9958760864144</v>
      </c>
      <c r="BI92" s="24">
        <v>0</v>
      </c>
      <c r="BJ92" s="29" t="s">
        <v>233</v>
      </c>
      <c r="BK92" s="24">
        <v>0</v>
      </c>
      <c r="BL92" s="24">
        <v>202.07982194096905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53.353131441737432</v>
      </c>
      <c r="BT92" s="24">
        <v>426.30914695912031</v>
      </c>
      <c r="BU92" s="24">
        <v>0</v>
      </c>
      <c r="BV92" s="24">
        <v>0</v>
      </c>
      <c r="BW92" s="24">
        <v>0</v>
      </c>
      <c r="BX92" s="24">
        <v>0</v>
      </c>
      <c r="BY92" s="24">
        <v>316.87288903410615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3"/>
        <v>9562.0806324957084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3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0</v>
      </c>
      <c r="D94" s="315">
        <v>0</v>
      </c>
      <c r="E94" s="315">
        <v>9.720552884615385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4.0399038461538458E-2</v>
      </c>
      <c r="Q94" s="316">
        <v>0</v>
      </c>
      <c r="R94" s="316">
        <v>0</v>
      </c>
      <c r="S94" s="317">
        <v>0</v>
      </c>
      <c r="T94" s="317">
        <v>0.76177884615384617</v>
      </c>
      <c r="U94" s="318">
        <v>0</v>
      </c>
      <c r="V94" s="316">
        <v>0</v>
      </c>
      <c r="W94" s="316">
        <v>0</v>
      </c>
      <c r="X94" s="316">
        <v>0</v>
      </c>
      <c r="Y94" s="316">
        <v>0</v>
      </c>
      <c r="Z94" s="316">
        <v>0</v>
      </c>
      <c r="AA94" s="316">
        <v>0</v>
      </c>
      <c r="AB94" s="317">
        <v>6.1009615384615386E-3</v>
      </c>
      <c r="AC94" s="316">
        <v>0</v>
      </c>
      <c r="AD94" s="316">
        <v>0</v>
      </c>
      <c r="AE94" s="316">
        <v>0</v>
      </c>
      <c r="AF94" s="316">
        <v>0</v>
      </c>
      <c r="AG94" s="316">
        <v>6.349427884615384</v>
      </c>
      <c r="AH94" s="316">
        <v>0</v>
      </c>
      <c r="AI94" s="316">
        <v>0</v>
      </c>
      <c r="AJ94" s="316">
        <v>0.25510576923076922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3"/>
        <v>17.133365384615384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99109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1378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>
        <v>1</v>
      </c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279</v>
      </c>
      <c r="D127" s="50">
        <v>2192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0</v>
      </c>
      <c r="D130" s="50">
        <v>0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15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15</v>
      </c>
      <c r="D143" s="20"/>
      <c r="E143" s="32">
        <f>SUM(C132:C142)</f>
        <v>15</v>
      </c>
    </row>
    <row r="144" spans="1:5" x14ac:dyDescent="0.35">
      <c r="A144" s="20" t="s">
        <v>325</v>
      </c>
      <c r="B144" s="46" t="s">
        <v>284</v>
      </c>
      <c r="C144" s="47">
        <v>25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149</v>
      </c>
      <c r="C154" s="50">
        <v>70</v>
      </c>
      <c r="D154" s="50">
        <v>60</v>
      </c>
      <c r="E154" s="32">
        <f>SUM(B154:D154)</f>
        <v>279</v>
      </c>
    </row>
    <row r="155" spans="1:6" x14ac:dyDescent="0.35">
      <c r="A155" s="20" t="s">
        <v>227</v>
      </c>
      <c r="B155" s="50">
        <v>1168</v>
      </c>
      <c r="C155" s="50">
        <v>551</v>
      </c>
      <c r="D155" s="50">
        <v>473</v>
      </c>
      <c r="E155" s="32">
        <f>SUM(B155:D155)</f>
        <v>2192</v>
      </c>
    </row>
    <row r="156" spans="1:6" x14ac:dyDescent="0.35">
      <c r="A156" s="20" t="s">
        <v>332</v>
      </c>
      <c r="B156" s="50">
        <v>15860</v>
      </c>
      <c r="C156" s="50">
        <v>7488</v>
      </c>
      <c r="D156" s="50">
        <v>6418</v>
      </c>
      <c r="E156" s="32">
        <f>SUM(B156:D156)</f>
        <v>29766</v>
      </c>
    </row>
    <row r="157" spans="1:6" x14ac:dyDescent="0.35">
      <c r="A157" s="20" t="s">
        <v>272</v>
      </c>
      <c r="B157" s="50">
        <v>4281056</v>
      </c>
      <c r="C157" s="50">
        <v>1156723</v>
      </c>
      <c r="D157" s="50">
        <v>927423</v>
      </c>
      <c r="E157" s="32">
        <f>SUM(B157:D157)</f>
        <v>6365202</v>
      </c>
      <c r="F157" s="18"/>
    </row>
    <row r="158" spans="1:6" x14ac:dyDescent="0.35">
      <c r="A158" s="20" t="s">
        <v>273</v>
      </c>
      <c r="B158" s="50">
        <v>17195483</v>
      </c>
      <c r="C158" s="50">
        <v>8983666</v>
      </c>
      <c r="D158" s="50">
        <v>7763259</v>
      </c>
      <c r="E158" s="32">
        <f>SUM(B158:D158)</f>
        <v>33942408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494133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-6316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743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124041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101598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714199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0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43864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43864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91361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3110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94471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563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136529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137092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164421.78</v>
      </c>
      <c r="C211" s="47">
        <v>0</v>
      </c>
      <c r="D211" s="50">
        <v>0</v>
      </c>
      <c r="E211" s="32">
        <f t="shared" ref="E211:E219" si="4">SUM(B211:C211)-D211</f>
        <v>164421.78</v>
      </c>
    </row>
    <row r="212" spans="1:5" x14ac:dyDescent="0.35">
      <c r="A212" s="20" t="s">
        <v>367</v>
      </c>
      <c r="B212" s="50">
        <v>274692.09000000003</v>
      </c>
      <c r="C212" s="47">
        <v>0</v>
      </c>
      <c r="D212" s="50">
        <v>0</v>
      </c>
      <c r="E212" s="32">
        <f t="shared" si="4"/>
        <v>274692.09000000003</v>
      </c>
    </row>
    <row r="213" spans="1:5" x14ac:dyDescent="0.35">
      <c r="A213" s="20" t="s">
        <v>368</v>
      </c>
      <c r="B213" s="50">
        <v>5553502.6600000001</v>
      </c>
      <c r="C213" s="47">
        <v>0</v>
      </c>
      <c r="D213" s="50">
        <v>0</v>
      </c>
      <c r="E213" s="32">
        <f t="shared" si="4"/>
        <v>5553502.6600000001</v>
      </c>
    </row>
    <row r="214" spans="1:5" x14ac:dyDescent="0.35">
      <c r="A214" s="20" t="s">
        <v>369</v>
      </c>
      <c r="B214" s="50"/>
      <c r="C214" s="47"/>
      <c r="D214" s="50"/>
      <c r="E214" s="32">
        <f t="shared" si="4"/>
        <v>0</v>
      </c>
    </row>
    <row r="215" spans="1:5" x14ac:dyDescent="0.35">
      <c r="A215" s="20" t="s">
        <v>370</v>
      </c>
      <c r="B215" s="50">
        <v>2102470.71</v>
      </c>
      <c r="C215" s="47">
        <v>0</v>
      </c>
      <c r="D215" s="50">
        <v>0</v>
      </c>
      <c r="E215" s="32">
        <f t="shared" si="4"/>
        <v>2102470.71</v>
      </c>
    </row>
    <row r="216" spans="1:5" x14ac:dyDescent="0.35">
      <c r="A216" s="20" t="s">
        <v>371</v>
      </c>
      <c r="B216" s="50">
        <v>6545396.4099999992</v>
      </c>
      <c r="C216" s="47">
        <v>443971.7799999984</v>
      </c>
      <c r="D216" s="50">
        <v>6752</v>
      </c>
      <c r="E216" s="32">
        <f t="shared" si="4"/>
        <v>6982616.1899999976</v>
      </c>
    </row>
    <row r="217" spans="1:5" x14ac:dyDescent="0.35">
      <c r="A217" s="20" t="s">
        <v>372</v>
      </c>
      <c r="B217" s="50"/>
      <c r="C217" s="47"/>
      <c r="D217" s="50"/>
      <c r="E217" s="32">
        <f t="shared" si="4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4"/>
        <v>0</v>
      </c>
    </row>
    <row r="219" spans="1:5" x14ac:dyDescent="0.35">
      <c r="A219" s="20" t="s">
        <v>374</v>
      </c>
      <c r="B219" s="50">
        <v>731211.9</v>
      </c>
      <c r="C219" s="47">
        <v>-424869.33</v>
      </c>
      <c r="D219" s="50">
        <v>-6197.55</v>
      </c>
      <c r="E219" s="32">
        <f t="shared" si="4"/>
        <v>312540.12</v>
      </c>
    </row>
    <row r="220" spans="1:5" x14ac:dyDescent="0.35">
      <c r="A220" s="20" t="s">
        <v>215</v>
      </c>
      <c r="B220" s="32">
        <f>SUM(B211:B219)</f>
        <v>15371695.549999999</v>
      </c>
      <c r="C220" s="266">
        <f>SUM(C211:C219)</f>
        <v>19102.449999998382</v>
      </c>
      <c r="D220" s="32">
        <f>SUM(D211:D219)</f>
        <v>554.44999999999982</v>
      </c>
      <c r="E220" s="32">
        <f>SUM(E211:E219)</f>
        <v>15390243.549999997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259084.67</v>
      </c>
      <c r="C225" s="47">
        <v>5133.9199999999546</v>
      </c>
      <c r="D225" s="50">
        <v>0</v>
      </c>
      <c r="E225" s="32">
        <f t="shared" ref="E225:E232" si="5">SUM(B225:C225)-D225</f>
        <v>264218.58999999997</v>
      </c>
    </row>
    <row r="226" spans="1:5" x14ac:dyDescent="0.35">
      <c r="A226" s="20" t="s">
        <v>368</v>
      </c>
      <c r="B226" s="50">
        <v>4838896.37</v>
      </c>
      <c r="C226" s="47">
        <v>128368.76999999955</v>
      </c>
      <c r="D226" s="50">
        <v>0</v>
      </c>
      <c r="E226" s="32">
        <f t="shared" si="5"/>
        <v>4967265.1399999997</v>
      </c>
    </row>
    <row r="227" spans="1:5" x14ac:dyDescent="0.35">
      <c r="A227" s="20" t="s">
        <v>369</v>
      </c>
      <c r="B227" s="50"/>
      <c r="C227" s="47"/>
      <c r="D227" s="50"/>
      <c r="E227" s="32">
        <f t="shared" si="5"/>
        <v>0</v>
      </c>
    </row>
    <row r="228" spans="1:5" x14ac:dyDescent="0.35">
      <c r="A228" s="20" t="s">
        <v>370</v>
      </c>
      <c r="B228" s="50">
        <v>2096111.84</v>
      </c>
      <c r="C228" s="47">
        <v>2121.9399999997113</v>
      </c>
      <c r="D228" s="50">
        <v>0</v>
      </c>
      <c r="E228" s="32">
        <f t="shared" si="5"/>
        <v>2098233.7799999998</v>
      </c>
    </row>
    <row r="229" spans="1:5" x14ac:dyDescent="0.35">
      <c r="A229" s="20" t="s">
        <v>371</v>
      </c>
      <c r="B229" s="50">
        <v>6243304.9099999992</v>
      </c>
      <c r="C229" s="47">
        <v>154197.53000000026</v>
      </c>
      <c r="D229" s="50">
        <v>252.75</v>
      </c>
      <c r="E229" s="32">
        <f t="shared" si="5"/>
        <v>6397249.6899999995</v>
      </c>
    </row>
    <row r="230" spans="1:5" x14ac:dyDescent="0.35">
      <c r="A230" s="20" t="s">
        <v>372</v>
      </c>
      <c r="B230" s="50"/>
      <c r="C230" s="47"/>
      <c r="D230" s="50"/>
      <c r="E230" s="32">
        <f t="shared" si="5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5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5"/>
        <v>0</v>
      </c>
    </row>
    <row r="233" spans="1:5" x14ac:dyDescent="0.35">
      <c r="A233" s="20" t="s">
        <v>215</v>
      </c>
      <c r="B233" s="32">
        <f>SUM(B224:B232)</f>
        <v>13437397.789999999</v>
      </c>
      <c r="C233" s="266">
        <f>SUM(C224:C232)</f>
        <v>289822.15999999945</v>
      </c>
      <c r="D233" s="32">
        <f>SUM(D224:D232)</f>
        <v>252.75</v>
      </c>
      <c r="E233" s="32">
        <f>SUM(E224:E232)</f>
        <v>13726967.199999999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-455681</v>
      </c>
      <c r="D237" s="40">
        <f>C237</f>
        <v>-455681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11411907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5078834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257199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1218605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1332518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341150.50000000006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19640213.5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222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127586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877238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1004824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20189356.5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3213382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4672508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2943925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2777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201046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0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5145788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3965195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3965195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164422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274692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5553503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2102471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6982616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312540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15390244</v>
      </c>
      <c r="E291" s="20"/>
    </row>
    <row r="292" spans="1:5" x14ac:dyDescent="0.35">
      <c r="A292" s="20" t="s">
        <v>416</v>
      </c>
      <c r="B292" s="46" t="s">
        <v>284</v>
      </c>
      <c r="C292" s="47">
        <v>13726967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1663277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51622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51622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10825882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438809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1047699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838774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2325282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554819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554819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3085958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-5048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3080910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3080910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4864869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10825880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10825882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6365202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33942408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40307610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-455681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19640213.5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1004824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20189356.5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20118253.5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451253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451253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451253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20569506.5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8452590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714199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1866044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1290337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226514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1461074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289822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43864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94471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137092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7407011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7407011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21983018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-1413511.5</v>
      </c>
      <c r="E417" s="32"/>
    </row>
    <row r="418" spans="1:13" x14ac:dyDescent="0.35">
      <c r="A418" s="32" t="s">
        <v>508</v>
      </c>
      <c r="B418" s="20"/>
      <c r="C418" s="236">
        <v>-454778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-454778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-1868289.5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-1868289.5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25684.909999999989</v>
      </c>
      <c r="E612" s="258">
        <f>SUM(C624:D647)+SUM(C668:D713)</f>
        <v>14139127.770116001</v>
      </c>
      <c r="F612" s="258">
        <f>CE64-(AX64+BD64+BE64+BG64+BJ64+BN64+BP64+BQ64+CB64+CC64+CD64)</f>
        <v>1212526.2199999997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72.68774999999998</v>
      </c>
      <c r="I612" s="256">
        <f>CE92-(AX92+AY92+AZ92+BD92+BE92+BF92+BG92+BJ92+BN92+BO92+BP92+BQ92+BR92+CB92+CC92+CD92)</f>
        <v>9562.0806324957084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40307610.219999999</v>
      </c>
      <c r="L612" s="262">
        <f>CE94-(AW94+AX94+AY94+AZ94+BA94+BB94+BC94+BD94+BE94+BF94+BG94+BH94+BI94+BJ94+BK94+BL94+BM94+BN94+BO94+BP94+BQ94+BR94+BS94+BT94+BU94+BV94+BW94+BX94+BY94+BZ94+CA94+CB94+CC94+CD94)</f>
        <v>17.133365384615384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948989.59000000008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231560.73</v>
      </c>
      <c r="D615" s="256">
        <f>SUM(C614:C615)</f>
        <v>1180550.32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1325.81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259081.11999999994</v>
      </c>
      <c r="D619" s="256">
        <f>(D615/D612)*BN90</f>
        <v>68710.245777431221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7060027.9299999997</v>
      </c>
      <c r="D620" s="256">
        <f>(D615/D612)*CC90</f>
        <v>3491.3341065707468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7392636.4398840023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3314.11</v>
      </c>
      <c r="D624" s="256">
        <f>(D615/D612)*BD90</f>
        <v>0</v>
      </c>
      <c r="E624" s="258">
        <f>(E623/E612)*SUM(C624:D624)</f>
        <v>1732.7808864961526</v>
      </c>
      <c r="F624" s="258">
        <f>SUM(C624:E624)</f>
        <v>5046.8908864961522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375917.35999999993</v>
      </c>
      <c r="D625" s="256">
        <f>(D615/D612)*AY90</f>
        <v>86066.71741149186</v>
      </c>
      <c r="E625" s="258">
        <f>(E623/E612)*SUM(C625:D625)</f>
        <v>241548.16201157833</v>
      </c>
      <c r="F625" s="258">
        <f>(F624/F612)*AY64</f>
        <v>96.902122178490927</v>
      </c>
      <c r="G625" s="256">
        <f>SUM(C625:F625)</f>
        <v>703629.14154524857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69475.740000000005</v>
      </c>
      <c r="D627" s="256">
        <f>(D615/D612)*BO90</f>
        <v>0</v>
      </c>
      <c r="E627" s="258">
        <f>(E623/E612)*SUM(C627:D627)</f>
        <v>36325.358647472836</v>
      </c>
      <c r="F627" s="258">
        <f>(F624/F612)*BO64</f>
        <v>11.203813864591856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48179.93</v>
      </c>
      <c r="D630" s="256">
        <f>(D615/D612)*BA90</f>
        <v>0</v>
      </c>
      <c r="E630" s="258">
        <f>(E623/E612)*SUM(C630:D630)</f>
        <v>25190.854201195063</v>
      </c>
      <c r="F630" s="258">
        <f>(F624/F612)*BA64</f>
        <v>0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85057.61</v>
      </c>
      <c r="D632" s="256">
        <f>(D615/D612)*BB90</f>
        <v>2999.5321721275272</v>
      </c>
      <c r="E632" s="258">
        <f>(E623/E612)*SUM(C632:D632)</f>
        <v>46040.636211633551</v>
      </c>
      <c r="F632" s="258">
        <f>(F624/F612)*BB64</f>
        <v>5.3872990419133666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17140.190000000002</v>
      </c>
      <c r="D636" s="256">
        <f>(D615/D612)*BH90</f>
        <v>33248.568536218365</v>
      </c>
      <c r="E636" s="258">
        <f>(E623/E612)*SUM(C636:D636)</f>
        <v>26345.739183620648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0</v>
      </c>
      <c r="D637" s="256">
        <f>(D615/D612)*BL90</f>
        <v>21604.353389316926</v>
      </c>
      <c r="E637" s="258">
        <f>(E623/E612)*SUM(C637:D637)</f>
        <v>11295.826215218185</v>
      </c>
      <c r="F637" s="258">
        <f>(F624/F612)*BL64</f>
        <v>0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-1490.35</v>
      </c>
      <c r="D639" s="256">
        <f>(D615/D612)*BS90</f>
        <v>5703.9831835891218</v>
      </c>
      <c r="E639" s="258">
        <f>(E623/E612)*SUM(C639:D639)</f>
        <v>2203.0961685729089</v>
      </c>
      <c r="F639" s="258">
        <f>(F624/F612)*BS64</f>
        <v>5.0349192125924276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193787.61000000002</v>
      </c>
      <c r="D640" s="256">
        <f>(D615/D612)*BT90</f>
        <v>45576.710111579152</v>
      </c>
      <c r="E640" s="258">
        <f>(E623/E612)*SUM(C640:D640)</f>
        <v>125151.52448123055</v>
      </c>
      <c r="F640" s="258">
        <f>(F624/F612)*BT64</f>
        <v>0.65539484910081725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439456.7</v>
      </c>
      <c r="D643" s="256">
        <f>(D615/D612)*BW90</f>
        <v>0</v>
      </c>
      <c r="E643" s="258">
        <f>(E623/E612)*SUM(C643:D643)</f>
        <v>229769.73311165706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1168178.53</v>
      </c>
      <c r="D645" s="256">
        <f>(D615/D612)*BY90</f>
        <v>33876.879979567784</v>
      </c>
      <c r="E645" s="258">
        <f>(E623/E612)*SUM(C645:D645)</f>
        <v>628494.11725075252</v>
      </c>
      <c r="F645" s="258">
        <f>(F624/F612)*BY64</f>
        <v>1.1497505345301584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143406.12</v>
      </c>
      <c r="D647" s="256">
        <f>(D615/D612)*CA90</f>
        <v>0</v>
      </c>
      <c r="E647" s="258">
        <f>(E623/E612)*SUM(C647:D647)</f>
        <v>74979.823766433095</v>
      </c>
      <c r="F647" s="258">
        <f>(F624/F612)*CA64</f>
        <v>3.4343089673128686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11043408.729999995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6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6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1957843.2499999998</v>
      </c>
      <c r="D670" s="256">
        <f>(D615/D612)*E90</f>
        <v>226365.8589807635</v>
      </c>
      <c r="E670" s="258">
        <f>(E623/E612)*SUM(C670:D670)</f>
        <v>1142012.7262380121</v>
      </c>
      <c r="F670" s="258">
        <f>(F624/F612)*E64</f>
        <v>422.34732932226626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6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6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6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6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6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6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9453.86</v>
      </c>
      <c r="D676" s="256">
        <f>(D615/D612)*K90</f>
        <v>0</v>
      </c>
      <c r="E676" s="258">
        <f>(E623/E612)*SUM(C676:D676)</f>
        <v>4942.9463450550875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6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6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6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6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10</v>
      </c>
      <c r="D680" s="256">
        <f>(D615/D612)*O90</f>
        <v>0</v>
      </c>
      <c r="E680" s="258">
        <f>(E623/E612)*SUM(C680:D680)</f>
        <v>5.2284953924165229</v>
      </c>
      <c r="F680" s="258">
        <f>(F624/F612)*O64</f>
        <v>4.1622942277455686E-2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6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58200.14</v>
      </c>
      <c r="D681" s="256">
        <f>(D615/D612)*P90</f>
        <v>124584.00143791825</v>
      </c>
      <c r="E681" s="258">
        <f>(E623/E612)*SUM(C681:D681)</f>
        <v>95568.60413149657</v>
      </c>
      <c r="F681" s="258">
        <f>(F624/F612)*P64</f>
        <v>68.111824365770772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6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6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1074.6100000000001</v>
      </c>
      <c r="D683" s="256">
        <f>(D615/D612)*R90</f>
        <v>3642.5517107126343</v>
      </c>
      <c r="E683" s="258">
        <f>(E623/E612)*SUM(C683:D683)</f>
        <v>2466.3658269744656</v>
      </c>
      <c r="F683" s="258">
        <f>(F624/F612)*R64</f>
        <v>0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6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-51344.979999999996</v>
      </c>
      <c r="D684" s="256">
        <f>(D615/D612)*S90</f>
        <v>48165.334873059735</v>
      </c>
      <c r="E684" s="258">
        <f>(E623/E612)*SUM(C684:D684)</f>
        <v>-1662.4759895726804</v>
      </c>
      <c r="F684" s="258">
        <f>(F624/F612)*S64</f>
        <v>-284.19982657571859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6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76215.090000000011</v>
      </c>
      <c r="D685" s="256">
        <f>(D615/D612)*T90</f>
        <v>0</v>
      </c>
      <c r="E685" s="258">
        <f>(E623/E612)*SUM(C685:D685)</f>
        <v>39849.02468976107</v>
      </c>
      <c r="F685" s="258">
        <f>(F624/F612)*T64</f>
        <v>0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6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1229236.3</v>
      </c>
      <c r="D686" s="256">
        <f>(D615/D612)*U90</f>
        <v>39151.570633465344</v>
      </c>
      <c r="E686" s="258">
        <f>(E623/E612)*SUM(C686:D686)</f>
        <v>663176.013740408</v>
      </c>
      <c r="F686" s="258">
        <f>(F624/F612)*U64</f>
        <v>1380.862379378096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6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6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6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6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1193524.07</v>
      </c>
      <c r="D690" s="256">
        <f>(D615/D612)*Y90</f>
        <v>82913.209867365746</v>
      </c>
      <c r="E690" s="258">
        <f>(E623/E612)*SUM(C690:D690)</f>
        <v>667384.64364952024</v>
      </c>
      <c r="F690" s="258">
        <f>(F624/F612)*Y64</f>
        <v>39.562523388837072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6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6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6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1221570.6000000001</v>
      </c>
      <c r="D693" s="256">
        <f>(D615/D612)*AB90</f>
        <v>22746.988537939211</v>
      </c>
      <c r="E693" s="258">
        <f>(E623/E612)*SUM(C693:D693)</f>
        <v>650590.87783734559</v>
      </c>
      <c r="F693" s="258">
        <f>(F624/F612)*AB64</f>
        <v>2447.7989922482993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6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542914.38</v>
      </c>
      <c r="D694" s="256">
        <f>(D615/D612)*AC90</f>
        <v>21811.645606544866</v>
      </c>
      <c r="E694" s="258">
        <f>(E623/E612)*SUM(C694:D694)</f>
        <v>295266.74228615157</v>
      </c>
      <c r="F694" s="258">
        <f>(F624/F612)*AC64</f>
        <v>172.71414924264869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6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6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1112889.4099999999</v>
      </c>
      <c r="D696" s="256">
        <f>(D615/D612)*AE90</f>
        <v>216587.73341688962</v>
      </c>
      <c r="E696" s="258">
        <f>(E623/E612)*SUM(C696:D696)</f>
        <v>695116.51186782878</v>
      </c>
      <c r="F696" s="258">
        <f>(F624/F612)*AE64</f>
        <v>132.63366996011098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6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6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3097162.2300000004</v>
      </c>
      <c r="D698" s="256">
        <f>(D615/D612)*AG90</f>
        <v>68355.412979870322</v>
      </c>
      <c r="E698" s="258">
        <f>(E623/E612)*SUM(C698:D698)</f>
        <v>1655089.4410933466</v>
      </c>
      <c r="F698" s="258">
        <f>(F624/F612)*AG64</f>
        <v>506.84390004673077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6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6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6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39606.520000000004</v>
      </c>
      <c r="D701" s="256">
        <f>(D615/D612)*AJ90</f>
        <v>12473.843643789296</v>
      </c>
      <c r="E701" s="258">
        <f>(E623/E612)*SUM(C701:D701)</f>
        <v>27230.194134692938</v>
      </c>
      <c r="F701" s="258">
        <f>(F624/F612)*AJ64</f>
        <v>36.40671352830266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6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6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12473.843643789296</v>
      </c>
      <c r="E703" s="258">
        <f>(E623/E612)*SUM(C703:D703)</f>
        <v>6521.9434017276471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6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6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6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6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6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6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6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6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6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6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6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21531764.209999993</v>
      </c>
      <c r="D715" s="231">
        <f>SUM(D616:D647)+SUM(D668:D713)</f>
        <v>1180550.3200000005</v>
      </c>
      <c r="E715" s="231">
        <f>SUM(E624:E647)+SUM(E668:E713)</f>
        <v>7392636.4398840014</v>
      </c>
      <c r="F715" s="231">
        <f>SUM(F625:F648)+SUM(F668:F713)</f>
        <v>5046.8908864961541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21531764.209999997</v>
      </c>
      <c r="D716" s="231">
        <f>D615</f>
        <v>1180550.32</v>
      </c>
      <c r="E716" s="231">
        <f>E623</f>
        <v>7392636.4398840023</v>
      </c>
      <c r="F716" s="231">
        <f>F624</f>
        <v>5046.8908864961522</v>
      </c>
      <c r="G716" s="231">
        <f>G625</f>
        <v>703629.14154524857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11043408.729999995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7FF77F85-4BFE-4663-A12E-E9EDE8F519C4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PROVIDENCE ST JOSEPH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3213382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4672508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2943925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2777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201046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0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5145788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3965195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3965195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164422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274692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5553503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2102471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6982616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312540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13726967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1663277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51622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51622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10825882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PROVIDENCE ST JOSEPH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438809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1047699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838774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2325282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554819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554819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3085958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-5048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3080910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3080910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4864869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4864869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10825882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PROVIDENCE ST JOSEPH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6365202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33942408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40307610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-455681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19640213.5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1004824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20189356.5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20118253.5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451253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451253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20569506.5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8452590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714199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1866044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1290337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226514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1461074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289822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43864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94471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137092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7407011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21983018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-1413511.5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-454778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-1868289.5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-1868289.5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PROVIDENCE ST JOSEPH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2192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16.497533653846155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1723865.38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113891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101469.83999999997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1469.62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8223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9239.41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-315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0</v>
      </c>
      <c r="D21" s="287">
        <f>data!D85</f>
        <v>0</v>
      </c>
      <c r="E21" s="287">
        <f>data!E85</f>
        <v>1957843.2499999998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2971391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630962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3602353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4924.9799999999996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2117.3497605795974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9.720552884615385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PROVIDENCE ST JOSEPH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0.22056249999999999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20799.04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14023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10</v>
      </c>
      <c r="I46" s="287">
        <f>data!P64</f>
        <v>16364.010000000002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8.66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315.63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9412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8870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33.200000000000003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17.420000000000002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-2188.96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9453.86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10</v>
      </c>
      <c r="I53" s="287">
        <f>data!P85</f>
        <v>58200.14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0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339674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339674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2710.5399999999995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1165.3166551014258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4.0399038461538458E-2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PROVIDENCE ST JOSEPH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0</v>
      </c>
      <c r="F74" s="294">
        <f>data!T60</f>
        <v>0.765625</v>
      </c>
      <c r="G74" s="294">
        <f>data!U60</f>
        <v>6.4007884615384603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1001.61</v>
      </c>
      <c r="E75" s="287">
        <f>data!S61</f>
        <v>0</v>
      </c>
      <c r="F75" s="287">
        <f>data!T61</f>
        <v>73620.100000000006</v>
      </c>
      <c r="G75" s="287">
        <f>data!U61</f>
        <v>612080.4</v>
      </c>
      <c r="H75" s="287">
        <f>data!V61</f>
        <v>0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73</v>
      </c>
      <c r="E76" s="287">
        <f>data!S62</f>
        <v>910</v>
      </c>
      <c r="F76" s="287">
        <f>data!T62</f>
        <v>2377</v>
      </c>
      <c r="G76" s="287">
        <f>data!U62</f>
        <v>44993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2960.73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0</v>
      </c>
      <c r="E78" s="287">
        <f>data!S64</f>
        <v>-68279.61</v>
      </c>
      <c r="F78" s="287">
        <f>data!T64</f>
        <v>0</v>
      </c>
      <c r="G78" s="287">
        <f>data!U64</f>
        <v>331755.11</v>
      </c>
      <c r="H78" s="287">
        <f>data!V64</f>
        <v>0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15964.550000000001</v>
      </c>
      <c r="F80" s="287">
        <f>data!T66</f>
        <v>217.99</v>
      </c>
      <c r="G80" s="287">
        <f>data!U66</f>
        <v>227729.06</v>
      </c>
      <c r="H80" s="287">
        <f>data!V66</f>
        <v>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6037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0</v>
      </c>
      <c r="E83" s="287">
        <f>data!S69</f>
        <v>60.08</v>
      </c>
      <c r="F83" s="287">
        <f>data!T69</f>
        <v>0</v>
      </c>
      <c r="G83" s="287">
        <f>data!U69</f>
        <v>3681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1074.6100000000001</v>
      </c>
      <c r="E85" s="287">
        <f>data!S85</f>
        <v>-51344.979999999996</v>
      </c>
      <c r="F85" s="287">
        <f>data!T85</f>
        <v>76215.090000000011</v>
      </c>
      <c r="G85" s="287">
        <f>data!U85</f>
        <v>1229236.3</v>
      </c>
      <c r="H85" s="287">
        <f>data!V85</f>
        <v>0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0</v>
      </c>
      <c r="E88" s="287">
        <f>data!S87</f>
        <v>0</v>
      </c>
      <c r="F88" s="287">
        <f>data!T87</f>
        <v>0</v>
      </c>
      <c r="G88" s="287">
        <f>data!U87</f>
        <v>584892.49</v>
      </c>
      <c r="H88" s="287">
        <f>data!V87</f>
        <v>0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1547</v>
      </c>
      <c r="E89" s="287">
        <f>data!S88</f>
        <v>0</v>
      </c>
      <c r="F89" s="287">
        <f>data!T88</f>
        <v>307169</v>
      </c>
      <c r="G89" s="287">
        <f>data!U88</f>
        <v>5404820.8999999994</v>
      </c>
      <c r="H89" s="287">
        <f>data!V88</f>
        <v>0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1547</v>
      </c>
      <c r="E90" s="287">
        <f>data!S89</f>
        <v>0</v>
      </c>
      <c r="F90" s="287">
        <f>data!T89</f>
        <v>307169</v>
      </c>
      <c r="G90" s="287">
        <f>data!U89</f>
        <v>5989713.3899999997</v>
      </c>
      <c r="H90" s="287">
        <f>data!V89</f>
        <v>0</v>
      </c>
      <c r="I90" s="287">
        <f>data!W89</f>
        <v>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79.25</v>
      </c>
      <c r="E92" s="287">
        <f>data!S90</f>
        <v>1047.92</v>
      </c>
      <c r="F92" s="287">
        <f>data!T90</f>
        <v>0</v>
      </c>
      <c r="G92" s="287">
        <f>data!U90</f>
        <v>851.81</v>
      </c>
      <c r="H92" s="287">
        <f>data!V90</f>
        <v>0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34.071197959368988</v>
      </c>
      <c r="E94" s="287">
        <f>data!S92</f>
        <v>450.52226833541897</v>
      </c>
      <c r="F94" s="287">
        <f>data!T92</f>
        <v>0</v>
      </c>
      <c r="G94" s="287">
        <f>data!U92</f>
        <v>366.21056320214637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0.76177884615384617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PROVIDENCE ST JOSEPH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6.3243942307692302</v>
      </c>
      <c r="E106" s="294">
        <f>data!Z60</f>
        <v>0</v>
      </c>
      <c r="F106" s="294">
        <f>data!AA60</f>
        <v>0</v>
      </c>
      <c r="G106" s="294">
        <f>data!AB60</f>
        <v>4.2583125000000006</v>
      </c>
      <c r="H106" s="294">
        <f>data!AC60</f>
        <v>5.6074903846153834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576574.69999999995</v>
      </c>
      <c r="E107" s="287">
        <f>data!Z61</f>
        <v>0</v>
      </c>
      <c r="F107" s="287">
        <f>data!AA61</f>
        <v>0</v>
      </c>
      <c r="G107" s="287">
        <f>data!AB61</f>
        <v>504470.94000000006</v>
      </c>
      <c r="H107" s="287">
        <f>data!AC61</f>
        <v>451232.55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54024</v>
      </c>
      <c r="E108" s="287">
        <f>data!Z62</f>
        <v>0</v>
      </c>
      <c r="F108" s="287">
        <f>data!AA62</f>
        <v>0</v>
      </c>
      <c r="G108" s="287">
        <f>data!AB62</f>
        <v>36094</v>
      </c>
      <c r="H108" s="287">
        <f>data!AC62</f>
        <v>43640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9504.98</v>
      </c>
      <c r="E110" s="287">
        <f>data!Z64</f>
        <v>0</v>
      </c>
      <c r="F110" s="287">
        <f>data!AA64</f>
        <v>0</v>
      </c>
      <c r="G110" s="287">
        <f>data!AB64</f>
        <v>588088.89000000013</v>
      </c>
      <c r="H110" s="287">
        <f>data!AC64</f>
        <v>41494.939999999995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471053.52999999997</v>
      </c>
      <c r="E112" s="287">
        <f>data!Z66</f>
        <v>0</v>
      </c>
      <c r="F112" s="287">
        <f>data!AA66</f>
        <v>0</v>
      </c>
      <c r="G112" s="287">
        <f>data!AB66</f>
        <v>50415.7</v>
      </c>
      <c r="H112" s="287">
        <f>data!AC66</f>
        <v>3858.6800000000003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82883</v>
      </c>
      <c r="E113" s="287">
        <f>data!Z67</f>
        <v>0</v>
      </c>
      <c r="F113" s="287">
        <f>data!AA67</f>
        <v>0</v>
      </c>
      <c r="G113" s="287">
        <f>data!AB67</f>
        <v>5239</v>
      </c>
      <c r="H113" s="287">
        <f>data!AC67</f>
        <v>2565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31078.3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-16.14</v>
      </c>
      <c r="E115" s="287">
        <f>data!Z69</f>
        <v>0</v>
      </c>
      <c r="F115" s="287">
        <f>data!AA69</f>
        <v>0</v>
      </c>
      <c r="G115" s="287">
        <f>data!AB69</f>
        <v>6212.4100000000008</v>
      </c>
      <c r="H115" s="287">
        <f>data!AC69</f>
        <v>123.21000000000001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-500</v>
      </c>
      <c r="E116" s="287">
        <f>-data!Z84</f>
        <v>0</v>
      </c>
      <c r="F116" s="287">
        <f>-data!AA84</f>
        <v>0</v>
      </c>
      <c r="G116" s="287">
        <f>-data!AB84</f>
        <v>-28.64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0</v>
      </c>
      <c r="D117" s="287">
        <f>data!Y85</f>
        <v>1193524.07</v>
      </c>
      <c r="E117" s="287">
        <f>data!Z85</f>
        <v>0</v>
      </c>
      <c r="F117" s="287">
        <f>data!AA85</f>
        <v>0</v>
      </c>
      <c r="G117" s="287">
        <f>data!AB85</f>
        <v>1221570.6000000001</v>
      </c>
      <c r="H117" s="287">
        <f>data!AC85</f>
        <v>542914.38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0</v>
      </c>
      <c r="D120" s="287">
        <f>data!Y87</f>
        <v>552392.98</v>
      </c>
      <c r="E120" s="287">
        <f>data!Z87</f>
        <v>0</v>
      </c>
      <c r="F120" s="287">
        <f>data!AA87</f>
        <v>0</v>
      </c>
      <c r="G120" s="287">
        <f>data!AB87</f>
        <v>1148512.6000000001</v>
      </c>
      <c r="H120" s="287">
        <f>data!AC87</f>
        <v>533887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0</v>
      </c>
      <c r="D121" s="287">
        <f>data!Y88</f>
        <v>12133215.710000001</v>
      </c>
      <c r="E121" s="287">
        <f>data!Z88</f>
        <v>0</v>
      </c>
      <c r="F121" s="287">
        <f>data!AA88</f>
        <v>0</v>
      </c>
      <c r="G121" s="287">
        <f>data!AB88</f>
        <v>2773179.0300000003</v>
      </c>
      <c r="H121" s="287">
        <f>data!AC88</f>
        <v>865987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0</v>
      </c>
      <c r="D122" s="287">
        <f>data!Y89</f>
        <v>12685608.690000001</v>
      </c>
      <c r="E122" s="287">
        <f>data!Z89</f>
        <v>0</v>
      </c>
      <c r="F122" s="287">
        <f>data!AA89</f>
        <v>0</v>
      </c>
      <c r="G122" s="287">
        <f>data!AB89</f>
        <v>3921691.6300000004</v>
      </c>
      <c r="H122" s="287">
        <f>data!AC89</f>
        <v>1399874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1803.92</v>
      </c>
      <c r="E124" s="287">
        <f>data!Z90</f>
        <v>0</v>
      </c>
      <c r="F124" s="287">
        <f>data!AA90</f>
        <v>0</v>
      </c>
      <c r="G124" s="287">
        <f>data!AB90</f>
        <v>494.9</v>
      </c>
      <c r="H124" s="287">
        <f>data!AC90</f>
        <v>474.55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775.54215044624493</v>
      </c>
      <c r="E126" s="287">
        <f>data!Z92</f>
        <v>0</v>
      </c>
      <c r="F126" s="287">
        <f>data!AA92</f>
        <v>0</v>
      </c>
      <c r="G126" s="287">
        <f>data!AB92</f>
        <v>212.76764504847588</v>
      </c>
      <c r="H126" s="287">
        <f>data!AC92</f>
        <v>204.01876330118048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6.1009615384615386E-3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PROVIDENCE ST JOSEPH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9.9650673076923084</v>
      </c>
      <c r="D138" s="294">
        <f>data!AF60</f>
        <v>0</v>
      </c>
      <c r="E138" s="294">
        <f>data!AG60</f>
        <v>13.334807692307692</v>
      </c>
      <c r="F138" s="294">
        <f>data!AH60</f>
        <v>0</v>
      </c>
      <c r="G138" s="294">
        <f>data!AI60</f>
        <v>0</v>
      </c>
      <c r="H138" s="294">
        <f>data!AJ60</f>
        <v>0.25540865384615385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991386.16999999993</v>
      </c>
      <c r="D139" s="287">
        <f>data!AF61</f>
        <v>0</v>
      </c>
      <c r="E139" s="287">
        <f>data!AG61</f>
        <v>1436408.34</v>
      </c>
      <c r="F139" s="287">
        <f>data!AH61</f>
        <v>0</v>
      </c>
      <c r="G139" s="287">
        <f>data!AI61</f>
        <v>0</v>
      </c>
      <c r="H139" s="287">
        <f>data!AJ61</f>
        <v>28918.86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80059</v>
      </c>
      <c r="D140" s="287">
        <f>data!AF62</f>
        <v>0</v>
      </c>
      <c r="E140" s="287">
        <f>data!AG62</f>
        <v>70798</v>
      </c>
      <c r="F140" s="287">
        <f>data!AH62</f>
        <v>0</v>
      </c>
      <c r="G140" s="287">
        <f>data!AI62</f>
        <v>0</v>
      </c>
      <c r="H140" s="287">
        <f>data!AJ62</f>
        <v>642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1408278.9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31865.520000000004</v>
      </c>
      <c r="D142" s="287">
        <f>data!AF64</f>
        <v>0</v>
      </c>
      <c r="E142" s="287">
        <f>data!AG64</f>
        <v>121770.32</v>
      </c>
      <c r="F142" s="287">
        <f>data!AH64</f>
        <v>0</v>
      </c>
      <c r="G142" s="287">
        <f>data!AI64</f>
        <v>0</v>
      </c>
      <c r="H142" s="287">
        <f>data!AJ64</f>
        <v>8746.7899999999991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471.95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1520.52</v>
      </c>
      <c r="D144" s="287">
        <f>data!AF66</f>
        <v>0</v>
      </c>
      <c r="E144" s="287">
        <f>data!AG66</f>
        <v>42945.22</v>
      </c>
      <c r="F144" s="287">
        <f>data!AH66</f>
        <v>0</v>
      </c>
      <c r="G144" s="287">
        <f>data!AI66</f>
        <v>0</v>
      </c>
      <c r="H144" s="287">
        <f>data!AJ66</f>
        <v>776.87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625</v>
      </c>
      <c r="D145" s="287">
        <f>data!AF67</f>
        <v>0</v>
      </c>
      <c r="E145" s="287">
        <f>data!AG67</f>
        <v>26527</v>
      </c>
      <c r="F145" s="287">
        <f>data!AH67</f>
        <v>0</v>
      </c>
      <c r="G145" s="287">
        <f>data!AI67</f>
        <v>0</v>
      </c>
      <c r="H145" s="287">
        <f>data!AJ67</f>
        <v>522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8353.2000000000007</v>
      </c>
      <c r="D147" s="287">
        <f>data!AF69</f>
        <v>0</v>
      </c>
      <c r="E147" s="287">
        <f>data!AG69</f>
        <v>1746.5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-920</v>
      </c>
      <c r="D148" s="287">
        <f>-data!AF84</f>
        <v>0</v>
      </c>
      <c r="E148" s="287">
        <f>-data!AG84</f>
        <v>-11784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1112889.4099999999</v>
      </c>
      <c r="D149" s="287">
        <f>data!AF85</f>
        <v>0</v>
      </c>
      <c r="E149" s="287">
        <f>data!AG85</f>
        <v>3097162.2300000004</v>
      </c>
      <c r="F149" s="287">
        <f>data!AH85</f>
        <v>0</v>
      </c>
      <c r="G149" s="287">
        <f>data!AI85</f>
        <v>0</v>
      </c>
      <c r="H149" s="287">
        <f>data!AJ85</f>
        <v>39606.520000000004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319731</v>
      </c>
      <c r="D152" s="287">
        <f>data!AF87</f>
        <v>0</v>
      </c>
      <c r="E152" s="287">
        <f>data!AG87</f>
        <v>231371</v>
      </c>
      <c r="F152" s="287">
        <f>data!AH87</f>
        <v>0</v>
      </c>
      <c r="G152" s="287">
        <f>data!AI87</f>
        <v>0</v>
      </c>
      <c r="H152" s="287">
        <f>data!AJ87</f>
        <v>23024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1826649</v>
      </c>
      <c r="D153" s="287">
        <f>data!AF88</f>
        <v>0</v>
      </c>
      <c r="E153" s="287">
        <f>data!AG88</f>
        <v>9353670.5099999998</v>
      </c>
      <c r="F153" s="287">
        <f>data!AH88</f>
        <v>0</v>
      </c>
      <c r="G153" s="287">
        <f>data!AI88</f>
        <v>0</v>
      </c>
      <c r="H153" s="287">
        <f>data!AJ88</f>
        <v>305534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2146380</v>
      </c>
      <c r="D154" s="287">
        <f>data!AF89</f>
        <v>0</v>
      </c>
      <c r="E154" s="287">
        <f>data!AG89</f>
        <v>9585041.5099999998</v>
      </c>
      <c r="F154" s="287">
        <f>data!AH89</f>
        <v>0</v>
      </c>
      <c r="G154" s="287">
        <f>data!AI89</f>
        <v>0</v>
      </c>
      <c r="H154" s="287">
        <f>data!AJ89</f>
        <v>328558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4712.24</v>
      </c>
      <c r="D156" s="287">
        <f>data!AF90</f>
        <v>0</v>
      </c>
      <c r="E156" s="287">
        <f>data!AG90</f>
        <v>1487.19</v>
      </c>
      <c r="F156" s="287">
        <f>data!AH90</f>
        <v>0</v>
      </c>
      <c r="G156" s="287">
        <f>data!AI90</f>
        <v>0</v>
      </c>
      <c r="H156" s="287">
        <f>data!AJ90</f>
        <v>271.39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2025.8884778808447</v>
      </c>
      <c r="D158" s="287">
        <f>data!AF92</f>
        <v>0</v>
      </c>
      <c r="E158" s="287">
        <f>data!AG92</f>
        <v>639.37343713809423</v>
      </c>
      <c r="F158" s="287">
        <f>data!AH92</f>
        <v>0</v>
      </c>
      <c r="G158" s="287">
        <f>data!AI92</f>
        <v>0</v>
      </c>
      <c r="H158" s="287">
        <f>data!AJ92</f>
        <v>116.67611879108077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6.349427884615384</v>
      </c>
      <c r="F160" s="294">
        <f>data!AH94</f>
        <v>0</v>
      </c>
      <c r="G160" s="294">
        <f>data!AI94</f>
        <v>0</v>
      </c>
      <c r="H160" s="294">
        <f>data!AJ94</f>
        <v>0.25510576923076922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PROVIDENCE ST JOSEPH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271.39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116.67611879108077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PROVIDENCE ST JOSEPH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4.8348653846153846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219069.84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16818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23280.940000000002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135767.28999999998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3685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0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-22703.71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0</v>
      </c>
      <c r="H213" s="287">
        <f>data!AX85</f>
        <v>0</v>
      </c>
      <c r="I213" s="287">
        <f>data!AY85</f>
        <v>375917.35999999993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1872.5300000000002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PROVIDENCE ST JOSEPH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29626.12999999999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0.86069230769230765</v>
      </c>
      <c r="F234" s="294">
        <f>data!BC60</f>
        <v>0</v>
      </c>
      <c r="G234" s="294">
        <f>data!BD60</f>
        <v>0</v>
      </c>
      <c r="H234" s="294">
        <f>data!BE60</f>
        <v>9.5993701923076937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73830.33</v>
      </c>
      <c r="F235" s="287">
        <f>data!BC61</f>
        <v>0</v>
      </c>
      <c r="G235" s="287">
        <f>data!BD61</f>
        <v>0</v>
      </c>
      <c r="H235" s="287">
        <f>data!BE61</f>
        <v>479355.32999999996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3913</v>
      </c>
      <c r="F236" s="287">
        <f>data!BC62</f>
        <v>0</v>
      </c>
      <c r="G236" s="287">
        <f>data!BD62</f>
        <v>0</v>
      </c>
      <c r="H236" s="287">
        <f>data!BE62</f>
        <v>40913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5598</v>
      </c>
      <c r="F237" s="287">
        <f>data!BC63</f>
        <v>0</v>
      </c>
      <c r="G237" s="287">
        <f>data!BD63</f>
        <v>0</v>
      </c>
      <c r="H237" s="287">
        <f>data!BE63</f>
        <v>250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1294.31</v>
      </c>
      <c r="F238" s="287">
        <f>data!BC64</f>
        <v>0</v>
      </c>
      <c r="G238" s="287">
        <f>data!BD64</f>
        <v>-8.18</v>
      </c>
      <c r="H238" s="287">
        <f>data!BE64</f>
        <v>60121.119999999995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220247.09000000003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48179.93</v>
      </c>
      <c r="E240" s="287">
        <f>data!BB66</f>
        <v>419.1</v>
      </c>
      <c r="F240" s="287">
        <f>data!BC66</f>
        <v>0</v>
      </c>
      <c r="G240" s="287">
        <f>data!BD66</f>
        <v>3322.29</v>
      </c>
      <c r="H240" s="287">
        <f>data!BE66</f>
        <v>136378.61999999997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10168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2.87</v>
      </c>
      <c r="F243" s="287">
        <f>data!BC69</f>
        <v>0</v>
      </c>
      <c r="G243" s="287">
        <f>data!BD69</f>
        <v>0</v>
      </c>
      <c r="H243" s="287">
        <f>data!BE69</f>
        <v>1556.4299999999998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48179.93</v>
      </c>
      <c r="E245" s="287">
        <f>data!BB85</f>
        <v>85057.61</v>
      </c>
      <c r="F245" s="287">
        <f>data!BC85</f>
        <v>0</v>
      </c>
      <c r="G245" s="287">
        <f>data!BD85</f>
        <v>3314.11</v>
      </c>
      <c r="H245" s="287">
        <f>data!BE85</f>
        <v>948989.59000000008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65.260000000000005</v>
      </c>
      <c r="F252" s="303">
        <f>data!BC90</f>
        <v>0</v>
      </c>
      <c r="G252" s="303">
        <f>data!BD90</f>
        <v>0</v>
      </c>
      <c r="H252" s="303">
        <f>data!BE90</f>
        <v>3941.2200000000003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28.05661045840278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PROVIDENCE ST JOSEPH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660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665.81</v>
      </c>
      <c r="D272" s="287">
        <f>data!BH66</f>
        <v>13119.19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4021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1325.81</v>
      </c>
      <c r="D277" s="287">
        <f>data!BH85</f>
        <v>17140.190000000002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0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723.38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470.03999999999996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310.9958760864144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202.07982194096905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PROVIDENCE ST JOSEPH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2.796716346153846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1.8138798076923075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130017.43999999997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169368.83000000002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29545</v>
      </c>
      <c r="D300" s="287">
        <f>data!BO62</f>
        <v>66784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5207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9500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17563.500000000004</v>
      </c>
      <c r="D302" s="287">
        <f>data!BO64</f>
        <v>2691.74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1209.6500000000001</v>
      </c>
      <c r="I302" s="287">
        <f>data!BT64</f>
        <v>157.46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4520.42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32.090000000000003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10203.32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9100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121045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12752.93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251639.82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9922.2300000000014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-327706.31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-2700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259081.11999999994</v>
      </c>
      <c r="D309" s="287">
        <f>data!BO85</f>
        <v>69475.740000000005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-1490.35</v>
      </c>
      <c r="I309" s="287">
        <f>data!BT85</f>
        <v>193787.61000000002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1494.91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124.1</v>
      </c>
      <c r="I316" s="303">
        <f>data!BT90</f>
        <v>991.59999999999991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53.353131441737432</v>
      </c>
      <c r="I318" s="303">
        <f>data!BT92</f>
        <v>426.30914695912031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PROVIDENCE ST JOSEPH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5.3376971153846151</v>
      </c>
      <c r="H330" s="294">
        <f>data!BZ60</f>
        <v>0</v>
      </c>
      <c r="I330" s="294">
        <f>data!CA60</f>
        <v>1.0454903846153845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836290.55</v>
      </c>
      <c r="H331" s="306">
        <f>data!BZ61</f>
        <v>0</v>
      </c>
      <c r="I331" s="306">
        <f>data!CA61</f>
        <v>121518.18000000001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49590</v>
      </c>
      <c r="H332" s="306">
        <f>data!BZ62</f>
        <v>0</v>
      </c>
      <c r="I332" s="306">
        <f>data!CA62</f>
        <v>9233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439456.7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276.23</v>
      </c>
      <c r="H334" s="306">
        <f>data!BZ64</f>
        <v>0</v>
      </c>
      <c r="I334" s="306">
        <f>data!CA64</f>
        <v>825.1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582.76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275938.34000000003</v>
      </c>
      <c r="H336" s="306">
        <f>data!BZ66</f>
        <v>0</v>
      </c>
      <c r="I336" s="306">
        <f>data!CA66</f>
        <v>11674.08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5675.65</v>
      </c>
      <c r="H339" s="306">
        <f>data!BZ69</f>
        <v>0</v>
      </c>
      <c r="I339" s="306">
        <f>data!CA69</f>
        <v>155.76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-175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439456.7</v>
      </c>
      <c r="F341" s="287">
        <f>data!BX85</f>
        <v>0</v>
      </c>
      <c r="G341" s="287">
        <f>data!BY85</f>
        <v>1168178.53</v>
      </c>
      <c r="H341" s="287">
        <f>data!BZ85</f>
        <v>0</v>
      </c>
      <c r="I341" s="287">
        <f>data!CA85</f>
        <v>143406.12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737.05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316.87288903410615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PROVIDENCE ST JOSEPH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2.4125000000000001E-2</v>
      </c>
      <c r="E362" s="309"/>
      <c r="F362" s="297"/>
      <c r="G362" s="297"/>
      <c r="H362" s="297"/>
      <c r="I362" s="310">
        <f>data!CE60</f>
        <v>89.942826923076908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2781.69</v>
      </c>
      <c r="E363" s="311"/>
      <c r="F363" s="311"/>
      <c r="G363" s="311"/>
      <c r="H363" s="311"/>
      <c r="I363" s="306">
        <f>data!CE61</f>
        <v>8452590.2800000012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30672</v>
      </c>
      <c r="E364" s="311"/>
      <c r="F364" s="311"/>
      <c r="G364" s="311"/>
      <c r="H364" s="311"/>
      <c r="I364" s="306">
        <f>data!CE62</f>
        <v>714199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1866044.3299999998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134.66999999999999</v>
      </c>
      <c r="E366" s="311"/>
      <c r="F366" s="311"/>
      <c r="G366" s="311"/>
      <c r="H366" s="311"/>
      <c r="I366" s="306">
        <f>data!CE64</f>
        <v>1290337.3299999998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226514.31000000006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30.18</v>
      </c>
      <c r="E368" s="311"/>
      <c r="F368" s="311"/>
      <c r="G368" s="311"/>
      <c r="H368" s="311"/>
      <c r="I368" s="306">
        <f>data!CE66</f>
        <v>1461074.1800000002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289822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43864.43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7108641.1499999994</v>
      </c>
      <c r="E371" s="306">
        <f>data!CD69</f>
        <v>231560.73</v>
      </c>
      <c r="F371" s="311"/>
      <c r="G371" s="311"/>
      <c r="H371" s="311"/>
      <c r="I371" s="306">
        <f>data!CE69</f>
        <v>8089825.1099999994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-82231.760000000009</v>
      </c>
      <c r="E372" s="287">
        <f>-data!CD84</f>
        <v>0</v>
      </c>
      <c r="F372" s="297"/>
      <c r="G372" s="297"/>
      <c r="H372" s="297"/>
      <c r="I372" s="287">
        <f>-data!CE84</f>
        <v>-451253.38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7060027.9299999997</v>
      </c>
      <c r="E373" s="306">
        <f>data!CD85</f>
        <v>231560.73</v>
      </c>
      <c r="F373" s="311"/>
      <c r="G373" s="311"/>
      <c r="H373" s="311"/>
      <c r="I373" s="287">
        <f>data!CE85</f>
        <v>21531764.209999997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6365202.0700000003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33942408.149999999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40307610.219999999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75.959999999999994</v>
      </c>
      <c r="E380" s="297"/>
      <c r="F380" s="297"/>
      <c r="G380" s="297"/>
      <c r="H380" s="297"/>
      <c r="I380" s="287">
        <f>data!CE90</f>
        <v>29626.12999999999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9562.0806324957084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17.133365384615384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397" transitionEvaluation="1" transitionEntry="1" codeName="Sheet12">
    <tabColor rgb="FF92D050"/>
    <pageSetUpPr autoPageBreaks="0" fitToPage="1"/>
  </sheetPr>
  <dimension ref="A1:CF717"/>
  <sheetViews>
    <sheetView topLeftCell="A397" zoomScale="70" zoomScaleNormal="70" workbookViewId="0">
      <selection activeCell="B412" sqref="B412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683540.69000000006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159773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7729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2459</v>
      </c>
      <c r="Q49" s="270">
        <f t="shared" si="0"/>
        <v>0</v>
      </c>
      <c r="R49" s="270">
        <f t="shared" si="0"/>
        <v>6110</v>
      </c>
      <c r="S49" s="270">
        <f t="shared" si="0"/>
        <v>0</v>
      </c>
      <c r="T49" s="270">
        <f t="shared" si="0"/>
        <v>5124</v>
      </c>
      <c r="U49" s="270">
        <f t="shared" si="0"/>
        <v>39626</v>
      </c>
      <c r="V49" s="270">
        <f t="shared" si="0"/>
        <v>0</v>
      </c>
      <c r="W49" s="270">
        <f t="shared" si="0"/>
        <v>0</v>
      </c>
      <c r="X49" s="270">
        <f t="shared" si="0"/>
        <v>0</v>
      </c>
      <c r="Y49" s="270">
        <f t="shared" si="0"/>
        <v>48432</v>
      </c>
      <c r="Z49" s="270">
        <f t="shared" si="0"/>
        <v>0</v>
      </c>
      <c r="AA49" s="270">
        <f t="shared" si="0"/>
        <v>0</v>
      </c>
      <c r="AB49" s="270">
        <f t="shared" si="0"/>
        <v>39684</v>
      </c>
      <c r="AC49" s="270">
        <f t="shared" si="0"/>
        <v>38178</v>
      </c>
      <c r="AD49" s="270">
        <f t="shared" si="0"/>
        <v>0</v>
      </c>
      <c r="AE49" s="270">
        <f t="shared" si="0"/>
        <v>84025</v>
      </c>
      <c r="AF49" s="270">
        <f t="shared" si="0"/>
        <v>0</v>
      </c>
      <c r="AG49" s="270">
        <f t="shared" si="0"/>
        <v>87590</v>
      </c>
      <c r="AH49" s="270">
        <f t="shared" si="0"/>
        <v>0</v>
      </c>
      <c r="AI49" s="270">
        <f t="shared" si="0"/>
        <v>0</v>
      </c>
      <c r="AJ49" s="270">
        <f t="shared" si="0"/>
        <v>1636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0</v>
      </c>
      <c r="AW49" s="270">
        <f t="shared" si="0"/>
        <v>0</v>
      </c>
      <c r="AX49" s="270">
        <f t="shared" si="0"/>
        <v>0</v>
      </c>
      <c r="AY49" s="270">
        <f t="shared" si="0"/>
        <v>16822</v>
      </c>
      <c r="AZ49" s="270">
        <f t="shared" si="0"/>
        <v>0</v>
      </c>
      <c r="BA49" s="270">
        <f t="shared" si="0"/>
        <v>0</v>
      </c>
      <c r="BB49" s="270">
        <f t="shared" si="0"/>
        <v>5062</v>
      </c>
      <c r="BC49" s="270">
        <f t="shared" si="0"/>
        <v>0</v>
      </c>
      <c r="BD49" s="270">
        <f t="shared" si="0"/>
        <v>0</v>
      </c>
      <c r="BE49" s="270">
        <f t="shared" si="0"/>
        <v>19192</v>
      </c>
      <c r="BF49" s="270">
        <f t="shared" si="0"/>
        <v>19068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16214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184</v>
      </c>
      <c r="BT49" s="270">
        <f t="shared" si="1"/>
        <v>15628</v>
      </c>
      <c r="BU49" s="270">
        <f t="shared" si="1"/>
        <v>0</v>
      </c>
      <c r="BV49" s="270">
        <f t="shared" si="1"/>
        <v>0</v>
      </c>
      <c r="BW49" s="270">
        <f t="shared" si="1"/>
        <v>0</v>
      </c>
      <c r="BX49" s="270">
        <f t="shared" si="1"/>
        <v>0</v>
      </c>
      <c r="BY49" s="270">
        <f t="shared" si="1"/>
        <v>62506</v>
      </c>
      <c r="BZ49" s="270">
        <f t="shared" si="1"/>
        <v>0</v>
      </c>
      <c r="CA49" s="270">
        <f t="shared" si="1"/>
        <v>2418</v>
      </c>
      <c r="CB49" s="270">
        <f t="shared" si="1"/>
        <v>0</v>
      </c>
      <c r="CC49" s="270">
        <f t="shared" si="1"/>
        <v>6079</v>
      </c>
      <c r="CD49" s="270">
        <f t="shared" si="1"/>
        <v>0</v>
      </c>
      <c r="CE49" s="32">
        <f>SUM(C49:CD49)</f>
        <v>683539</v>
      </c>
    </row>
    <row r="50" spans="1:83" x14ac:dyDescent="0.35">
      <c r="A50" s="20" t="s">
        <v>218</v>
      </c>
      <c r="B50" s="270">
        <f>B48+B49</f>
        <v>683540.69000000006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284865.09999999998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38217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78157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20682</v>
      </c>
      <c r="Q53" s="270">
        <f t="shared" si="2"/>
        <v>0</v>
      </c>
      <c r="R53" s="270">
        <f t="shared" si="2"/>
        <v>0</v>
      </c>
      <c r="S53" s="270">
        <f t="shared" si="2"/>
        <v>14613</v>
      </c>
      <c r="T53" s="270">
        <f t="shared" si="2"/>
        <v>0</v>
      </c>
      <c r="U53" s="270">
        <f t="shared" si="2"/>
        <v>7096</v>
      </c>
      <c r="V53" s="270">
        <f t="shared" si="2"/>
        <v>0</v>
      </c>
      <c r="W53" s="270">
        <f t="shared" si="2"/>
        <v>0</v>
      </c>
      <c r="X53" s="270">
        <f t="shared" si="2"/>
        <v>0</v>
      </c>
      <c r="Y53" s="270">
        <f t="shared" si="2"/>
        <v>17612</v>
      </c>
      <c r="Z53" s="270">
        <f t="shared" si="2"/>
        <v>0</v>
      </c>
      <c r="AA53" s="270">
        <f t="shared" si="2"/>
        <v>0</v>
      </c>
      <c r="AB53" s="270">
        <f t="shared" si="2"/>
        <v>2030</v>
      </c>
      <c r="AC53" s="270">
        <f t="shared" si="2"/>
        <v>920</v>
      </c>
      <c r="AD53" s="270">
        <f t="shared" si="2"/>
        <v>0</v>
      </c>
      <c r="AE53" s="270">
        <f t="shared" si="2"/>
        <v>20019</v>
      </c>
      <c r="AF53" s="270">
        <f t="shared" si="2"/>
        <v>0</v>
      </c>
      <c r="AG53" s="270">
        <f t="shared" si="2"/>
        <v>7683</v>
      </c>
      <c r="AH53" s="270">
        <f t="shared" si="2"/>
        <v>0</v>
      </c>
      <c r="AI53" s="270">
        <f t="shared" si="2"/>
        <v>0</v>
      </c>
      <c r="AJ53" s="270">
        <f t="shared" si="2"/>
        <v>0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13326</v>
      </c>
      <c r="AZ53" s="270">
        <f t="shared" si="2"/>
        <v>0</v>
      </c>
      <c r="BA53" s="270">
        <f t="shared" si="2"/>
        <v>0</v>
      </c>
      <c r="BB53" s="270">
        <f t="shared" si="2"/>
        <v>0</v>
      </c>
      <c r="BC53" s="270">
        <f t="shared" si="2"/>
        <v>0</v>
      </c>
      <c r="BD53" s="270">
        <f t="shared" si="2"/>
        <v>0</v>
      </c>
      <c r="BE53" s="270">
        <f t="shared" si="2"/>
        <v>27260</v>
      </c>
      <c r="BF53" s="270">
        <f t="shared" si="2"/>
        <v>3014</v>
      </c>
      <c r="BG53" s="270">
        <f t="shared" si="2"/>
        <v>0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321</v>
      </c>
      <c r="BM53" s="270">
        <f t="shared" si="2"/>
        <v>0</v>
      </c>
      <c r="BN53" s="270">
        <f t="shared" si="2"/>
        <v>20769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1843</v>
      </c>
      <c r="BT53" s="270">
        <f t="shared" si="3"/>
        <v>7897</v>
      </c>
      <c r="BU53" s="270">
        <f t="shared" si="3"/>
        <v>0</v>
      </c>
      <c r="BV53" s="270">
        <f t="shared" si="3"/>
        <v>3406</v>
      </c>
      <c r="BW53" s="270">
        <f t="shared" si="3"/>
        <v>0</v>
      </c>
      <c r="BX53" s="270">
        <f t="shared" si="3"/>
        <v>0</v>
      </c>
      <c r="BY53" s="270">
        <f t="shared" si="3"/>
        <v>0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0</v>
      </c>
      <c r="CD53" s="270">
        <f t="shared" si="3"/>
        <v>0</v>
      </c>
      <c r="CE53" s="32">
        <f>SUM(C53:CD53)</f>
        <v>284865</v>
      </c>
    </row>
    <row r="54" spans="1:83" x14ac:dyDescent="0.35">
      <c r="A54" s="20" t="s">
        <v>218</v>
      </c>
      <c r="B54" s="270">
        <f>B52+B53</f>
        <v>284865.09999999998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0</v>
      </c>
      <c r="D60" s="213">
        <v>0</v>
      </c>
      <c r="E60" s="213">
        <v>2102</v>
      </c>
      <c r="F60" s="213">
        <v>0</v>
      </c>
      <c r="G60" s="213">
        <v>0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5886.17</v>
      </c>
      <c r="AZ60" s="214"/>
      <c r="BA60" s="263"/>
      <c r="BB60" s="263"/>
      <c r="BC60" s="263"/>
      <c r="BD60" s="263"/>
      <c r="BE60" s="214">
        <v>34194.020000000004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0</v>
      </c>
      <c r="D61" s="243">
        <v>0</v>
      </c>
      <c r="E61" s="243">
        <v>19.310000000000002</v>
      </c>
      <c r="F61" s="243">
        <v>0</v>
      </c>
      <c r="G61" s="243">
        <v>0</v>
      </c>
      <c r="H61" s="243">
        <v>0</v>
      </c>
      <c r="I61" s="243">
        <v>0</v>
      </c>
      <c r="J61" s="243">
        <v>0</v>
      </c>
      <c r="K61" s="243">
        <v>0.8</v>
      </c>
      <c r="L61" s="243">
        <v>0</v>
      </c>
      <c r="M61" s="243">
        <v>0</v>
      </c>
      <c r="N61" s="243">
        <v>0</v>
      </c>
      <c r="O61" s="243">
        <v>0</v>
      </c>
      <c r="P61" s="244">
        <v>0.2</v>
      </c>
      <c r="Q61" s="244">
        <v>0</v>
      </c>
      <c r="R61" s="244">
        <v>0.34</v>
      </c>
      <c r="S61" s="245">
        <v>0</v>
      </c>
      <c r="T61" s="245">
        <v>0.69</v>
      </c>
      <c r="U61" s="246">
        <v>6.28</v>
      </c>
      <c r="V61" s="244">
        <v>0</v>
      </c>
      <c r="W61" s="244">
        <v>0</v>
      </c>
      <c r="X61" s="244">
        <v>0</v>
      </c>
      <c r="Y61" s="244">
        <v>5.9999999999999991</v>
      </c>
      <c r="Z61" s="244">
        <v>0</v>
      </c>
      <c r="AA61" s="244">
        <v>0</v>
      </c>
      <c r="AB61" s="245">
        <v>4.03</v>
      </c>
      <c r="AC61" s="244">
        <v>5.66</v>
      </c>
      <c r="AD61" s="244">
        <v>0</v>
      </c>
      <c r="AE61" s="244">
        <v>10.24</v>
      </c>
      <c r="AF61" s="244">
        <v>0</v>
      </c>
      <c r="AG61" s="244">
        <v>11.749999999999998</v>
      </c>
      <c r="AH61" s="244">
        <v>0</v>
      </c>
      <c r="AI61" s="244">
        <v>0</v>
      </c>
      <c r="AJ61" s="244">
        <v>0.17</v>
      </c>
      <c r="AK61" s="244">
        <v>0</v>
      </c>
      <c r="AL61" s="244">
        <v>0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0</v>
      </c>
      <c r="AW61" s="245">
        <v>0</v>
      </c>
      <c r="AX61" s="245">
        <v>0</v>
      </c>
      <c r="AY61" s="244">
        <v>4.67</v>
      </c>
      <c r="AZ61" s="244">
        <v>0</v>
      </c>
      <c r="BA61" s="245">
        <v>0</v>
      </c>
      <c r="BB61" s="245">
        <v>0.7</v>
      </c>
      <c r="BC61" s="245">
        <v>0</v>
      </c>
      <c r="BD61" s="245">
        <v>0</v>
      </c>
      <c r="BE61" s="244">
        <v>3.13</v>
      </c>
      <c r="BF61" s="245">
        <v>5.7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1.5100000000000002</v>
      </c>
      <c r="BO61" s="245">
        <v>0</v>
      </c>
      <c r="BP61" s="245">
        <v>0</v>
      </c>
      <c r="BQ61" s="245">
        <v>0</v>
      </c>
      <c r="BR61" s="245">
        <v>0</v>
      </c>
      <c r="BS61" s="245">
        <v>0.03</v>
      </c>
      <c r="BT61" s="245">
        <v>1.23</v>
      </c>
      <c r="BU61" s="245">
        <v>0</v>
      </c>
      <c r="BV61" s="245">
        <v>0</v>
      </c>
      <c r="BW61" s="245">
        <v>0</v>
      </c>
      <c r="BX61" s="245">
        <v>0</v>
      </c>
      <c r="BY61" s="245">
        <v>5.8499999999999988</v>
      </c>
      <c r="BZ61" s="245">
        <v>0</v>
      </c>
      <c r="CA61" s="245">
        <v>0.18</v>
      </c>
      <c r="CB61" s="245">
        <v>0</v>
      </c>
      <c r="CC61" s="245">
        <v>0.85</v>
      </c>
      <c r="CD61" s="247" t="s">
        <v>233</v>
      </c>
      <c r="CE61" s="268">
        <f t="shared" ref="CE61:CE69" si="4">SUM(C61:CD61)</f>
        <v>89.320000000000007</v>
      </c>
    </row>
    <row r="62" spans="1:83" x14ac:dyDescent="0.35">
      <c r="A62" s="39" t="s">
        <v>248</v>
      </c>
      <c r="B62" s="20"/>
      <c r="C62" s="213">
        <v>0</v>
      </c>
      <c r="D62" s="213">
        <v>0</v>
      </c>
      <c r="E62" s="213">
        <v>1873783.53</v>
      </c>
      <c r="F62" s="213">
        <v>0</v>
      </c>
      <c r="G62" s="213">
        <v>0</v>
      </c>
      <c r="H62" s="213">
        <v>0</v>
      </c>
      <c r="I62" s="213">
        <v>0</v>
      </c>
      <c r="J62" s="213">
        <v>0</v>
      </c>
      <c r="K62" s="213">
        <v>90647.939999999973</v>
      </c>
      <c r="L62" s="213">
        <v>0</v>
      </c>
      <c r="M62" s="213">
        <v>0</v>
      </c>
      <c r="N62" s="213">
        <v>0</v>
      </c>
      <c r="O62" s="213">
        <v>0</v>
      </c>
      <c r="P62" s="214">
        <v>28839.979999999996</v>
      </c>
      <c r="Q62" s="214">
        <v>0</v>
      </c>
      <c r="R62" s="214">
        <v>71661.740000000005</v>
      </c>
      <c r="S62" s="228">
        <v>0</v>
      </c>
      <c r="T62" s="228">
        <v>60092.770000000004</v>
      </c>
      <c r="U62" s="227">
        <v>464726.80000000005</v>
      </c>
      <c r="V62" s="214">
        <v>0</v>
      </c>
      <c r="W62" s="214">
        <v>0</v>
      </c>
      <c r="X62" s="214">
        <v>0</v>
      </c>
      <c r="Y62" s="214">
        <v>568001.25</v>
      </c>
      <c r="Z62" s="214">
        <v>0</v>
      </c>
      <c r="AA62" s="214">
        <v>0</v>
      </c>
      <c r="AB62" s="240">
        <v>465404.51</v>
      </c>
      <c r="AC62" s="214">
        <v>447746.81000000006</v>
      </c>
      <c r="AD62" s="214">
        <v>0</v>
      </c>
      <c r="AE62" s="214">
        <v>985426.51</v>
      </c>
      <c r="AF62" s="214">
        <v>0</v>
      </c>
      <c r="AG62" s="214">
        <v>1027236.9600000002</v>
      </c>
      <c r="AH62" s="214">
        <v>0</v>
      </c>
      <c r="AI62" s="214">
        <v>0</v>
      </c>
      <c r="AJ62" s="214">
        <v>19182.170000000002</v>
      </c>
      <c r="AK62" s="214">
        <v>0</v>
      </c>
      <c r="AL62" s="214">
        <v>0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0</v>
      </c>
      <c r="AW62" s="228">
        <v>0</v>
      </c>
      <c r="AX62" s="228">
        <v>0</v>
      </c>
      <c r="AY62" s="214">
        <v>197288.54</v>
      </c>
      <c r="AZ62" s="214">
        <v>0</v>
      </c>
      <c r="BA62" s="228">
        <v>0</v>
      </c>
      <c r="BB62" s="228">
        <v>59366.47</v>
      </c>
      <c r="BC62" s="228">
        <v>0</v>
      </c>
      <c r="BD62" s="228">
        <v>0</v>
      </c>
      <c r="BE62" s="214">
        <v>225080.26</v>
      </c>
      <c r="BF62" s="228">
        <v>223624.74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190158.62</v>
      </c>
      <c r="BO62" s="228">
        <v>0</v>
      </c>
      <c r="BP62" s="228">
        <v>0</v>
      </c>
      <c r="BQ62" s="228">
        <v>0</v>
      </c>
      <c r="BR62" s="228">
        <v>0</v>
      </c>
      <c r="BS62" s="228">
        <v>2162.3099999999995</v>
      </c>
      <c r="BT62" s="228">
        <v>183283.01999999996</v>
      </c>
      <c r="BU62" s="228">
        <v>0</v>
      </c>
      <c r="BV62" s="228">
        <v>0</v>
      </c>
      <c r="BW62" s="228">
        <v>0</v>
      </c>
      <c r="BX62" s="228">
        <v>0</v>
      </c>
      <c r="BY62" s="228">
        <v>733054.62</v>
      </c>
      <c r="BZ62" s="228">
        <v>0</v>
      </c>
      <c r="CA62" s="228">
        <v>28358.65</v>
      </c>
      <c r="CB62" s="228">
        <v>0</v>
      </c>
      <c r="CC62" s="228">
        <v>71291.859999999986</v>
      </c>
      <c r="CD62" s="29" t="s">
        <v>233</v>
      </c>
      <c r="CE62" s="32">
        <f t="shared" si="4"/>
        <v>8016420.0599999996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159773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7729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2459</v>
      </c>
      <c r="Q63" s="269">
        <f t="shared" si="5"/>
        <v>0</v>
      </c>
      <c r="R63" s="269">
        <f t="shared" si="5"/>
        <v>6110</v>
      </c>
      <c r="S63" s="269">
        <f t="shared" si="5"/>
        <v>0</v>
      </c>
      <c r="T63" s="269">
        <f t="shared" si="5"/>
        <v>5124</v>
      </c>
      <c r="U63" s="269">
        <f t="shared" si="5"/>
        <v>39626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48432</v>
      </c>
      <c r="Z63" s="269">
        <f t="shared" si="5"/>
        <v>0</v>
      </c>
      <c r="AA63" s="269">
        <f t="shared" si="5"/>
        <v>0</v>
      </c>
      <c r="AB63" s="269">
        <f t="shared" si="5"/>
        <v>39684</v>
      </c>
      <c r="AC63" s="269">
        <f t="shared" si="5"/>
        <v>38178</v>
      </c>
      <c r="AD63" s="269">
        <f t="shared" si="5"/>
        <v>0</v>
      </c>
      <c r="AE63" s="269">
        <f t="shared" si="5"/>
        <v>84025</v>
      </c>
      <c r="AF63" s="269">
        <f t="shared" si="5"/>
        <v>0</v>
      </c>
      <c r="AG63" s="269">
        <f t="shared" si="5"/>
        <v>87590</v>
      </c>
      <c r="AH63" s="269">
        <f t="shared" si="5"/>
        <v>0</v>
      </c>
      <c r="AI63" s="269">
        <f t="shared" si="5"/>
        <v>0</v>
      </c>
      <c r="AJ63" s="269">
        <f t="shared" si="5"/>
        <v>1636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16822</v>
      </c>
      <c r="AZ63" s="269">
        <f t="shared" si="5"/>
        <v>0</v>
      </c>
      <c r="BA63" s="269">
        <f t="shared" si="5"/>
        <v>0</v>
      </c>
      <c r="BB63" s="269">
        <f t="shared" si="5"/>
        <v>5062</v>
      </c>
      <c r="BC63" s="269">
        <f t="shared" si="5"/>
        <v>0</v>
      </c>
      <c r="BD63" s="269">
        <f t="shared" si="5"/>
        <v>0</v>
      </c>
      <c r="BE63" s="269">
        <f t="shared" si="5"/>
        <v>19192</v>
      </c>
      <c r="BF63" s="269">
        <f t="shared" si="5"/>
        <v>19068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16214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184</v>
      </c>
      <c r="BT63" s="269">
        <f t="shared" si="6"/>
        <v>15628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62506</v>
      </c>
      <c r="BZ63" s="269">
        <f t="shared" si="6"/>
        <v>0</v>
      </c>
      <c r="CA63" s="269">
        <f t="shared" si="6"/>
        <v>2418</v>
      </c>
      <c r="CB63" s="269">
        <f t="shared" si="6"/>
        <v>0</v>
      </c>
      <c r="CC63" s="269">
        <f t="shared" si="6"/>
        <v>6079</v>
      </c>
      <c r="CD63" s="29" t="s">
        <v>233</v>
      </c>
      <c r="CE63" s="32">
        <f t="shared" si="4"/>
        <v>683539</v>
      </c>
    </row>
    <row r="64" spans="1:83" x14ac:dyDescent="0.35">
      <c r="A64" s="39" t="s">
        <v>249</v>
      </c>
      <c r="B64" s="20"/>
      <c r="C64" s="213">
        <v>0</v>
      </c>
      <c r="D64" s="213">
        <v>0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0</v>
      </c>
      <c r="Q64" s="214">
        <v>0</v>
      </c>
      <c r="R64" s="214">
        <v>0</v>
      </c>
      <c r="S64" s="228">
        <v>0</v>
      </c>
      <c r="T64" s="228">
        <v>0</v>
      </c>
      <c r="U64" s="227">
        <v>3487.38</v>
      </c>
      <c r="V64" s="214">
        <v>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1480123.81</v>
      </c>
      <c r="AH64" s="214">
        <v>0</v>
      </c>
      <c r="AI64" s="214">
        <v>0</v>
      </c>
      <c r="AJ64" s="214">
        <v>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756</v>
      </c>
      <c r="BC64" s="228">
        <v>0</v>
      </c>
      <c r="BD64" s="228">
        <v>0</v>
      </c>
      <c r="BE64" s="214">
        <v>375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25347.61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242735.21999999997</v>
      </c>
      <c r="BX64" s="228">
        <v>0</v>
      </c>
      <c r="BY64" s="228">
        <v>0</v>
      </c>
      <c r="BZ64" s="228">
        <v>0</v>
      </c>
      <c r="CA64" s="228">
        <v>0</v>
      </c>
      <c r="CB64" s="228">
        <v>0</v>
      </c>
      <c r="CC64" s="228">
        <v>0</v>
      </c>
      <c r="CD64" s="29" t="s">
        <v>233</v>
      </c>
      <c r="CE64" s="32">
        <f t="shared" si="4"/>
        <v>1752825.02</v>
      </c>
    </row>
    <row r="65" spans="1:83" x14ac:dyDescent="0.35">
      <c r="A65" s="39" t="s">
        <v>250</v>
      </c>
      <c r="B65" s="20"/>
      <c r="C65" s="213">
        <v>0</v>
      </c>
      <c r="D65" s="213">
        <v>0</v>
      </c>
      <c r="E65" s="213">
        <v>93405.08</v>
      </c>
      <c r="F65" s="213">
        <v>0</v>
      </c>
      <c r="G65" s="213">
        <v>0</v>
      </c>
      <c r="H65" s="213">
        <v>0</v>
      </c>
      <c r="I65" s="213">
        <v>0</v>
      </c>
      <c r="J65" s="213">
        <v>0</v>
      </c>
      <c r="K65" s="213">
        <v>943.82999999999993</v>
      </c>
      <c r="L65" s="213">
        <v>0</v>
      </c>
      <c r="M65" s="213">
        <v>0</v>
      </c>
      <c r="N65" s="213">
        <v>0</v>
      </c>
      <c r="O65" s="213">
        <v>0</v>
      </c>
      <c r="P65" s="214">
        <v>17824.370000000003</v>
      </c>
      <c r="Q65" s="214">
        <v>0</v>
      </c>
      <c r="R65" s="214">
        <v>5542.9000000000005</v>
      </c>
      <c r="S65" s="228">
        <v>-41923.97</v>
      </c>
      <c r="T65" s="228">
        <v>0</v>
      </c>
      <c r="U65" s="227">
        <v>262106.31999999998</v>
      </c>
      <c r="V65" s="214">
        <v>0</v>
      </c>
      <c r="W65" s="214">
        <v>0</v>
      </c>
      <c r="X65" s="214">
        <v>0</v>
      </c>
      <c r="Y65" s="214">
        <v>37499.040000000001</v>
      </c>
      <c r="Z65" s="214">
        <v>0</v>
      </c>
      <c r="AA65" s="214">
        <v>0</v>
      </c>
      <c r="AB65" s="240">
        <v>707679.04</v>
      </c>
      <c r="AC65" s="214">
        <v>38975.360000000001</v>
      </c>
      <c r="AD65" s="214">
        <v>0</v>
      </c>
      <c r="AE65" s="214">
        <v>18269.22</v>
      </c>
      <c r="AF65" s="214">
        <v>0</v>
      </c>
      <c r="AG65" s="214">
        <v>98750.680000000008</v>
      </c>
      <c r="AH65" s="214">
        <v>0</v>
      </c>
      <c r="AI65" s="214">
        <v>0</v>
      </c>
      <c r="AJ65" s="214">
        <v>7068.3399999999992</v>
      </c>
      <c r="AK65" s="214">
        <v>0</v>
      </c>
      <c r="AL65" s="214">
        <v>0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0</v>
      </c>
      <c r="AW65" s="228">
        <v>0</v>
      </c>
      <c r="AX65" s="228">
        <v>0</v>
      </c>
      <c r="AY65" s="214">
        <v>39866.97</v>
      </c>
      <c r="AZ65" s="214">
        <v>0</v>
      </c>
      <c r="BA65" s="228">
        <v>0</v>
      </c>
      <c r="BB65" s="228">
        <v>2822.69</v>
      </c>
      <c r="BC65" s="228">
        <v>0</v>
      </c>
      <c r="BD65" s="228">
        <v>-1064.3699999999999</v>
      </c>
      <c r="BE65" s="214">
        <v>18397.580000000002</v>
      </c>
      <c r="BF65" s="228">
        <v>27271.29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5125.01</v>
      </c>
      <c r="BO65" s="228">
        <v>3057.4399999999996</v>
      </c>
      <c r="BP65" s="228">
        <v>0</v>
      </c>
      <c r="BQ65" s="228">
        <v>0</v>
      </c>
      <c r="BR65" s="228">
        <v>0</v>
      </c>
      <c r="BS65" s="228">
        <v>148.46000000000004</v>
      </c>
      <c r="BT65" s="228">
        <v>0</v>
      </c>
      <c r="BU65" s="228">
        <v>0</v>
      </c>
      <c r="BV65" s="228">
        <v>0</v>
      </c>
      <c r="BW65" s="228">
        <v>0</v>
      </c>
      <c r="BX65" s="228">
        <v>0</v>
      </c>
      <c r="BY65" s="228">
        <v>126.9</v>
      </c>
      <c r="BZ65" s="228">
        <v>0</v>
      </c>
      <c r="CA65" s="228">
        <v>267.94</v>
      </c>
      <c r="CB65" s="228">
        <v>0</v>
      </c>
      <c r="CC65" s="228">
        <v>51212.19</v>
      </c>
      <c r="CD65" s="29" t="s">
        <v>233</v>
      </c>
      <c r="CE65" s="32">
        <f t="shared" si="4"/>
        <v>1393372.3099999996</v>
      </c>
    </row>
    <row r="66" spans="1:83" x14ac:dyDescent="0.35">
      <c r="A66" s="39" t="s">
        <v>251</v>
      </c>
      <c r="B66" s="20"/>
      <c r="C66" s="213">
        <v>0</v>
      </c>
      <c r="D66" s="213">
        <v>0</v>
      </c>
      <c r="E66" s="213">
        <v>0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0</v>
      </c>
      <c r="Q66" s="214">
        <v>0</v>
      </c>
      <c r="R66" s="214">
        <v>130</v>
      </c>
      <c r="S66" s="228">
        <v>0</v>
      </c>
      <c r="T66" s="228">
        <v>0</v>
      </c>
      <c r="U66" s="227">
        <v>0</v>
      </c>
      <c r="V66" s="214">
        <v>0</v>
      </c>
      <c r="W66" s="214">
        <v>0</v>
      </c>
      <c r="X66" s="214">
        <v>0</v>
      </c>
      <c r="Y66" s="214">
        <v>0</v>
      </c>
      <c r="Z66" s="214">
        <v>0</v>
      </c>
      <c r="AA66" s="214">
        <v>0</v>
      </c>
      <c r="AB66" s="240">
        <v>0</v>
      </c>
      <c r="AC66" s="214">
        <v>0</v>
      </c>
      <c r="AD66" s="214">
        <v>0</v>
      </c>
      <c r="AE66" s="214">
        <v>0</v>
      </c>
      <c r="AF66" s="214">
        <v>0</v>
      </c>
      <c r="AG66" s="214">
        <v>383.37</v>
      </c>
      <c r="AH66" s="214">
        <v>0</v>
      </c>
      <c r="AI66" s="214">
        <v>0</v>
      </c>
      <c r="AJ66" s="214">
        <v>0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0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209150.65999999997</v>
      </c>
      <c r="BF66" s="228">
        <v>0</v>
      </c>
      <c r="BG66" s="228">
        <v>660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12927.409999999998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0</v>
      </c>
      <c r="BW66" s="228">
        <v>0</v>
      </c>
      <c r="BX66" s="228">
        <v>0</v>
      </c>
      <c r="BY66" s="228">
        <v>607.52</v>
      </c>
      <c r="BZ66" s="228">
        <v>0</v>
      </c>
      <c r="CA66" s="228">
        <v>0</v>
      </c>
      <c r="CB66" s="228">
        <v>0</v>
      </c>
      <c r="CC66" s="228">
        <v>0</v>
      </c>
      <c r="CD66" s="29" t="s">
        <v>233</v>
      </c>
      <c r="CE66" s="32">
        <f t="shared" si="4"/>
        <v>223858.95999999996</v>
      </c>
    </row>
    <row r="67" spans="1:83" x14ac:dyDescent="0.35">
      <c r="A67" s="39" t="s">
        <v>252</v>
      </c>
      <c r="B67" s="20"/>
      <c r="C67" s="213">
        <v>0</v>
      </c>
      <c r="D67" s="213">
        <v>0</v>
      </c>
      <c r="E67" s="213">
        <v>9110.1299999999992</v>
      </c>
      <c r="F67" s="213">
        <v>0</v>
      </c>
      <c r="G67" s="213">
        <v>0</v>
      </c>
      <c r="H67" s="213">
        <v>0</v>
      </c>
      <c r="I67" s="213">
        <v>0</v>
      </c>
      <c r="J67" s="213">
        <v>0</v>
      </c>
      <c r="K67" s="213">
        <v>9.2999999999999989</v>
      </c>
      <c r="L67" s="213">
        <v>0</v>
      </c>
      <c r="M67" s="213">
        <v>0</v>
      </c>
      <c r="N67" s="213">
        <v>0</v>
      </c>
      <c r="O67" s="213">
        <v>0</v>
      </c>
      <c r="P67" s="214">
        <v>4034.6400000000003</v>
      </c>
      <c r="Q67" s="214">
        <v>0</v>
      </c>
      <c r="R67" s="214">
        <v>0</v>
      </c>
      <c r="S67" s="228">
        <v>7652.31</v>
      </c>
      <c r="T67" s="228">
        <v>166.98000000000002</v>
      </c>
      <c r="U67" s="227">
        <v>234491.45</v>
      </c>
      <c r="V67" s="214">
        <v>0</v>
      </c>
      <c r="W67" s="214">
        <v>0</v>
      </c>
      <c r="X67" s="214">
        <v>0</v>
      </c>
      <c r="Y67" s="214">
        <v>417424.05</v>
      </c>
      <c r="Z67" s="214">
        <v>0</v>
      </c>
      <c r="AA67" s="214">
        <v>0</v>
      </c>
      <c r="AB67" s="240">
        <v>43973.74</v>
      </c>
      <c r="AC67" s="214">
        <v>9013.83</v>
      </c>
      <c r="AD67" s="214">
        <v>0</v>
      </c>
      <c r="AE67" s="214">
        <v>1841.0700000000002</v>
      </c>
      <c r="AF67" s="214">
        <v>0</v>
      </c>
      <c r="AG67" s="214">
        <v>15570.759999999998</v>
      </c>
      <c r="AH67" s="214">
        <v>0</v>
      </c>
      <c r="AI67" s="214">
        <v>0</v>
      </c>
      <c r="AJ67" s="214">
        <v>0</v>
      </c>
      <c r="AK67" s="214">
        <v>0</v>
      </c>
      <c r="AL67" s="214">
        <v>0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0</v>
      </c>
      <c r="AW67" s="228">
        <v>0</v>
      </c>
      <c r="AX67" s="228">
        <v>0</v>
      </c>
      <c r="AY67" s="214">
        <v>41419.230000000003</v>
      </c>
      <c r="AZ67" s="214">
        <v>0</v>
      </c>
      <c r="BA67" s="228">
        <v>39940</v>
      </c>
      <c r="BB67" s="228">
        <v>678.54999999999927</v>
      </c>
      <c r="BC67" s="228">
        <v>0</v>
      </c>
      <c r="BD67" s="228">
        <v>2438.48</v>
      </c>
      <c r="BE67" s="214">
        <v>107601.59</v>
      </c>
      <c r="BF67" s="228">
        <v>7322.58</v>
      </c>
      <c r="BG67" s="228">
        <v>16155.31</v>
      </c>
      <c r="BH67" s="228">
        <v>22490.039999999994</v>
      </c>
      <c r="BI67" s="228">
        <v>0</v>
      </c>
      <c r="BJ67" s="228">
        <v>0</v>
      </c>
      <c r="BK67" s="228">
        <v>0</v>
      </c>
      <c r="BL67" s="228">
        <v>0</v>
      </c>
      <c r="BM67" s="228">
        <v>0</v>
      </c>
      <c r="BN67" s="228">
        <v>11168.2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5620.17</v>
      </c>
      <c r="BU67" s="228">
        <v>0</v>
      </c>
      <c r="BV67" s="228">
        <v>0</v>
      </c>
      <c r="BW67" s="228">
        <v>0</v>
      </c>
      <c r="BX67" s="228">
        <v>0</v>
      </c>
      <c r="BY67" s="228">
        <v>300811.2</v>
      </c>
      <c r="BZ67" s="228">
        <v>0</v>
      </c>
      <c r="CA67" s="228">
        <v>8565.36</v>
      </c>
      <c r="CB67" s="228">
        <v>0</v>
      </c>
      <c r="CC67" s="228">
        <v>34114.210000000006</v>
      </c>
      <c r="CD67" s="29" t="s">
        <v>233</v>
      </c>
      <c r="CE67" s="32">
        <f t="shared" si="4"/>
        <v>1341613.18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38217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78157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20682</v>
      </c>
      <c r="Q68" s="32">
        <f t="shared" si="7"/>
        <v>0</v>
      </c>
      <c r="R68" s="32">
        <f t="shared" si="7"/>
        <v>0</v>
      </c>
      <c r="S68" s="32">
        <f t="shared" si="7"/>
        <v>14613</v>
      </c>
      <c r="T68" s="32">
        <f t="shared" si="7"/>
        <v>0</v>
      </c>
      <c r="U68" s="32">
        <f t="shared" si="7"/>
        <v>7096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17612</v>
      </c>
      <c r="Z68" s="32">
        <f t="shared" si="7"/>
        <v>0</v>
      </c>
      <c r="AA68" s="32">
        <f t="shared" si="7"/>
        <v>0</v>
      </c>
      <c r="AB68" s="32">
        <f t="shared" si="7"/>
        <v>2030</v>
      </c>
      <c r="AC68" s="32">
        <f t="shared" si="7"/>
        <v>920</v>
      </c>
      <c r="AD68" s="32">
        <f t="shared" si="7"/>
        <v>0</v>
      </c>
      <c r="AE68" s="32">
        <f t="shared" si="7"/>
        <v>20019</v>
      </c>
      <c r="AF68" s="32">
        <f t="shared" si="7"/>
        <v>0</v>
      </c>
      <c r="AG68" s="32">
        <f t="shared" si="7"/>
        <v>7683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13326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27260</v>
      </c>
      <c r="BF68" s="32">
        <f t="shared" si="7"/>
        <v>3014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321</v>
      </c>
      <c r="BM68" s="32">
        <f t="shared" si="7"/>
        <v>0</v>
      </c>
      <c r="BN68" s="32">
        <f t="shared" si="7"/>
        <v>20769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1843</v>
      </c>
      <c r="BT68" s="32">
        <f t="shared" si="8"/>
        <v>7897</v>
      </c>
      <c r="BU68" s="32">
        <f t="shared" si="8"/>
        <v>0</v>
      </c>
      <c r="BV68" s="32">
        <f t="shared" si="8"/>
        <v>3406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284865</v>
      </c>
    </row>
    <row r="69" spans="1:83" x14ac:dyDescent="0.35">
      <c r="A69" s="39" t="s">
        <v>253</v>
      </c>
      <c r="B69" s="32"/>
      <c r="C69" s="21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405.43999999999994</v>
      </c>
      <c r="L69" s="213">
        <v>0</v>
      </c>
      <c r="M69" s="213">
        <v>0</v>
      </c>
      <c r="N69" s="213">
        <v>0</v>
      </c>
      <c r="O69" s="213">
        <v>0</v>
      </c>
      <c r="P69" s="214">
        <v>0</v>
      </c>
      <c r="Q69" s="214">
        <v>0</v>
      </c>
      <c r="R69" s="214">
        <v>0</v>
      </c>
      <c r="S69" s="228">
        <v>0</v>
      </c>
      <c r="T69" s="228">
        <v>0</v>
      </c>
      <c r="U69" s="227">
        <v>0</v>
      </c>
      <c r="V69" s="214">
        <v>0</v>
      </c>
      <c r="W69" s="214">
        <v>0</v>
      </c>
      <c r="X69" s="214">
        <v>0</v>
      </c>
      <c r="Y69" s="214">
        <v>0</v>
      </c>
      <c r="Z69" s="214">
        <v>0</v>
      </c>
      <c r="AA69" s="214">
        <v>0</v>
      </c>
      <c r="AB69" s="240">
        <v>37931.399999999994</v>
      </c>
      <c r="AC69" s="214">
        <v>0</v>
      </c>
      <c r="AD69" s="214">
        <v>0</v>
      </c>
      <c r="AE69" s="214">
        <v>0</v>
      </c>
      <c r="AF69" s="214">
        <v>0</v>
      </c>
      <c r="AG69" s="214">
        <v>0</v>
      </c>
      <c r="AH69" s="214">
        <v>0</v>
      </c>
      <c r="AI69" s="214">
        <v>0</v>
      </c>
      <c r="AJ69" s="214">
        <v>0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0</v>
      </c>
      <c r="BE69" s="214">
        <v>0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0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0</v>
      </c>
      <c r="CD69" s="29" t="s">
        <v>233</v>
      </c>
      <c r="CE69" s="32">
        <f t="shared" si="4"/>
        <v>38336.839999999997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5084.76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16862.87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3978.61</v>
      </c>
      <c r="Z70" s="32">
        <f t="shared" si="9"/>
        <v>0</v>
      </c>
      <c r="AA70" s="32">
        <f t="shared" si="9"/>
        <v>0</v>
      </c>
      <c r="AB70" s="32">
        <f t="shared" si="9"/>
        <v>697.63</v>
      </c>
      <c r="AC70" s="32">
        <f t="shared" si="9"/>
        <v>326</v>
      </c>
      <c r="AD70" s="32">
        <f t="shared" si="9"/>
        <v>0</v>
      </c>
      <c r="AE70" s="32">
        <f t="shared" si="9"/>
        <v>4163.0199999999995</v>
      </c>
      <c r="AF70" s="32">
        <f t="shared" si="9"/>
        <v>0</v>
      </c>
      <c r="AG70" s="32">
        <f t="shared" si="9"/>
        <v>2911.9300000000003</v>
      </c>
      <c r="AH70" s="32">
        <f t="shared" si="9"/>
        <v>0</v>
      </c>
      <c r="AI70" s="32">
        <f t="shared" si="9"/>
        <v>0</v>
      </c>
      <c r="AJ70" s="32">
        <f t="shared" si="9"/>
        <v>2397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6090.7300000000005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4874.6900000000005</v>
      </c>
      <c r="BF70" s="32">
        <f t="shared" si="9"/>
        <v>108.98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55573.87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1086.82</v>
      </c>
      <c r="BT70" s="32">
        <f t="shared" si="10"/>
        <v>3934.5599999999995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8753.5399999999991</v>
      </c>
      <c r="BZ70" s="32">
        <f t="shared" si="10"/>
        <v>0</v>
      </c>
      <c r="CA70" s="32">
        <f t="shared" si="10"/>
        <v>117.91</v>
      </c>
      <c r="CB70" s="32">
        <f t="shared" si="10"/>
        <v>0</v>
      </c>
      <c r="CC70" s="32">
        <f t="shared" si="10"/>
        <v>6257382.8075439893</v>
      </c>
      <c r="CD70" s="32">
        <f t="shared" si="10"/>
        <v>275100.96000000002</v>
      </c>
      <c r="CE70" s="32">
        <f>SUM(CE71:CE85)</f>
        <v>6941737.7275439892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0</v>
      </c>
      <c r="D84" s="24">
        <v>0</v>
      </c>
      <c r="E84" s="30">
        <v>5084.76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0</v>
      </c>
      <c r="Q84" s="30">
        <v>0</v>
      </c>
      <c r="R84" s="31">
        <v>0</v>
      </c>
      <c r="S84" s="30">
        <v>0</v>
      </c>
      <c r="T84" s="24">
        <v>0</v>
      </c>
      <c r="U84" s="30">
        <v>16862.87</v>
      </c>
      <c r="V84" s="30">
        <v>0</v>
      </c>
      <c r="W84" s="24">
        <v>0</v>
      </c>
      <c r="X84" s="30">
        <v>0</v>
      </c>
      <c r="Y84" s="30">
        <v>3978.61</v>
      </c>
      <c r="Z84" s="30">
        <v>0</v>
      </c>
      <c r="AA84" s="30">
        <v>0</v>
      </c>
      <c r="AB84" s="30">
        <v>697.63</v>
      </c>
      <c r="AC84" s="30">
        <v>326</v>
      </c>
      <c r="AD84" s="30">
        <v>0</v>
      </c>
      <c r="AE84" s="30">
        <v>4163.0199999999995</v>
      </c>
      <c r="AF84" s="30">
        <v>0</v>
      </c>
      <c r="AG84" s="30">
        <v>2911.9300000000003</v>
      </c>
      <c r="AH84" s="30">
        <v>0</v>
      </c>
      <c r="AI84" s="30">
        <v>0</v>
      </c>
      <c r="AJ84" s="30">
        <v>2397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6090.7300000000005</v>
      </c>
      <c r="AZ84" s="30">
        <v>0</v>
      </c>
      <c r="BA84" s="30">
        <v>0</v>
      </c>
      <c r="BB84" s="30">
        <v>0</v>
      </c>
      <c r="BC84" s="30">
        <v>0</v>
      </c>
      <c r="BD84" s="30">
        <v>0</v>
      </c>
      <c r="BE84" s="30">
        <v>4874.6900000000005</v>
      </c>
      <c r="BF84" s="30">
        <v>108.98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55573.87</v>
      </c>
      <c r="BO84" s="30">
        <v>0</v>
      </c>
      <c r="BP84" s="30">
        <v>0</v>
      </c>
      <c r="BQ84" s="30">
        <v>0</v>
      </c>
      <c r="BR84" s="30">
        <v>0</v>
      </c>
      <c r="BS84" s="30">
        <v>1086.82</v>
      </c>
      <c r="BT84" s="30">
        <v>3934.5599999999995</v>
      </c>
      <c r="BU84" s="30">
        <v>0</v>
      </c>
      <c r="BV84" s="30">
        <v>0</v>
      </c>
      <c r="BW84" s="30">
        <v>0</v>
      </c>
      <c r="BX84" s="30">
        <v>0</v>
      </c>
      <c r="BY84" s="30">
        <v>8753.5399999999991</v>
      </c>
      <c r="BZ84" s="30">
        <v>0</v>
      </c>
      <c r="CA84" s="30">
        <v>117.91</v>
      </c>
      <c r="CB84" s="30">
        <v>0</v>
      </c>
      <c r="CC84" s="30">
        <v>6257382.8075439893</v>
      </c>
      <c r="CD84" s="35">
        <v>275100.96000000002</v>
      </c>
      <c r="CE84" s="32">
        <f t="shared" si="11"/>
        <v>6649446.6875439892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180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0</v>
      </c>
      <c r="V85" s="213">
        <v>0</v>
      </c>
      <c r="W85" s="213">
        <v>0</v>
      </c>
      <c r="X85" s="213">
        <v>0</v>
      </c>
      <c r="Y85" s="213">
        <v>150</v>
      </c>
      <c r="Z85" s="213">
        <v>0</v>
      </c>
      <c r="AA85" s="213">
        <v>0</v>
      </c>
      <c r="AB85" s="213">
        <v>359.15</v>
      </c>
      <c r="AC85" s="213">
        <v>0</v>
      </c>
      <c r="AD85" s="213">
        <v>0</v>
      </c>
      <c r="AE85" s="213">
        <v>625</v>
      </c>
      <c r="AF85" s="213">
        <v>0</v>
      </c>
      <c r="AG85" s="213">
        <v>11102</v>
      </c>
      <c r="AH85" s="213">
        <v>0</v>
      </c>
      <c r="AI85" s="213">
        <v>0</v>
      </c>
      <c r="AJ85" s="213">
        <v>2397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18740.12</v>
      </c>
      <c r="AZ85" s="213">
        <v>0</v>
      </c>
      <c r="BA85" s="213">
        <v>0</v>
      </c>
      <c r="BB85" s="213">
        <v>0</v>
      </c>
      <c r="BC85" s="213">
        <v>0</v>
      </c>
      <c r="BD85" s="213">
        <v>0</v>
      </c>
      <c r="BE85" s="213">
        <v>0</v>
      </c>
      <c r="BF85" s="213">
        <v>0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16178</v>
      </c>
      <c r="BO85" s="213">
        <v>0</v>
      </c>
      <c r="BP85" s="213">
        <v>0</v>
      </c>
      <c r="BQ85" s="213">
        <v>0</v>
      </c>
      <c r="BR85" s="213">
        <v>0</v>
      </c>
      <c r="BS85" s="213">
        <v>750</v>
      </c>
      <c r="BT85" s="213">
        <v>0</v>
      </c>
      <c r="BU85" s="213">
        <v>0</v>
      </c>
      <c r="BV85" s="213">
        <v>0</v>
      </c>
      <c r="BW85" s="213">
        <v>0</v>
      </c>
      <c r="BX85" s="213">
        <v>0</v>
      </c>
      <c r="BY85" s="213">
        <v>793</v>
      </c>
      <c r="BZ85" s="213">
        <v>0</v>
      </c>
      <c r="CA85" s="213">
        <v>100</v>
      </c>
      <c r="CB85" s="213">
        <v>0</v>
      </c>
      <c r="CC85" s="213">
        <v>240916.77</v>
      </c>
      <c r="CD85" s="35">
        <v>0</v>
      </c>
      <c r="CE85" s="32">
        <f t="shared" si="11"/>
        <v>292291.03999999998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2179193.4999999995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177892.50999999998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73839.989999999991</v>
      </c>
      <c r="Q86" s="32">
        <f t="shared" si="12"/>
        <v>0</v>
      </c>
      <c r="R86" s="32">
        <f t="shared" si="12"/>
        <v>83444.639999999999</v>
      </c>
      <c r="S86" s="32">
        <f t="shared" si="12"/>
        <v>-19658.660000000003</v>
      </c>
      <c r="T86" s="32">
        <f t="shared" si="12"/>
        <v>65383.750000000007</v>
      </c>
      <c r="U86" s="32">
        <f t="shared" si="12"/>
        <v>1028396.82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1092796.9500000002</v>
      </c>
      <c r="Z86" s="32">
        <f t="shared" si="12"/>
        <v>0</v>
      </c>
      <c r="AA86" s="32">
        <f t="shared" si="12"/>
        <v>0</v>
      </c>
      <c r="AB86" s="32">
        <f t="shared" si="12"/>
        <v>1297041.17</v>
      </c>
      <c r="AC86" s="32">
        <f t="shared" si="12"/>
        <v>535160</v>
      </c>
      <c r="AD86" s="32">
        <f t="shared" si="12"/>
        <v>0</v>
      </c>
      <c r="AE86" s="32">
        <f t="shared" si="12"/>
        <v>1113118.82</v>
      </c>
      <c r="AF86" s="32">
        <f t="shared" si="12"/>
        <v>0</v>
      </c>
      <c r="AG86" s="32">
        <f t="shared" si="12"/>
        <v>2709148.5100000007</v>
      </c>
      <c r="AH86" s="32">
        <f t="shared" si="12"/>
        <v>0</v>
      </c>
      <c r="AI86" s="32">
        <f t="shared" si="12"/>
        <v>0</v>
      </c>
      <c r="AJ86" s="32">
        <f t="shared" si="12"/>
        <v>27886.510000000002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296073.34999999998</v>
      </c>
      <c r="AZ86" s="32">
        <f t="shared" si="12"/>
        <v>0</v>
      </c>
      <c r="BA86" s="32">
        <f t="shared" si="12"/>
        <v>39940</v>
      </c>
      <c r="BB86" s="32">
        <f t="shared" si="12"/>
        <v>68685.710000000006</v>
      </c>
      <c r="BC86" s="32">
        <f t="shared" si="12"/>
        <v>0</v>
      </c>
      <c r="BD86" s="32">
        <f t="shared" si="12"/>
        <v>1374.1100000000001</v>
      </c>
      <c r="BE86" s="32">
        <f t="shared" si="12"/>
        <v>611931.77999999991</v>
      </c>
      <c r="BF86" s="32">
        <f t="shared" si="12"/>
        <v>280409.58999999997</v>
      </c>
      <c r="BG86" s="32">
        <f t="shared" si="12"/>
        <v>16815.309999999998</v>
      </c>
      <c r="BH86" s="32">
        <f t="shared" si="12"/>
        <v>22490.039999999994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321</v>
      </c>
      <c r="BM86" s="32">
        <f t="shared" si="12"/>
        <v>0</v>
      </c>
      <c r="BN86" s="32">
        <f t="shared" si="12"/>
        <v>321105.71999999997</v>
      </c>
      <c r="BO86" s="32">
        <f t="shared" si="12"/>
        <v>3057.4399999999996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4674.5899999999992</v>
      </c>
      <c r="BT86" s="32">
        <f t="shared" si="13"/>
        <v>216362.74999999997</v>
      </c>
      <c r="BU86" s="32">
        <f t="shared" si="13"/>
        <v>0</v>
      </c>
      <c r="BV86" s="32">
        <f t="shared" si="13"/>
        <v>3406</v>
      </c>
      <c r="BW86" s="32">
        <f t="shared" si="13"/>
        <v>242735.21999999997</v>
      </c>
      <c r="BX86" s="32">
        <f t="shared" si="13"/>
        <v>0</v>
      </c>
      <c r="BY86" s="32">
        <f t="shared" si="13"/>
        <v>1105066.78</v>
      </c>
      <c r="BZ86" s="32">
        <f t="shared" si="13"/>
        <v>0</v>
      </c>
      <c r="CA86" s="32">
        <f t="shared" si="13"/>
        <v>39627.86</v>
      </c>
      <c r="CB86" s="32">
        <f t="shared" si="13"/>
        <v>0</v>
      </c>
      <c r="CC86" s="32">
        <f t="shared" si="13"/>
        <v>6179163.2975439895</v>
      </c>
      <c r="CD86" s="32">
        <f t="shared" si="13"/>
        <v>275100.96000000002</v>
      </c>
      <c r="CE86" s="32">
        <f t="shared" si="11"/>
        <v>20091986.017543986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0</v>
      </c>
      <c r="D88" s="213">
        <v>0</v>
      </c>
      <c r="E88" s="213">
        <v>2828390</v>
      </c>
      <c r="F88" s="213">
        <v>0</v>
      </c>
      <c r="G88" s="213">
        <v>0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0</v>
      </c>
      <c r="Q88" s="213">
        <v>0</v>
      </c>
      <c r="R88" s="213">
        <v>0</v>
      </c>
      <c r="S88" s="213">
        <v>0</v>
      </c>
      <c r="T88" s="213">
        <v>211</v>
      </c>
      <c r="U88" s="213">
        <v>589949.16999999993</v>
      </c>
      <c r="V88" s="213">
        <v>0</v>
      </c>
      <c r="W88" s="213">
        <v>0</v>
      </c>
      <c r="X88" s="213">
        <v>0</v>
      </c>
      <c r="Y88" s="213">
        <v>589608.46</v>
      </c>
      <c r="Z88" s="213">
        <v>0</v>
      </c>
      <c r="AA88" s="213">
        <v>0</v>
      </c>
      <c r="AB88" s="213">
        <v>1191550.0900000001</v>
      </c>
      <c r="AC88" s="213">
        <v>614262.00000000012</v>
      </c>
      <c r="AD88" s="213">
        <v>0</v>
      </c>
      <c r="AE88" s="213">
        <v>321917</v>
      </c>
      <c r="AF88" s="213">
        <v>0</v>
      </c>
      <c r="AG88" s="213">
        <v>301488</v>
      </c>
      <c r="AH88" s="213">
        <v>0</v>
      </c>
      <c r="AI88" s="213">
        <v>0</v>
      </c>
      <c r="AJ88" s="213">
        <v>6668</v>
      </c>
      <c r="AK88" s="213">
        <v>0</v>
      </c>
      <c r="AL88" s="213">
        <v>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6444043.7199999997</v>
      </c>
    </row>
    <row r="89" spans="1:84" x14ac:dyDescent="0.35">
      <c r="A89" s="26" t="s">
        <v>273</v>
      </c>
      <c r="B89" s="20"/>
      <c r="C89" s="213">
        <v>0</v>
      </c>
      <c r="D89" s="213">
        <v>0</v>
      </c>
      <c r="E89" s="213">
        <v>565379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87736</v>
      </c>
      <c r="Q89" s="213">
        <v>0</v>
      </c>
      <c r="R89" s="213">
        <v>5198</v>
      </c>
      <c r="S89" s="213">
        <v>0</v>
      </c>
      <c r="T89" s="213">
        <v>448855</v>
      </c>
      <c r="U89" s="213">
        <v>5532946.2000000002</v>
      </c>
      <c r="V89" s="213">
        <v>0</v>
      </c>
      <c r="W89" s="213">
        <v>0</v>
      </c>
      <c r="X89" s="213">
        <v>0</v>
      </c>
      <c r="Y89" s="213">
        <v>10841166.169999998</v>
      </c>
      <c r="Z89" s="213">
        <v>0</v>
      </c>
      <c r="AA89" s="213">
        <v>0</v>
      </c>
      <c r="AB89" s="213">
        <v>2243856.8200000003</v>
      </c>
      <c r="AC89" s="213">
        <v>793280</v>
      </c>
      <c r="AD89" s="213">
        <v>0</v>
      </c>
      <c r="AE89" s="213">
        <v>1807139</v>
      </c>
      <c r="AF89" s="213">
        <v>0</v>
      </c>
      <c r="AG89" s="213">
        <v>7905424.1200000001</v>
      </c>
      <c r="AH89" s="213">
        <v>0</v>
      </c>
      <c r="AI89" s="213">
        <v>0</v>
      </c>
      <c r="AJ89" s="213">
        <v>62354</v>
      </c>
      <c r="AK89" s="213">
        <v>0</v>
      </c>
      <c r="AL89" s="213">
        <v>0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30293334.309999999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3393769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87736</v>
      </c>
      <c r="Q90" s="32">
        <f t="shared" si="15"/>
        <v>0</v>
      </c>
      <c r="R90" s="32">
        <f t="shared" si="15"/>
        <v>5198</v>
      </c>
      <c r="S90" s="32">
        <f t="shared" si="15"/>
        <v>0</v>
      </c>
      <c r="T90" s="32">
        <f t="shared" si="15"/>
        <v>449066</v>
      </c>
      <c r="U90" s="32">
        <f t="shared" si="15"/>
        <v>6122895.3700000001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11430774.629999999</v>
      </c>
      <c r="Z90" s="32">
        <f t="shared" si="15"/>
        <v>0</v>
      </c>
      <c r="AA90" s="32">
        <f t="shared" si="15"/>
        <v>0</v>
      </c>
      <c r="AB90" s="32">
        <f t="shared" si="15"/>
        <v>3435406.91</v>
      </c>
      <c r="AC90" s="32">
        <f t="shared" si="15"/>
        <v>1407542</v>
      </c>
      <c r="AD90" s="32">
        <f t="shared" si="15"/>
        <v>0</v>
      </c>
      <c r="AE90" s="32">
        <f t="shared" si="15"/>
        <v>2129056</v>
      </c>
      <c r="AF90" s="32">
        <f t="shared" si="15"/>
        <v>0</v>
      </c>
      <c r="AG90" s="32">
        <f t="shared" si="15"/>
        <v>8206912.1200000001</v>
      </c>
      <c r="AH90" s="32">
        <f t="shared" si="15"/>
        <v>0</v>
      </c>
      <c r="AI90" s="32">
        <f t="shared" si="15"/>
        <v>0</v>
      </c>
      <c r="AJ90" s="32">
        <f t="shared" si="15"/>
        <v>69022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36737378.030000001</v>
      </c>
    </row>
    <row r="91" spans="1:84" x14ac:dyDescent="0.35">
      <c r="A91" s="39" t="s">
        <v>275</v>
      </c>
      <c r="B91" s="32"/>
      <c r="C91" s="213">
        <v>0</v>
      </c>
      <c r="D91" s="213">
        <v>0</v>
      </c>
      <c r="E91" s="213">
        <v>4587.420000000001</v>
      </c>
      <c r="F91" s="213">
        <v>0</v>
      </c>
      <c r="G91" s="213">
        <v>0</v>
      </c>
      <c r="H91" s="213">
        <v>0</v>
      </c>
      <c r="I91" s="213">
        <v>0</v>
      </c>
      <c r="J91" s="213">
        <v>0</v>
      </c>
      <c r="K91" s="213">
        <v>9381.6400000000012</v>
      </c>
      <c r="L91" s="213">
        <v>0</v>
      </c>
      <c r="M91" s="213">
        <v>0</v>
      </c>
      <c r="N91" s="213">
        <v>0</v>
      </c>
      <c r="O91" s="213">
        <v>0</v>
      </c>
      <c r="P91" s="213">
        <v>2482.5399999999995</v>
      </c>
      <c r="Q91" s="213">
        <v>0</v>
      </c>
      <c r="R91" s="213">
        <v>0</v>
      </c>
      <c r="S91" s="213">
        <v>1754.0799999999997</v>
      </c>
      <c r="T91" s="213">
        <v>0</v>
      </c>
      <c r="U91" s="213">
        <v>851.81</v>
      </c>
      <c r="V91" s="213">
        <v>0</v>
      </c>
      <c r="W91" s="213">
        <v>0</v>
      </c>
      <c r="X91" s="213">
        <v>0</v>
      </c>
      <c r="Y91" s="213">
        <v>2114.1299999999997</v>
      </c>
      <c r="Z91" s="213">
        <v>0</v>
      </c>
      <c r="AA91" s="213">
        <v>0</v>
      </c>
      <c r="AB91" s="213">
        <v>243.68</v>
      </c>
      <c r="AC91" s="213">
        <v>110.4</v>
      </c>
      <c r="AD91" s="213">
        <v>0</v>
      </c>
      <c r="AE91" s="213">
        <v>2403</v>
      </c>
      <c r="AF91" s="213">
        <v>0</v>
      </c>
      <c r="AG91" s="213">
        <v>922.20999999999992</v>
      </c>
      <c r="AH91" s="213">
        <v>0</v>
      </c>
      <c r="AI91" s="213">
        <v>0</v>
      </c>
      <c r="AJ91" s="213">
        <v>0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0</v>
      </c>
      <c r="AY91" s="213">
        <v>1599.5400000000002</v>
      </c>
      <c r="AZ91" s="213">
        <v>0</v>
      </c>
      <c r="BA91" s="213">
        <v>0</v>
      </c>
      <c r="BB91" s="213">
        <v>0</v>
      </c>
      <c r="BC91" s="213">
        <v>0</v>
      </c>
      <c r="BD91" s="213">
        <v>0</v>
      </c>
      <c r="BE91" s="213">
        <v>3272.2200000000003</v>
      </c>
      <c r="BF91" s="213">
        <v>361.8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38.549999999999997</v>
      </c>
      <c r="BM91" s="213">
        <v>0</v>
      </c>
      <c r="BN91" s="213">
        <v>2493.08</v>
      </c>
      <c r="BO91" s="213">
        <v>0</v>
      </c>
      <c r="BP91" s="213">
        <v>0</v>
      </c>
      <c r="BQ91" s="213">
        <v>0</v>
      </c>
      <c r="BR91" s="213">
        <v>0</v>
      </c>
      <c r="BS91" s="213">
        <v>221.17</v>
      </c>
      <c r="BT91" s="213">
        <v>947.93</v>
      </c>
      <c r="BU91" s="213">
        <v>0</v>
      </c>
      <c r="BV91" s="213">
        <v>408.82</v>
      </c>
      <c r="BW91" s="213">
        <v>0</v>
      </c>
      <c r="BX91" s="213">
        <v>0</v>
      </c>
      <c r="BY91" s="213">
        <v>0</v>
      </c>
      <c r="BZ91" s="213">
        <v>0</v>
      </c>
      <c r="CA91" s="213">
        <v>0</v>
      </c>
      <c r="CB91" s="213">
        <v>0</v>
      </c>
      <c r="CC91" s="213">
        <v>0</v>
      </c>
      <c r="CD91" s="233" t="s">
        <v>233</v>
      </c>
      <c r="CE91" s="32">
        <f t="shared" si="14"/>
        <v>34194.020000000004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5886.17</v>
      </c>
      <c r="F92" s="213">
        <v>0</v>
      </c>
      <c r="G92" s="213">
        <v>0</v>
      </c>
      <c r="H92" s="213">
        <v>0</v>
      </c>
      <c r="I92" s="213">
        <v>0</v>
      </c>
      <c r="J92" s="213"/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5886.17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0</v>
      </c>
      <c r="D93" s="213">
        <v>0</v>
      </c>
      <c r="E93" s="213">
        <v>36933.328479207761</v>
      </c>
      <c r="F93" s="213">
        <v>0</v>
      </c>
      <c r="G93" s="213">
        <v>0</v>
      </c>
      <c r="H93" s="213">
        <v>0</v>
      </c>
      <c r="I93" s="213">
        <v>0</v>
      </c>
      <c r="J93" s="213">
        <v>0</v>
      </c>
      <c r="K93" s="213">
        <v>75531.604211882659</v>
      </c>
      <c r="L93" s="213">
        <v>0</v>
      </c>
      <c r="M93" s="213">
        <v>0</v>
      </c>
      <c r="N93" s="213">
        <v>0</v>
      </c>
      <c r="O93" s="213">
        <v>0</v>
      </c>
      <c r="P93" s="213">
        <v>19986.934983666724</v>
      </c>
      <c r="Q93" s="213">
        <v>0</v>
      </c>
      <c r="R93" s="213">
        <v>0</v>
      </c>
      <c r="S93" s="213">
        <v>14122.101926313424</v>
      </c>
      <c r="T93" s="213">
        <v>0</v>
      </c>
      <c r="U93" s="213">
        <v>6857.9241778328469</v>
      </c>
      <c r="V93" s="213">
        <v>0</v>
      </c>
      <c r="W93" s="213">
        <v>0</v>
      </c>
      <c r="X93" s="213">
        <v>0</v>
      </c>
      <c r="Y93" s="213">
        <v>17020.86526582425</v>
      </c>
      <c r="Z93" s="213">
        <v>0</v>
      </c>
      <c r="AA93" s="213">
        <v>0</v>
      </c>
      <c r="AB93" s="213">
        <v>1961.8682143368924</v>
      </c>
      <c r="AC93" s="213">
        <v>888.83064208303063</v>
      </c>
      <c r="AD93" s="213">
        <v>0</v>
      </c>
      <c r="AE93" s="213">
        <v>19346.558269252921</v>
      </c>
      <c r="AF93" s="213">
        <v>0</v>
      </c>
      <c r="AG93" s="213">
        <v>7424.7147322046339</v>
      </c>
      <c r="AH93" s="213">
        <v>0</v>
      </c>
      <c r="AI93" s="213">
        <v>0</v>
      </c>
      <c r="AJ93" s="213">
        <v>0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>
        <v>0</v>
      </c>
      <c r="BL93" s="213">
        <v>310.36613453171043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1780.6401549773902</v>
      </c>
      <c r="BT93" s="213">
        <v>7631.7865086029633</v>
      </c>
      <c r="BU93" s="213">
        <v>0</v>
      </c>
      <c r="BV93" s="213">
        <v>3291.4107164527586</v>
      </c>
      <c r="BW93" s="213">
        <v>0</v>
      </c>
      <c r="BX93" s="213">
        <v>0</v>
      </c>
      <c r="BY93" s="213">
        <v>0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213088.93441716992</v>
      </c>
      <c r="CF93" s="20"/>
    </row>
    <row r="94" spans="1:84" x14ac:dyDescent="0.35">
      <c r="A94" s="26" t="s">
        <v>278</v>
      </c>
      <c r="B94" s="20"/>
      <c r="C94" s="213">
        <v>0</v>
      </c>
      <c r="D94" s="213">
        <v>0</v>
      </c>
      <c r="E94" s="213">
        <v>76510.609999999986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76510.609999999986</v>
      </c>
      <c r="CF94" s="32">
        <f>BA60</f>
        <v>0</v>
      </c>
    </row>
    <row r="95" spans="1:84" x14ac:dyDescent="0.35">
      <c r="A95" s="26" t="s">
        <v>279</v>
      </c>
      <c r="B95" s="20"/>
      <c r="C95" s="243">
        <v>0</v>
      </c>
      <c r="D95" s="243">
        <v>0</v>
      </c>
      <c r="E95" s="243">
        <v>8.51</v>
      </c>
      <c r="F95" s="243">
        <v>0</v>
      </c>
      <c r="G95" s="243">
        <v>0</v>
      </c>
      <c r="H95" s="243">
        <v>0</v>
      </c>
      <c r="I95" s="243">
        <v>0</v>
      </c>
      <c r="J95" s="243">
        <v>0</v>
      </c>
      <c r="K95" s="243">
        <v>0.02</v>
      </c>
      <c r="L95" s="243">
        <v>0</v>
      </c>
      <c r="M95" s="243">
        <v>0</v>
      </c>
      <c r="N95" s="243">
        <v>0</v>
      </c>
      <c r="O95" s="243">
        <v>0</v>
      </c>
      <c r="P95" s="244">
        <v>0.09</v>
      </c>
      <c r="Q95" s="244">
        <v>0</v>
      </c>
      <c r="R95" s="244">
        <v>0</v>
      </c>
      <c r="S95" s="245">
        <v>0</v>
      </c>
      <c r="T95" s="245">
        <v>0.69</v>
      </c>
      <c r="U95" s="246">
        <v>0</v>
      </c>
      <c r="V95" s="244">
        <v>0</v>
      </c>
      <c r="W95" s="244">
        <v>0</v>
      </c>
      <c r="X95" s="244">
        <v>0</v>
      </c>
      <c r="Y95" s="244">
        <v>0</v>
      </c>
      <c r="Z95" s="244">
        <v>0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5.01</v>
      </c>
      <c r="AH95" s="244">
        <v>0</v>
      </c>
      <c r="AI95" s="244">
        <v>0</v>
      </c>
      <c r="AJ95" s="244">
        <v>0.17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14.489999999999998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99109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339</v>
      </c>
      <c r="D128" s="220">
        <v>2102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0</v>
      </c>
      <c r="D131" s="220">
        <v>0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15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>
        <v>40</v>
      </c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55</v>
      </c>
    </row>
    <row r="145" spans="1:6" x14ac:dyDescent="0.35">
      <c r="A145" s="20" t="s">
        <v>325</v>
      </c>
      <c r="B145" s="46" t="s">
        <v>284</v>
      </c>
      <c r="C145" s="47">
        <v>25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224</v>
      </c>
      <c r="C155" s="50">
        <v>59</v>
      </c>
      <c r="D155" s="50">
        <v>56</v>
      </c>
      <c r="E155" s="32">
        <f>SUM(B155:D155)</f>
        <v>339</v>
      </c>
    </row>
    <row r="156" spans="1:6" x14ac:dyDescent="0.35">
      <c r="A156" s="20" t="s">
        <v>227</v>
      </c>
      <c r="B156" s="50">
        <v>1624</v>
      </c>
      <c r="C156" s="50">
        <v>288</v>
      </c>
      <c r="D156" s="50">
        <v>190.01000000000931</v>
      </c>
      <c r="E156" s="32">
        <f>SUM(B156:D156)</f>
        <v>2102.0100000000093</v>
      </c>
    </row>
    <row r="157" spans="1:6" x14ac:dyDescent="0.35">
      <c r="A157" s="20" t="s">
        <v>332</v>
      </c>
      <c r="B157" s="50">
        <v>14823.928968532882</v>
      </c>
      <c r="C157" s="50">
        <v>6655.5863747248241</v>
      </c>
      <c r="D157" s="50">
        <v>6474.4846567422992</v>
      </c>
      <c r="E157" s="32">
        <f>SUM(B157:D157)</f>
        <v>27954.000000000007</v>
      </c>
    </row>
    <row r="158" spans="1:6" x14ac:dyDescent="0.35">
      <c r="A158" s="20" t="s">
        <v>272</v>
      </c>
      <c r="B158" s="50">
        <v>4118791.22</v>
      </c>
      <c r="C158" s="50">
        <v>1298164.06</v>
      </c>
      <c r="D158" s="50">
        <v>1027088.44</v>
      </c>
      <c r="E158" s="32">
        <f>SUM(B158:D158)</f>
        <v>6444043.7200000007</v>
      </c>
      <c r="F158" s="18"/>
    </row>
    <row r="159" spans="1:6" x14ac:dyDescent="0.35">
      <c r="A159" s="20" t="s">
        <v>273</v>
      </c>
      <c r="B159" s="50">
        <v>16064471.49</v>
      </c>
      <c r="C159" s="50">
        <v>7212560.0300000003</v>
      </c>
      <c r="D159" s="50">
        <v>7016302.79</v>
      </c>
      <c r="E159" s="32">
        <f>SUM(B159:D159)</f>
        <v>30293334.309999999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532374.46000000008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11888.16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-10900.99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141574.63999999998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8604.4200000000019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683540.69000000018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0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38336.840000000004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38336.840000000004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18781.3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94107.7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112889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1345.53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160866.43000000002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162211.96000000002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164421.78</v>
      </c>
      <c r="C212" s="216"/>
      <c r="D212" s="220">
        <v>0</v>
      </c>
      <c r="E212" s="32">
        <f t="shared" ref="E212:E220" si="16">SUM(B212:C212)-D212</f>
        <v>164421.78</v>
      </c>
    </row>
    <row r="213" spans="1:5" x14ac:dyDescent="0.35">
      <c r="A213" s="20" t="s">
        <v>367</v>
      </c>
      <c r="B213" s="220">
        <v>274692.09000000003</v>
      </c>
      <c r="C213" s="216"/>
      <c r="D213" s="220"/>
      <c r="E213" s="32">
        <f t="shared" si="16"/>
        <v>274692.09000000003</v>
      </c>
    </row>
    <row r="214" spans="1:5" x14ac:dyDescent="0.35">
      <c r="A214" s="20" t="s">
        <v>368</v>
      </c>
      <c r="B214" s="220">
        <v>5519541.96</v>
      </c>
      <c r="C214" s="216">
        <v>33960.700000000004</v>
      </c>
      <c r="D214" s="220"/>
      <c r="E214" s="32">
        <f t="shared" si="16"/>
        <v>5553502.6600000001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2102470.71</v>
      </c>
      <c r="C216" s="216"/>
      <c r="D216" s="220"/>
      <c r="E216" s="32">
        <f t="shared" si="16"/>
        <v>2102470.71</v>
      </c>
    </row>
    <row r="217" spans="1:5" x14ac:dyDescent="0.35">
      <c r="A217" s="20" t="s">
        <v>371</v>
      </c>
      <c r="B217" s="220">
        <v>6531892.4099999992</v>
      </c>
      <c r="C217" s="216">
        <v>13504</v>
      </c>
      <c r="D217" s="220"/>
      <c r="E217" s="32">
        <f t="shared" si="16"/>
        <v>6545396.4099999992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0</v>
      </c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72859.53</v>
      </c>
      <c r="C220" s="216">
        <v>-46636.52</v>
      </c>
      <c r="D220" s="220">
        <v>-704988.88999999966</v>
      </c>
      <c r="E220" s="32">
        <f t="shared" si="16"/>
        <v>731211.89999999967</v>
      </c>
    </row>
    <row r="221" spans="1:5" x14ac:dyDescent="0.35">
      <c r="A221" s="20" t="s">
        <v>215</v>
      </c>
      <c r="B221" s="32">
        <f>SUM(B212:B220)</f>
        <v>14665878.479999999</v>
      </c>
      <c r="C221" s="266">
        <f>SUM(C212:C220)</f>
        <v>828.18000000000757</v>
      </c>
      <c r="D221" s="32">
        <f>SUM(D212:D220)</f>
        <v>-704988.88999999966</v>
      </c>
      <c r="E221" s="32">
        <f>SUM(E212:E220)</f>
        <v>15371695.549999999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4707530.68</v>
      </c>
      <c r="C227" s="216">
        <v>131365.69</v>
      </c>
      <c r="D227" s="220">
        <v>0</v>
      </c>
      <c r="E227" s="32">
        <f t="shared" si="17"/>
        <v>4838896.37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2078693.97</v>
      </c>
      <c r="C229" s="216">
        <v>17417.87</v>
      </c>
      <c r="D229" s="220"/>
      <c r="E229" s="32">
        <f t="shared" si="17"/>
        <v>2096111.84</v>
      </c>
    </row>
    <row r="230" spans="1:5" x14ac:dyDescent="0.35">
      <c r="A230" s="20" t="s">
        <v>371</v>
      </c>
      <c r="B230" s="220">
        <v>6113078.4999999991</v>
      </c>
      <c r="C230" s="216">
        <v>130226.40999999996</v>
      </c>
      <c r="D230" s="220"/>
      <c r="E230" s="32">
        <f t="shared" si="17"/>
        <v>6243304.9099999992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253230.64</v>
      </c>
      <c r="C232" s="216">
        <v>5854.0300000000007</v>
      </c>
      <c r="D232" s="220">
        <v>0</v>
      </c>
      <c r="E232" s="32">
        <f t="shared" si="17"/>
        <v>259084.67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13152533.789999999</v>
      </c>
      <c r="C234" s="266">
        <f>SUM(C225:C233)</f>
        <v>284864</v>
      </c>
      <c r="D234" s="32">
        <f>SUM(D225:D233)</f>
        <v>0</v>
      </c>
      <c r="E234" s="32">
        <f>SUM(E225:E233)</f>
        <v>13437397.789999999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220742.12</v>
      </c>
      <c r="D238" s="40">
        <f>C238</f>
        <v>220742.12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9935739.1100000013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4308869.3099999996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220797.11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1060407.1800000002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1115530.2199999997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38432.479999999981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16679775.41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141.41999999999999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88857.36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478062.18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566919.54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17467437.07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13683.9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-3159755.84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1882142.8900000001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11116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213210.66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0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-4803888.17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4419973.17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4419973.17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164421.78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274692.09000000003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5553502.6600000001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2102470.71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6545396.4099999992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0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731211.9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15371695.549999999</v>
      </c>
      <c r="E292" s="20"/>
    </row>
    <row r="293" spans="1:5" x14ac:dyDescent="0.35">
      <c r="A293" s="20" t="s">
        <v>416</v>
      </c>
      <c r="B293" s="46" t="s">
        <v>284</v>
      </c>
      <c r="C293" s="47">
        <v>13437397.789999999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1934297.7599999998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61706.28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61706.28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1612089.0399999998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270932.46999999997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954484.76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1261053.04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2486470.27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637025.31999999995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637025.31999999995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0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-4935.05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3723959.68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3719024.6300000004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3719024.6300000004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-5230431.1800000006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1612089.04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1612089.0399999998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6444043.7199999997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30293334.309999995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36737378.029999994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220742.12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16679775.41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566919.54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17467437.07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19269940.959999993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/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292291.04000000004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292291.04000000004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19562231.999999993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8016420.0600000015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683540.69000000006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1752825.02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1393372.31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223858.96000000002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1341613.1800000004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284865.09999999998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38336.840000000004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112889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162211.96000000002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6374345.7275439873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6374345.7275439873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20384278.847543992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-822046.84754399955</v>
      </c>
      <c r="E418" s="32"/>
    </row>
    <row r="419" spans="1:13" x14ac:dyDescent="0.35">
      <c r="A419" s="32" t="s">
        <v>508</v>
      </c>
      <c r="B419" s="20"/>
      <c r="C419" s="236">
        <v>416376.11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416376.11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-405670.73754399957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-405670.73754399957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30921.800000000003</v>
      </c>
      <c r="E613" s="258">
        <f>SUM(C625:D648)+SUM(C669:D714)</f>
        <v>13503384.39206006</v>
      </c>
      <c r="F613" s="258">
        <f>CE65-(AX65+BD65+BE65+BG65+BJ65+BN65+BP65+BQ65+CB65+CC65+CD65)</f>
        <v>1319701.8999999997</v>
      </c>
      <c r="G613" s="256">
        <f>CE92-(AX92+AY92+BD92+BE92+BG92+BJ92+BN92+BP92+BQ92+CB92+CC92+CD92)</f>
        <v>5886.17</v>
      </c>
      <c r="H613" s="261">
        <f>CE61-(AX61+AY61+AZ61+BD61+BE61+BG61+BJ61+BN61+BO61+BP61+BQ61+BR61+CB61+CC61+CD61)</f>
        <v>79.160000000000011</v>
      </c>
      <c r="I613" s="256">
        <f>CE93-(AX93+AY93+AZ93+BD93+BE93+BF93+BG93+BJ93+BN93+BO93+BP93+BQ93+BR93+CB93+CC93+CD93)</f>
        <v>213088.93441716992</v>
      </c>
      <c r="J613" s="256">
        <f>CE94-(AX94+AY94+AZ94+BA94+BD94+BE94+BF94+BG94+BJ94+BN94+BO94+BP94+BQ94+BR94+CB94+CC94+CD94)</f>
        <v>76510.609999999986</v>
      </c>
      <c r="K613" s="256">
        <f>CE90-(AW90+AX90+AY90+AZ90+BA90+BB90+BC90+BD90+BE90+BF90+BG90+BH90+BI90+BJ90+BK90+BL90+BM90+BN90+BO90+BP90+BQ90+BR90+BS90+BT90+BU90+BV90+BW90+BX90+CB90+CC90+CD90)</f>
        <v>36737378.030000001</v>
      </c>
      <c r="L613" s="262">
        <f>CE95-(AW95+AX95+AY95+AZ95+BA95+BB95+BC95+BD95+BE95+BF95+BG95+BH95+BI95+BJ95+BK95+BL95+BM95+BN95+BO95+BP95+BQ95+BR95+BS95+BT95+BU95+BV95+BW95+BX95+BY95+BZ95+CA95+CB95+CC95+CD95)</f>
        <v>14.489999999999998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611931.77999999991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275100.96000000002</v>
      </c>
      <c r="D616" s="256">
        <f>SUM(C615:C616)</f>
        <v>887032.74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16815.309999999998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321105.71999999997</v>
      </c>
      <c r="D620" s="256">
        <f>(D616/D613)*BN91</f>
        <v>71517.297939938813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6179163.2975439895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6588601.6254839282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1374.1100000000001</v>
      </c>
      <c r="D625" s="256">
        <f>(D616/D613)*BD91</f>
        <v>0</v>
      </c>
      <c r="E625" s="258">
        <f>(E624/E613)*SUM(C625:D625)</f>
        <v>670.45883585430067</v>
      </c>
      <c r="F625" s="258">
        <f>SUM(C625:E625)</f>
        <v>2044.5688358543007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296073.34999999998</v>
      </c>
      <c r="D626" s="256">
        <f>(D616/D613)*AY91</f>
        <v>45884.920959957053</v>
      </c>
      <c r="E626" s="258">
        <f>(E624/E613)*SUM(C626:D626)</f>
        <v>166849.04720769246</v>
      </c>
      <c r="F626" s="258">
        <f>(F625/F613)*AY65</f>
        <v>61.764527611832911</v>
      </c>
      <c r="G626" s="256">
        <f>SUM(C626:F626)</f>
        <v>508869.08269526134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3057.4399999999996</v>
      </c>
      <c r="D628" s="256">
        <f>(D616/D613)*BO91</f>
        <v>0</v>
      </c>
      <c r="E628" s="258">
        <f>(E624/E613)*SUM(C628:D628)</f>
        <v>1491.7929882573976</v>
      </c>
      <c r="F628" s="258">
        <f>(F625/F613)*BO65</f>
        <v>4.7367868012422907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4553.9697750586402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280409.58999999997</v>
      </c>
      <c r="D630" s="256">
        <f>(D616/D613)*BF91</f>
        <v>10378.711631664391</v>
      </c>
      <c r="E630" s="258">
        <f>(E624/E613)*SUM(C630:D630)</f>
        <v>141882.08090474192</v>
      </c>
      <c r="F630" s="258">
        <f>(F625/F613)*BF65</f>
        <v>42.250473116349269</v>
      </c>
      <c r="G630" s="256">
        <f>(G626/G613)*BF92</f>
        <v>0</v>
      </c>
      <c r="H630" s="258">
        <f>(H629/H613)*BF61</f>
        <v>327.91343756738564</v>
      </c>
      <c r="I630" s="256">
        <f>SUM(C630:H630)</f>
        <v>433040.54644708999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39940</v>
      </c>
      <c r="D631" s="256">
        <f>(D616/D613)*BA91</f>
        <v>0</v>
      </c>
      <c r="E631" s="258">
        <f>(E624/E613)*SUM(C631:D631)</f>
        <v>19487.614458828455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59427.614458828451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68685.710000000006</v>
      </c>
      <c r="D633" s="256">
        <f>(D616/D613)*BB91</f>
        <v>0</v>
      </c>
      <c r="E633" s="258">
        <f>(E624/E613)*SUM(C633:D633)</f>
        <v>33513.285811489688</v>
      </c>
      <c r="F633" s="258">
        <f>(F625/F613)*BB65</f>
        <v>4.3730966874243169</v>
      </c>
      <c r="G633" s="256">
        <f>(G626/G613)*BB92</f>
        <v>0</v>
      </c>
      <c r="H633" s="258">
        <f>(H629/H613)*BB61</f>
        <v>40.270071280205251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22490.039999999994</v>
      </c>
      <c r="D637" s="256">
        <f>(D616/D613)*BH91</f>
        <v>0</v>
      </c>
      <c r="E637" s="258">
        <f>(E624/E613)*SUM(C637:D637)</f>
        <v>10973.390803295697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321</v>
      </c>
      <c r="D638" s="256">
        <f>(D616/D613)*BL91</f>
        <v>1105.8577484816535</v>
      </c>
      <c r="E638" s="258">
        <f>(E624/E613)*SUM(C638:D638)</f>
        <v>696.19563570361754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630.72782668837351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4674.5899999999992</v>
      </c>
      <c r="D640" s="256">
        <f>(D616/D613)*BS91</f>
        <v>6344.5540397324858</v>
      </c>
      <c r="E640" s="258">
        <f>(E624/E613)*SUM(C640:D640)</f>
        <v>5376.485496059192</v>
      </c>
      <c r="F640" s="258">
        <f>(F625/F613)*BS65</f>
        <v>0.23000397996769545</v>
      </c>
      <c r="G640" s="256">
        <f>(G626/G613)*BS92</f>
        <v>0</v>
      </c>
      <c r="H640" s="258">
        <f>(H629/H613)*BS61</f>
        <v>1.7258601977230823</v>
      </c>
      <c r="I640" s="256">
        <f>(I630/I613)*BS93</f>
        <v>3618.6270668915058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216362.74999999997</v>
      </c>
      <c r="D641" s="256">
        <f>(D616/D613)*BT91</f>
        <v>27192.626083481555</v>
      </c>
      <c r="E641" s="258">
        <f>(E624/E613)*SUM(C641:D641)</f>
        <v>118836.08584100792</v>
      </c>
      <c r="F641" s="258">
        <f>(F625/F613)*BT65</f>
        <v>0</v>
      </c>
      <c r="G641" s="256">
        <f>(G626/G613)*BT92</f>
        <v>0</v>
      </c>
      <c r="H641" s="258">
        <f>(H629/H613)*BT61</f>
        <v>70.760268106646379</v>
      </c>
      <c r="I641" s="256">
        <f>(I630/I613)*BT93</f>
        <v>15509.360019525546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3406</v>
      </c>
      <c r="D643" s="256">
        <f>(D616/D613)*BV91</f>
        <v>11727.542535259912</v>
      </c>
      <c r="E643" s="258">
        <f>(E624/E613)*SUM(C643:D643)</f>
        <v>7383.9920461548945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6688.8236084757673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242735.21999999997</v>
      </c>
      <c r="D644" s="256">
        <f>(D616/D613)*BW91</f>
        <v>0</v>
      </c>
      <c r="E644" s="258">
        <f>(E624/E613)*SUM(C644:D644)</f>
        <v>118435.91344363808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926826.13730613794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1105066.78</v>
      </c>
      <c r="D646" s="256">
        <f>(D616/D613)*BY91</f>
        <v>0</v>
      </c>
      <c r="E646" s="258">
        <f>(E624/E613)*SUM(C646:D646)</f>
        <v>539186.66399346525</v>
      </c>
      <c r="F646" s="258">
        <f>(F625/F613)*BY65</f>
        <v>0.19660181232588272</v>
      </c>
      <c r="G646" s="256">
        <f>(G626/G613)*BY92</f>
        <v>0</v>
      </c>
      <c r="H646" s="258">
        <f>(H629/H613)*BY61</f>
        <v>336.54273855600098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39627.86</v>
      </c>
      <c r="D648" s="256">
        <f>(D616/D613)*CA91</f>
        <v>0</v>
      </c>
      <c r="E648" s="258">
        <f>(E624/E613)*SUM(C648:D648)</f>
        <v>19335.314409324732</v>
      </c>
      <c r="F648" s="258">
        <f>(F625/F613)*CA65</f>
        <v>0.41511024109217504</v>
      </c>
      <c r="G648" s="256">
        <f>(G626/G613)*CA92</f>
        <v>0</v>
      </c>
      <c r="H648" s="258">
        <f>(H629/H613)*CA61</f>
        <v>10.355161186338494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1703564.1280145857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9728341.5075439885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2179193.4999999995</v>
      </c>
      <c r="D671" s="256">
        <f>(D616/D613)*E91</f>
        <v>131596.21147962927</v>
      </c>
      <c r="E671" s="258">
        <f>(E624/E613)*SUM(C671:D671)</f>
        <v>1127485.7033736217</v>
      </c>
      <c r="F671" s="258">
        <f>(F625/F613)*E65</f>
        <v>144.70928296646227</v>
      </c>
      <c r="G671" s="256">
        <f>(G626/G613)*E92</f>
        <v>508869.08269526134</v>
      </c>
      <c r="H671" s="258">
        <f>(H629/H613)*E61</f>
        <v>1110.8786806010908</v>
      </c>
      <c r="I671" s="256">
        <f>(I630/I613)*E93</f>
        <v>75056.120537140814</v>
      </c>
      <c r="J671" s="256">
        <f>(J631/J613)*E94</f>
        <v>59427.614458828451</v>
      </c>
      <c r="K671" s="256">
        <f>(K645/K613)*E90</f>
        <v>85619.442155363708</v>
      </c>
      <c r="L671" s="256">
        <f>(L648/L613)*E95</f>
        <v>1000505.9164530108</v>
      </c>
      <c r="M671" s="231">
        <f t="shared" si="18"/>
        <v>2989816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177892.50999999998</v>
      </c>
      <c r="D677" s="256">
        <f>(D616/D613)*K91</f>
        <v>269124.75453866209</v>
      </c>
      <c r="E677" s="258">
        <f>(E624/E613)*SUM(C677:D677)</f>
        <v>218109.66719503191</v>
      </c>
      <c r="F677" s="258">
        <f>(F625/F613)*K65</f>
        <v>1.4622434084124338</v>
      </c>
      <c r="G677" s="256">
        <f>(G626/G613)*K92</f>
        <v>0</v>
      </c>
      <c r="H677" s="258">
        <f>(H629/H613)*K61</f>
        <v>46.022938605948866</v>
      </c>
      <c r="I677" s="256">
        <f>(I630/I613)*K93</f>
        <v>153495.75636764496</v>
      </c>
      <c r="J677" s="256">
        <f>(J631/J613)*K94</f>
        <v>0</v>
      </c>
      <c r="K677" s="256">
        <f>(K645/K613)*K90</f>
        <v>0</v>
      </c>
      <c r="L677" s="256">
        <f>(L648/L613)*K95</f>
        <v>2351.3652560587798</v>
      </c>
      <c r="M677" s="231">
        <f t="shared" si="18"/>
        <v>643129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73839.989999999991</v>
      </c>
      <c r="D682" s="256">
        <f>(D616/D613)*P91</f>
        <v>71214.94409638505</v>
      </c>
      <c r="E682" s="258">
        <f>(E624/E613)*SUM(C682:D682)</f>
        <v>70775.529069131735</v>
      </c>
      <c r="F682" s="258">
        <f>(F625/F613)*P65</f>
        <v>27.614684362230847</v>
      </c>
      <c r="G682" s="256">
        <f>(G626/G613)*P92</f>
        <v>0</v>
      </c>
      <c r="H682" s="258">
        <f>(H629/H613)*P61</f>
        <v>11.505734651487217</v>
      </c>
      <c r="I682" s="256">
        <f>(I630/I613)*P93</f>
        <v>40617.563135329554</v>
      </c>
      <c r="J682" s="256">
        <f>(J631/J613)*P94</f>
        <v>0</v>
      </c>
      <c r="K682" s="256">
        <f>(K645/K613)*P90</f>
        <v>2213.4409787298396</v>
      </c>
      <c r="L682" s="256">
        <f>(L648/L613)*P95</f>
        <v>10581.143652264509</v>
      </c>
      <c r="M682" s="231">
        <f t="shared" si="18"/>
        <v>195442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83444.639999999999</v>
      </c>
      <c r="D684" s="256">
        <f>(D616/D613)*R91</f>
        <v>0</v>
      </c>
      <c r="E684" s="258">
        <f>(E624/E613)*SUM(C684:D684)</f>
        <v>40714.496068496126</v>
      </c>
      <c r="F684" s="258">
        <f>(F625/F613)*R65</f>
        <v>8.5874246299537855</v>
      </c>
      <c r="G684" s="256">
        <f>(G626/G613)*R92</f>
        <v>0</v>
      </c>
      <c r="H684" s="258">
        <f>(H629/H613)*R61</f>
        <v>19.559748907528267</v>
      </c>
      <c r="I684" s="256">
        <f>(I630/I613)*R93</f>
        <v>0</v>
      </c>
      <c r="J684" s="256">
        <f>(J631/J613)*R94</f>
        <v>0</v>
      </c>
      <c r="K684" s="256">
        <f>(K645/K613)*R90</f>
        <v>131.1373462140707</v>
      </c>
      <c r="L684" s="256">
        <f>(L648/L613)*R95</f>
        <v>0</v>
      </c>
      <c r="M684" s="231">
        <f t="shared" si="18"/>
        <v>40874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-19658.660000000003</v>
      </c>
      <c r="D685" s="256">
        <f>(D616/D613)*S91</f>
        <v>50318.105303675715</v>
      </c>
      <c r="E685" s="258">
        <f>(E624/E613)*SUM(C685:D685)</f>
        <v>14959.425378056358</v>
      </c>
      <c r="F685" s="258">
        <f>(F625/F613)*S65</f>
        <v>-64.951367075618094</v>
      </c>
      <c r="G685" s="256">
        <f>(G626/G613)*S92</f>
        <v>0</v>
      </c>
      <c r="H685" s="258">
        <f>(H629/H613)*S61</f>
        <v>0</v>
      </c>
      <c r="I685" s="256">
        <f>(I630/I613)*S93</f>
        <v>28699.015985409646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93912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65383.750000000007</v>
      </c>
      <c r="D686" s="256">
        <f>(D616/D613)*T91</f>
        <v>0</v>
      </c>
      <c r="E686" s="258">
        <f>(E624/E613)*SUM(C686:D686)</f>
        <v>31902.186075924514</v>
      </c>
      <c r="F686" s="258">
        <f>(F625/F613)*T65</f>
        <v>0</v>
      </c>
      <c r="G686" s="256">
        <f>(G626/G613)*T92</f>
        <v>0</v>
      </c>
      <c r="H686" s="258">
        <f>(H629/H613)*T61</f>
        <v>39.694784547630888</v>
      </c>
      <c r="I686" s="256">
        <f>(I630/I613)*T93</f>
        <v>0</v>
      </c>
      <c r="J686" s="256">
        <f>(J631/J613)*T94</f>
        <v>0</v>
      </c>
      <c r="K686" s="256">
        <f>(K645/K613)*T90</f>
        <v>11329.227301840683</v>
      </c>
      <c r="L686" s="256">
        <f>(L648/L613)*T95</f>
        <v>81122.101334027902</v>
      </c>
      <c r="M686" s="231">
        <f t="shared" si="18"/>
        <v>124393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1028396.82</v>
      </c>
      <c r="D687" s="256">
        <f>(D616/D613)*U91</f>
        <v>24435.296724621461</v>
      </c>
      <c r="E687" s="258">
        <f>(E624/E613)*SUM(C687:D687)</f>
        <v>513700.2098297872</v>
      </c>
      <c r="F687" s="258">
        <f>(F625/F613)*U65</f>
        <v>406.07232099344168</v>
      </c>
      <c r="G687" s="256">
        <f>(G626/G613)*U92</f>
        <v>0</v>
      </c>
      <c r="H687" s="258">
        <f>(H629/H613)*U61</f>
        <v>361.28006805669855</v>
      </c>
      <c r="I687" s="256">
        <f>(I630/I613)*U93</f>
        <v>13936.712582397493</v>
      </c>
      <c r="J687" s="256">
        <f>(J631/J613)*U94</f>
        <v>0</v>
      </c>
      <c r="K687" s="256">
        <f>(K645/K613)*U90</f>
        <v>154470.99845483273</v>
      </c>
      <c r="L687" s="256">
        <f>(L648/L613)*U95</f>
        <v>0</v>
      </c>
      <c r="M687" s="231">
        <f t="shared" si="18"/>
        <v>707311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0</v>
      </c>
      <c r="L688" s="256">
        <f>(L648/L613)*V95</f>
        <v>0</v>
      </c>
      <c r="M688" s="231">
        <f t="shared" si="18"/>
        <v>0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0</v>
      </c>
      <c r="L689" s="256">
        <f>(L648/L613)*W95</f>
        <v>0</v>
      </c>
      <c r="M689" s="231">
        <f t="shared" si="18"/>
        <v>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0</v>
      </c>
      <c r="L690" s="256">
        <f>(L648/L613)*X95</f>
        <v>0</v>
      </c>
      <c r="M690" s="231">
        <f t="shared" si="18"/>
        <v>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1092796.9500000002</v>
      </c>
      <c r="D691" s="256">
        <f>(D616/D613)*Y91</f>
        <v>60646.615870233931</v>
      </c>
      <c r="E691" s="258">
        <f>(E624/E613)*SUM(C691:D691)</f>
        <v>562790.77395331557</v>
      </c>
      <c r="F691" s="258">
        <f>(F625/F613)*Y65</f>
        <v>58.095974976207792</v>
      </c>
      <c r="G691" s="256">
        <f>(G626/G613)*Y92</f>
        <v>0</v>
      </c>
      <c r="H691" s="258">
        <f>(H629/H613)*Y61</f>
        <v>345.17203954461638</v>
      </c>
      <c r="I691" s="256">
        <f>(I630/I613)*Y93</f>
        <v>34589.89935763141</v>
      </c>
      <c r="J691" s="256">
        <f>(J631/J613)*Y94</f>
        <v>0</v>
      </c>
      <c r="K691" s="256">
        <f>(K645/K613)*Y90</f>
        <v>288380.42519225198</v>
      </c>
      <c r="L691" s="256">
        <f>(L648/L613)*Y95</f>
        <v>0</v>
      </c>
      <c r="M691" s="231">
        <f t="shared" si="18"/>
        <v>946811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0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1297041.17</v>
      </c>
      <c r="D694" s="256">
        <f>(D616/D613)*AB91</f>
        <v>6990.2831686124355</v>
      </c>
      <c r="E694" s="258">
        <f>(E624/E613)*SUM(C694:D694)</f>
        <v>636265.95396934729</v>
      </c>
      <c r="F694" s="258">
        <f>(F625/F613)*AB65</f>
        <v>1096.3828353746324</v>
      </c>
      <c r="G694" s="256">
        <f>(G626/G613)*AB92</f>
        <v>0</v>
      </c>
      <c r="H694" s="258">
        <f>(H629/H613)*AB61</f>
        <v>231.84055322746741</v>
      </c>
      <c r="I694" s="256">
        <f>(I630/I613)*AB93</f>
        <v>3986.9197615414491</v>
      </c>
      <c r="J694" s="256">
        <f>(J631/J613)*AB94</f>
        <v>0</v>
      </c>
      <c r="K694" s="256">
        <f>(K645/K613)*AB90</f>
        <v>86669.90098939609</v>
      </c>
      <c r="L694" s="256">
        <f>(L648/L613)*AB95</f>
        <v>0</v>
      </c>
      <c r="M694" s="231">
        <f t="shared" si="18"/>
        <v>735241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535160</v>
      </c>
      <c r="D695" s="256">
        <f>(D616/D613)*AC91</f>
        <v>3166.9700501264479</v>
      </c>
      <c r="E695" s="258">
        <f>(E624/E613)*SUM(C695:D695)</f>
        <v>262661.7036836794</v>
      </c>
      <c r="F695" s="258">
        <f>(F625/F613)*AC65</f>
        <v>60.383186856215254</v>
      </c>
      <c r="G695" s="256">
        <f>(G626/G613)*AC92</f>
        <v>0</v>
      </c>
      <c r="H695" s="258">
        <f>(H629/H613)*AC61</f>
        <v>325.61229063708822</v>
      </c>
      <c r="I695" s="256">
        <f>(I630/I613)*AC93</f>
        <v>1806.2866943293498</v>
      </c>
      <c r="J695" s="256">
        <f>(J631/J613)*AC94</f>
        <v>0</v>
      </c>
      <c r="K695" s="256">
        <f>(K645/K613)*AC90</f>
        <v>35510.065903202289</v>
      </c>
      <c r="L695" s="256">
        <f>(L648/L613)*AC95</f>
        <v>0</v>
      </c>
      <c r="M695" s="231">
        <f t="shared" si="18"/>
        <v>303531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1113118.82</v>
      </c>
      <c r="D697" s="256">
        <f>(D616/D613)*AE91</f>
        <v>68933.233971502297</v>
      </c>
      <c r="E697" s="258">
        <f>(E624/E613)*SUM(C697:D697)</f>
        <v>576749.4916891068</v>
      </c>
      <c r="F697" s="258">
        <f>(F625/F613)*AE65</f>
        <v>28.30387519133383</v>
      </c>
      <c r="G697" s="256">
        <f>(G626/G613)*AE92</f>
        <v>0</v>
      </c>
      <c r="H697" s="258">
        <f>(H629/H613)*AE61</f>
        <v>589.09361415614546</v>
      </c>
      <c r="I697" s="256">
        <f>(I630/I613)*AE93</f>
        <v>39316.185928201332</v>
      </c>
      <c r="J697" s="256">
        <f>(J631/J613)*AE94</f>
        <v>0</v>
      </c>
      <c r="K697" s="256">
        <f>(K645/K613)*AE90</f>
        <v>53712.726775903138</v>
      </c>
      <c r="L697" s="256">
        <f>(L648/L613)*AE95</f>
        <v>0</v>
      </c>
      <c r="M697" s="231">
        <f t="shared" si="18"/>
        <v>739329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2709148.5100000007</v>
      </c>
      <c r="D699" s="256">
        <f>(D616/D613)*AG91</f>
        <v>26454.813858035428</v>
      </c>
      <c r="E699" s="258">
        <f>(E624/E613)*SUM(C699:D699)</f>
        <v>1334761.7147630206</v>
      </c>
      <c r="F699" s="258">
        <f>(F625/F613)*AG65</f>
        <v>152.99103748158629</v>
      </c>
      <c r="G699" s="256">
        <f>(G626/G613)*AG92</f>
        <v>0</v>
      </c>
      <c r="H699" s="258">
        <f>(H629/H613)*AG61</f>
        <v>675.96191077487379</v>
      </c>
      <c r="I699" s="256">
        <f>(I630/I613)*AG93</f>
        <v>15088.547575882874</v>
      </c>
      <c r="J699" s="256">
        <f>(J631/J613)*AG94</f>
        <v>0</v>
      </c>
      <c r="K699" s="256">
        <f>(K645/K613)*AG90</f>
        <v>207047.45595015257</v>
      </c>
      <c r="L699" s="256">
        <f>(L648/L613)*AG95</f>
        <v>589016.99664272426</v>
      </c>
      <c r="M699" s="231">
        <f t="shared" si="18"/>
        <v>2173198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27886.510000000002</v>
      </c>
      <c r="D702" s="256">
        <f>(D616/D613)*AJ91</f>
        <v>0</v>
      </c>
      <c r="E702" s="258">
        <f>(E624/E613)*SUM(C702:D702)</f>
        <v>13606.448559896453</v>
      </c>
      <c r="F702" s="258">
        <f>(F625/F613)*AJ65</f>
        <v>10.950736439208271</v>
      </c>
      <c r="G702" s="256">
        <f>(G626/G613)*AJ92</f>
        <v>0</v>
      </c>
      <c r="H702" s="258">
        <f>(H629/H613)*AJ61</f>
        <v>9.7798744537641333</v>
      </c>
      <c r="I702" s="256">
        <f>(I630/I613)*AJ93</f>
        <v>0</v>
      </c>
      <c r="J702" s="256">
        <f>(J631/J613)*AJ94</f>
        <v>0</v>
      </c>
      <c r="K702" s="256">
        <f>(K645/K613)*AJ90</f>
        <v>1741.3162582507864</v>
      </c>
      <c r="L702" s="256">
        <f>(L648/L613)*AJ95</f>
        <v>19986.604676499628</v>
      </c>
      <c r="M702" s="231">
        <f t="shared" si="18"/>
        <v>35355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0</v>
      </c>
      <c r="D714" s="256">
        <f>(D616/D613)*AV91</f>
        <v>0</v>
      </c>
      <c r="E714" s="258">
        <f>(E624/E613)*SUM(C714:D714)</f>
        <v>0</v>
      </c>
      <c r="F714" s="258">
        <f>(F625/F613)*AV65</f>
        <v>0</v>
      </c>
      <c r="G714" s="256">
        <f>(G626/G613)*AV92</f>
        <v>0</v>
      </c>
      <c r="H714" s="258">
        <f>(H629/H613)*AV61</f>
        <v>0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0</v>
      </c>
      <c r="M714" s="231">
        <f t="shared" si="18"/>
        <v>0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20091986.017543986</v>
      </c>
      <c r="D716" s="231">
        <f>SUM(D617:D648)+SUM(D669:D714)</f>
        <v>887032.74</v>
      </c>
      <c r="E716" s="231">
        <f>SUM(E625:E648)+SUM(E669:E714)</f>
        <v>6588601.6254839282</v>
      </c>
      <c r="F716" s="231">
        <f>SUM(F626:F649)+SUM(F669:F714)</f>
        <v>2044.5688358543011</v>
      </c>
      <c r="G716" s="231">
        <f>SUM(G627:G648)+SUM(G669:G714)</f>
        <v>508869.08269526134</v>
      </c>
      <c r="H716" s="231">
        <f>SUM(H630:H648)+SUM(H669:H714)</f>
        <v>4553.9697750586402</v>
      </c>
      <c r="I716" s="231">
        <f>SUM(I631:I648)+SUM(I669:I714)</f>
        <v>433040.54644709011</v>
      </c>
      <c r="J716" s="231">
        <f>SUM(J632:J648)+SUM(J669:J714)</f>
        <v>59427.614458828451</v>
      </c>
      <c r="K716" s="231">
        <f>SUM(K669:K714)</f>
        <v>926826.13730613794</v>
      </c>
      <c r="L716" s="231">
        <f>SUM(L669:L714)</f>
        <v>1703564.1280145857</v>
      </c>
      <c r="M716" s="231">
        <f>SUM(M669:M714)</f>
        <v>9728342</v>
      </c>
      <c r="N716" s="250" t="s">
        <v>669</v>
      </c>
    </row>
    <row r="717" spans="1:14" s="231" customFormat="1" ht="12.65" customHeight="1" x14ac:dyDescent="0.3">
      <c r="C717" s="253">
        <f>CE86</f>
        <v>20091986.017543986</v>
      </c>
      <c r="D717" s="231">
        <f>D616</f>
        <v>887032.74</v>
      </c>
      <c r="E717" s="231">
        <f>E624</f>
        <v>6588601.6254839282</v>
      </c>
      <c r="F717" s="231">
        <f>F625</f>
        <v>2044.5688358543007</v>
      </c>
      <c r="G717" s="231">
        <f>G626</f>
        <v>508869.08269526134</v>
      </c>
      <c r="H717" s="231">
        <f>H629</f>
        <v>4553.9697750586402</v>
      </c>
      <c r="I717" s="231">
        <f>I630</f>
        <v>433040.54644708999</v>
      </c>
      <c r="J717" s="231">
        <f>J631</f>
        <v>59427.614458828451</v>
      </c>
      <c r="K717" s="231">
        <f>K645</f>
        <v>926826.13730613794</v>
      </c>
      <c r="L717" s="231">
        <f>L648</f>
        <v>1703564.1280145857</v>
      </c>
      <c r="M717" s="231">
        <f>C649</f>
        <v>9728341.5075439885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194</v>
      </c>
      <c r="C2" s="12" t="str">
        <f>SUBSTITUTE(LEFT(data!C98,49),",","")</f>
        <v>PROVIDENCE ST JOSEPH HOSPITAL</v>
      </c>
      <c r="D2" s="12" t="str">
        <f>LEFT(data!C99,49)</f>
        <v>500 E WEBSTER</v>
      </c>
      <c r="E2" s="12" t="str">
        <f>RIGHT(data!C100,100)</f>
        <v>Chewelah</v>
      </c>
      <c r="F2" s="12" t="str">
        <f>RIGHT(data!C101,100)</f>
        <v>WA</v>
      </c>
      <c r="G2" s="12" t="str">
        <f>RIGHT(data!C102,100)</f>
        <v>99109</v>
      </c>
      <c r="H2" s="12" t="str">
        <f>RIGHT(data!C103,100)</f>
        <v>Stevens</v>
      </c>
      <c r="I2" s="12" t="str">
        <f>LEFT(data!C104,49)</f>
        <v>ROBERT CAMPBELL</v>
      </c>
      <c r="J2" s="12" t="str">
        <f>LEFT(data!C105,49)</f>
        <v>HELEN ANDRUS</v>
      </c>
      <c r="K2" s="12" t="str">
        <f>LEFT(data!C107,49)</f>
        <v>(425) 254-5315</v>
      </c>
      <c r="L2" s="12" t="str">
        <f>LEFT(data!C107,49)</f>
        <v>(425) 254-5315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194</v>
      </c>
      <c r="B2" s="224" t="str">
        <f>RIGHT(data!C96,4)</f>
        <v>2022</v>
      </c>
      <c r="C2" s="16" t="s">
        <v>1123</v>
      </c>
      <c r="D2" s="223">
        <f>ROUND(data!C181,0)</f>
        <v>494133</v>
      </c>
      <c r="E2" s="223">
        <f>ROUND(data!C182,0)</f>
        <v>0</v>
      </c>
      <c r="F2" s="223">
        <f>ROUND(data!C183,0)</f>
        <v>-6316</v>
      </c>
      <c r="G2" s="223">
        <f>ROUND(data!C184,0)</f>
        <v>743</v>
      </c>
      <c r="H2" s="223">
        <f>ROUND(data!C185,0)</f>
        <v>0</v>
      </c>
      <c r="I2" s="223">
        <f>ROUND(data!C186,0)</f>
        <v>124041</v>
      </c>
      <c r="J2" s="223">
        <f>ROUND(data!C187+data!C188,0)</f>
        <v>101598</v>
      </c>
      <c r="K2" s="223">
        <f>ROUND(data!C191,0)</f>
        <v>0</v>
      </c>
      <c r="L2" s="223">
        <f>ROUND(data!C192,0)</f>
        <v>43864</v>
      </c>
      <c r="M2" s="223">
        <f>ROUND(data!C195,0)</f>
        <v>0</v>
      </c>
      <c r="N2" s="223">
        <f>ROUND(data!C196,0)</f>
        <v>0</v>
      </c>
      <c r="O2" s="223">
        <f>ROUND(data!C199,0)</f>
        <v>0</v>
      </c>
      <c r="P2" s="223">
        <f>ROUND(data!C200,0)</f>
        <v>91361</v>
      </c>
      <c r="Q2" s="223">
        <f>ROUND(data!C201,0)</f>
        <v>3110</v>
      </c>
      <c r="R2" s="223">
        <f>ROUND(data!C204,0)</f>
        <v>563</v>
      </c>
      <c r="S2" s="223">
        <f>ROUND(data!C205,0)</f>
        <v>136529</v>
      </c>
      <c r="T2" s="223">
        <f>ROUND(data!B211,0)</f>
        <v>164422</v>
      </c>
      <c r="U2" s="223">
        <f>ROUND(data!C211,0)</f>
        <v>0</v>
      </c>
      <c r="V2" s="223">
        <f>ROUND(data!D211,0)</f>
        <v>0</v>
      </c>
      <c r="W2" s="223">
        <f>ROUND(data!B212,0)</f>
        <v>274692</v>
      </c>
      <c r="X2" s="223">
        <f>ROUND(data!C212,0)</f>
        <v>0</v>
      </c>
      <c r="Y2" s="223">
        <f>ROUND(data!D212,0)</f>
        <v>0</v>
      </c>
      <c r="Z2" s="223">
        <f>ROUND(data!B213,0)</f>
        <v>5553503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2102471</v>
      </c>
      <c r="AG2" s="223">
        <f>ROUND(data!C215,0)</f>
        <v>0</v>
      </c>
      <c r="AH2" s="223">
        <f>ROUND(data!D215,0)</f>
        <v>0</v>
      </c>
      <c r="AI2" s="223">
        <f>ROUND(data!B216,0)</f>
        <v>6545396</v>
      </c>
      <c r="AJ2" s="223">
        <f>ROUND(data!C216,0)</f>
        <v>443972</v>
      </c>
      <c r="AK2" s="223">
        <f>ROUND(data!D216,0)</f>
        <v>6752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731212</v>
      </c>
      <c r="AS2" s="223">
        <f>ROUND(data!C219,0)</f>
        <v>-424869</v>
      </c>
      <c r="AT2" s="223">
        <f>ROUND(data!D219,0)</f>
        <v>-6198</v>
      </c>
      <c r="AU2" s="223">
        <v>0</v>
      </c>
      <c r="AV2" s="223">
        <v>0</v>
      </c>
      <c r="AW2" s="223">
        <v>0</v>
      </c>
      <c r="AX2" s="223">
        <f>ROUND(data!B225,0)</f>
        <v>259085</v>
      </c>
      <c r="AY2" s="223">
        <f>ROUND(data!C225,0)</f>
        <v>5134</v>
      </c>
      <c r="AZ2" s="223">
        <f>ROUND(data!D225,0)</f>
        <v>0</v>
      </c>
      <c r="BA2" s="223">
        <f>ROUND(data!B226,0)</f>
        <v>4838896</v>
      </c>
      <c r="BB2" s="223">
        <f>ROUND(data!C226,0)</f>
        <v>128369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2096112</v>
      </c>
      <c r="BH2" s="223">
        <f>ROUND(data!C228,0)</f>
        <v>2122</v>
      </c>
      <c r="BI2" s="223">
        <f>ROUND(data!D228,0)</f>
        <v>0</v>
      </c>
      <c r="BJ2" s="223">
        <f>ROUND(data!B229,0)</f>
        <v>6243305</v>
      </c>
      <c r="BK2" s="223">
        <f>ROUND(data!C229,0)</f>
        <v>154198</v>
      </c>
      <c r="BL2" s="223">
        <f>ROUND(data!D229,0)</f>
        <v>253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11411907</v>
      </c>
      <c r="BW2" s="223">
        <f>ROUND(data!C240,0)</f>
        <v>5078834</v>
      </c>
      <c r="BX2" s="223">
        <f>ROUND(data!C241,0)</f>
        <v>257199</v>
      </c>
      <c r="BY2" s="223">
        <f>ROUND(data!C242,0)</f>
        <v>1218605</v>
      </c>
      <c r="BZ2" s="223">
        <f>ROUND(data!C243,0)</f>
        <v>1332518</v>
      </c>
      <c r="CA2" s="223">
        <f>ROUND(data!C244,0)</f>
        <v>341151</v>
      </c>
      <c r="CB2" s="223">
        <f>ROUND(data!C247,0)</f>
        <v>222</v>
      </c>
      <c r="CC2" s="223">
        <f>ROUND(data!C249,0)</f>
        <v>127586</v>
      </c>
      <c r="CD2" s="223">
        <f>ROUND(data!C250,0)</f>
        <v>877238</v>
      </c>
      <c r="CE2" s="223">
        <f>ROUND(data!C254+data!C255,0)</f>
        <v>0</v>
      </c>
      <c r="CF2" s="223">
        <f>data!D237</f>
        <v>-455681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194</v>
      </c>
      <c r="B2" s="16" t="str">
        <f>RIGHT(data!C96,4)</f>
        <v>2022</v>
      </c>
      <c r="C2" s="16" t="s">
        <v>1123</v>
      </c>
      <c r="D2" s="222">
        <f>ROUND(data!C127,0)</f>
        <v>279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2192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15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25</v>
      </c>
      <c r="X2" s="222">
        <f>ROUND(data!C145,0)</f>
        <v>0</v>
      </c>
      <c r="Y2" s="222">
        <f>ROUND(data!B154,0)</f>
        <v>149</v>
      </c>
      <c r="Z2" s="222">
        <f>ROUND(data!B155,0)</f>
        <v>1168</v>
      </c>
      <c r="AA2" s="222">
        <f>ROUND(data!B156,0)</f>
        <v>15860</v>
      </c>
      <c r="AB2" s="222">
        <f>ROUND(data!B157,0)</f>
        <v>4281056</v>
      </c>
      <c r="AC2" s="222">
        <f>ROUND(data!B158,0)</f>
        <v>17195483</v>
      </c>
      <c r="AD2" s="222">
        <f>ROUND(data!C154,0)</f>
        <v>70</v>
      </c>
      <c r="AE2" s="222">
        <f>ROUND(data!C155,0)</f>
        <v>551</v>
      </c>
      <c r="AF2" s="222">
        <f>ROUND(data!C156,0)</f>
        <v>7488</v>
      </c>
      <c r="AG2" s="222">
        <f>ROUND(data!C157,0)</f>
        <v>1156723</v>
      </c>
      <c r="AH2" s="222">
        <f>ROUND(data!C158,0)</f>
        <v>8983666</v>
      </c>
      <c r="AI2" s="222">
        <f>ROUND(data!D154,0)</f>
        <v>60</v>
      </c>
      <c r="AJ2" s="222">
        <f>ROUND(data!D155,0)</f>
        <v>473</v>
      </c>
      <c r="AK2" s="222">
        <f>ROUND(data!D156,0)</f>
        <v>6418</v>
      </c>
      <c r="AL2" s="222">
        <f>ROUND(data!D157,0)</f>
        <v>927423</v>
      </c>
      <c r="AM2" s="222">
        <f>ROUND(data!D158,0)</f>
        <v>7763259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194</v>
      </c>
      <c r="B2" s="224" t="str">
        <f>RIGHT(data!C96,4)</f>
        <v>2022</v>
      </c>
      <c r="C2" s="16" t="s">
        <v>1123</v>
      </c>
      <c r="D2" s="222">
        <f>ROUND(data!C266,0)</f>
        <v>3213382</v>
      </c>
      <c r="E2" s="222">
        <f>ROUND(data!C267,0)</f>
        <v>0</v>
      </c>
      <c r="F2" s="222">
        <f>ROUND(data!C268,0)</f>
        <v>4672508</v>
      </c>
      <c r="G2" s="222">
        <f>ROUND(data!C269,0)</f>
        <v>2943925</v>
      </c>
      <c r="H2" s="222">
        <f>ROUND(data!C270,0)</f>
        <v>0</v>
      </c>
      <c r="I2" s="222">
        <f>ROUND(data!C271,0)</f>
        <v>2777</v>
      </c>
      <c r="J2" s="222">
        <f>ROUND(data!C272,0)</f>
        <v>0</v>
      </c>
      <c r="K2" s="222">
        <f>ROUND(data!C273,0)</f>
        <v>201046</v>
      </c>
      <c r="L2" s="222">
        <f>ROUND(data!C274,0)</f>
        <v>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3965195</v>
      </c>
      <c r="Q2" s="222">
        <f>ROUND(data!C283,0)</f>
        <v>164422</v>
      </c>
      <c r="R2" s="222">
        <f>ROUND(data!C284,0)</f>
        <v>274692</v>
      </c>
      <c r="S2" s="222">
        <f>ROUND(data!C285,0)</f>
        <v>5553503</v>
      </c>
      <c r="T2" s="222">
        <f>ROUND(data!C286,0)</f>
        <v>0</v>
      </c>
      <c r="U2" s="222">
        <f>ROUND(data!C287,0)</f>
        <v>2102471</v>
      </c>
      <c r="V2" s="222">
        <f>ROUND(data!C288,0)</f>
        <v>6982616</v>
      </c>
      <c r="W2" s="222">
        <f>ROUND(data!C289,0)</f>
        <v>0</v>
      </c>
      <c r="X2" s="222">
        <f>ROUND(data!C290,0)</f>
        <v>312540</v>
      </c>
      <c r="Y2" s="222">
        <f>ROUND(data!C291,0)</f>
        <v>0</v>
      </c>
      <c r="Z2" s="222">
        <f>ROUND(data!C292,0)</f>
        <v>13726967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51622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438809</v>
      </c>
      <c r="AK2" s="222">
        <f>ROUND(data!C316,0)</f>
        <v>1047699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838774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554819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3085958</v>
      </c>
      <c r="BA2" s="222">
        <f>ROUND(data!C336,0)</f>
        <v>0</v>
      </c>
      <c r="BB2" s="222">
        <f>ROUND(data!C337,0)</f>
        <v>0</v>
      </c>
      <c r="BC2" s="222">
        <f>ROUND(data!C338,0)</f>
        <v>-5048</v>
      </c>
      <c r="BD2" s="222">
        <f>ROUND(data!C339,0)</f>
        <v>0</v>
      </c>
      <c r="BE2" s="222">
        <f>ROUND(data!C343,0)</f>
        <v>4864869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89.94</v>
      </c>
      <c r="BL2" s="222">
        <f>ROUND(data!C358,0)</f>
        <v>6365202</v>
      </c>
      <c r="BM2" s="222">
        <f>ROUND(data!C359,0)</f>
        <v>33942408</v>
      </c>
      <c r="BN2" s="222">
        <f>ROUND(data!C363,0)</f>
        <v>19640214</v>
      </c>
      <c r="BO2" s="222">
        <f>ROUND(data!C364,0)</f>
        <v>1004824</v>
      </c>
      <c r="BP2" s="222">
        <f>ROUND(data!C365,0)</f>
        <v>0</v>
      </c>
      <c r="BQ2" s="222">
        <f>ROUND(data!D381,0)</f>
        <v>451253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451253</v>
      </c>
      <c r="CC2" s="222">
        <f>ROUND(data!C382,0)</f>
        <v>0</v>
      </c>
      <c r="CD2" s="222">
        <f>ROUND(data!C389,0)</f>
        <v>8452590</v>
      </c>
      <c r="CE2" s="222">
        <f>ROUND(data!C390,0)</f>
        <v>714199</v>
      </c>
      <c r="CF2" s="222">
        <f>ROUND(data!C391,0)</f>
        <v>1866044</v>
      </c>
      <c r="CG2" s="222">
        <f>ROUND(data!C392,0)</f>
        <v>1290337</v>
      </c>
      <c r="CH2" s="222">
        <f>ROUND(data!C393,0)</f>
        <v>226514</v>
      </c>
      <c r="CI2" s="222">
        <f>ROUND(data!C394,0)</f>
        <v>1461074</v>
      </c>
      <c r="CJ2" s="222">
        <f>ROUND(data!C395,0)</f>
        <v>289822</v>
      </c>
      <c r="CK2" s="222">
        <f>ROUND(data!C396,0)</f>
        <v>43864</v>
      </c>
      <c r="CL2" s="222">
        <f>ROUND(data!C397,0)</f>
        <v>0</v>
      </c>
      <c r="CM2" s="222">
        <f>ROUND(data!C398,0)</f>
        <v>94471</v>
      </c>
      <c r="CN2" s="222">
        <f>ROUND(data!C399,0)</f>
        <v>137092</v>
      </c>
      <c r="CO2" s="222">
        <f>ROUND(data!C362,0)</f>
        <v>-455681</v>
      </c>
      <c r="CP2" s="222">
        <f>ROUND(data!D415,0)</f>
        <v>7407011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7407011</v>
      </c>
      <c r="DE2" s="65">
        <f>ROUND(data!C419,0)</f>
        <v>0</v>
      </c>
      <c r="DF2" s="222">
        <f>ROUND(data!D420,0)</f>
        <v>-454778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194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194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194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2192</v>
      </c>
      <c r="F4" s="212">
        <f>ROUND(data!E60,2)</f>
        <v>16.5</v>
      </c>
      <c r="G4" s="222">
        <f>ROUND(data!E61,0)</f>
        <v>1723865</v>
      </c>
      <c r="H4" s="222">
        <f>ROUND(data!E62,0)</f>
        <v>113891</v>
      </c>
      <c r="I4" s="222">
        <f>ROUND(data!E63,0)</f>
        <v>0</v>
      </c>
      <c r="J4" s="222">
        <f>ROUND(data!E64,0)</f>
        <v>101470</v>
      </c>
      <c r="K4" s="222">
        <f>ROUND(data!E65,0)</f>
        <v>0</v>
      </c>
      <c r="L4" s="222">
        <f>ROUND(data!E66,0)</f>
        <v>1470</v>
      </c>
      <c r="M4" s="66">
        <f>ROUND(data!E67,0)</f>
        <v>8223</v>
      </c>
      <c r="N4" s="222">
        <f>ROUND(data!E68,0)</f>
        <v>0</v>
      </c>
      <c r="O4" s="222">
        <f>ROUND(data!E69,0)</f>
        <v>9239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9239</v>
      </c>
      <c r="AD4" s="222">
        <f>ROUND(data!E84,0)</f>
        <v>315</v>
      </c>
      <c r="AE4" s="222">
        <f>ROUND(data!E89,0)</f>
        <v>3602353</v>
      </c>
      <c r="AF4" s="222">
        <f>ROUND(data!E87,0)</f>
        <v>2971391</v>
      </c>
      <c r="AG4" s="222">
        <f>IF(data!E90&gt;0,ROUND(data!E90,0),0)</f>
        <v>4925</v>
      </c>
      <c r="AH4" s="222">
        <f>IF(data!E91&gt;0,ROUND(data!E91,0),0)</f>
        <v>0</v>
      </c>
      <c r="AI4" s="222">
        <f>IF(data!E92&gt;0,ROUND(data!E92,0),0)</f>
        <v>2117</v>
      </c>
      <c r="AJ4" s="222">
        <f>IF(data!E93&gt;0,ROUND(data!E93,0),0)</f>
        <v>0</v>
      </c>
      <c r="AK4" s="212">
        <f>IF(data!E94&gt;0,ROUND(data!E94,2),0)</f>
        <v>9.7200000000000006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194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194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194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194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194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194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9</v>
      </c>
      <c r="M10" s="66">
        <f>ROUND(data!K67,0)</f>
        <v>9412</v>
      </c>
      <c r="N10" s="222">
        <f>ROUND(data!K68,0)</f>
        <v>33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194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194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194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194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10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194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0.22</v>
      </c>
      <c r="G15" s="222">
        <f>ROUND(data!P61,0)</f>
        <v>20799</v>
      </c>
      <c r="H15" s="222">
        <f>ROUND(data!P62,0)</f>
        <v>14023</v>
      </c>
      <c r="I15" s="222">
        <f>ROUND(data!P63,0)</f>
        <v>0</v>
      </c>
      <c r="J15" s="222">
        <f>ROUND(data!P64,0)</f>
        <v>16364</v>
      </c>
      <c r="K15" s="222">
        <f>ROUND(data!P65,0)</f>
        <v>0</v>
      </c>
      <c r="L15" s="222">
        <f>ROUND(data!P66,0)</f>
        <v>316</v>
      </c>
      <c r="M15" s="66">
        <f>ROUND(data!P67,0)</f>
        <v>8870</v>
      </c>
      <c r="N15" s="222">
        <f>ROUND(data!P68,0)</f>
        <v>0</v>
      </c>
      <c r="O15" s="222">
        <f>ROUND(data!P69,0)</f>
        <v>17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17</v>
      </c>
      <c r="AD15" s="222">
        <f>ROUND(data!P84,0)</f>
        <v>2189</v>
      </c>
      <c r="AE15" s="222">
        <f>ROUND(data!P89,0)</f>
        <v>339674</v>
      </c>
      <c r="AF15" s="222">
        <f>ROUND(data!P87,0)</f>
        <v>0</v>
      </c>
      <c r="AG15" s="222">
        <f>IF(data!P90&gt;0,ROUND(data!P90,0),0)</f>
        <v>2711</v>
      </c>
      <c r="AH15" s="222">
        <f>IF(data!P91&gt;0,ROUND(data!P91,0),0)</f>
        <v>0</v>
      </c>
      <c r="AI15" s="222">
        <f>IF(data!P92&gt;0,ROUND(data!P92,0),0)</f>
        <v>1165</v>
      </c>
      <c r="AJ15" s="222">
        <f>IF(data!P93&gt;0,ROUND(data!P93,0),0)</f>
        <v>0</v>
      </c>
      <c r="AK15" s="212">
        <f>IF(data!P94&gt;0,ROUND(data!P94,2),0)</f>
        <v>0.04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194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194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1002</v>
      </c>
      <c r="H17" s="222">
        <f>ROUND(data!R62,0)</f>
        <v>73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1547</v>
      </c>
      <c r="AF17" s="222">
        <f>ROUND(data!R87,0)</f>
        <v>0</v>
      </c>
      <c r="AG17" s="222">
        <f>IF(data!R90&gt;0,ROUND(data!R90,0),0)</f>
        <v>79</v>
      </c>
      <c r="AH17" s="222">
        <f>IF(data!R91&gt;0,ROUND(data!R91,0),0)</f>
        <v>0</v>
      </c>
      <c r="AI17" s="222">
        <f>IF(data!R92&gt;0,ROUND(data!R92,0),0)</f>
        <v>34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194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910</v>
      </c>
      <c r="I18" s="222">
        <f>ROUND(data!S63,0)</f>
        <v>0</v>
      </c>
      <c r="J18" s="222">
        <f>ROUND(data!S64,0)</f>
        <v>-68280</v>
      </c>
      <c r="K18" s="222">
        <f>ROUND(data!S65,0)</f>
        <v>0</v>
      </c>
      <c r="L18" s="222">
        <f>ROUND(data!S66,0)</f>
        <v>15965</v>
      </c>
      <c r="M18" s="66">
        <f>ROUND(data!S67,0)</f>
        <v>0</v>
      </c>
      <c r="N18" s="222">
        <f>ROUND(data!S68,0)</f>
        <v>0</v>
      </c>
      <c r="O18" s="222">
        <f>ROUND(data!S69,0)</f>
        <v>60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60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1048</v>
      </c>
      <c r="AH18" s="222">
        <f>IF(data!S91&gt;0,ROUND(data!S91,0),0)</f>
        <v>0</v>
      </c>
      <c r="AI18" s="222">
        <f>IF(data!S92&gt;0,ROUND(data!S92,0),0)</f>
        <v>451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194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0.77</v>
      </c>
      <c r="G19" s="222">
        <f>ROUND(data!T61,0)</f>
        <v>73620</v>
      </c>
      <c r="H19" s="222">
        <f>ROUND(data!T62,0)</f>
        <v>2377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218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307169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0.76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194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6.4</v>
      </c>
      <c r="G20" s="222">
        <f>ROUND(data!U61,0)</f>
        <v>612080</v>
      </c>
      <c r="H20" s="222">
        <f>ROUND(data!U62,0)</f>
        <v>44993</v>
      </c>
      <c r="I20" s="222">
        <f>ROUND(data!U63,0)</f>
        <v>2961</v>
      </c>
      <c r="J20" s="222">
        <f>ROUND(data!U64,0)</f>
        <v>331755</v>
      </c>
      <c r="K20" s="222">
        <f>ROUND(data!U65,0)</f>
        <v>0</v>
      </c>
      <c r="L20" s="222">
        <f>ROUND(data!U66,0)</f>
        <v>227729</v>
      </c>
      <c r="M20" s="66">
        <f>ROUND(data!U67,0)</f>
        <v>6037</v>
      </c>
      <c r="N20" s="222">
        <f>ROUND(data!U68,0)</f>
        <v>0</v>
      </c>
      <c r="O20" s="222">
        <f>ROUND(data!U69,0)</f>
        <v>3681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3681</v>
      </c>
      <c r="AD20" s="222">
        <f>ROUND(data!U84,0)</f>
        <v>0</v>
      </c>
      <c r="AE20" s="222">
        <f>ROUND(data!U89,0)</f>
        <v>5989713</v>
      </c>
      <c r="AF20" s="222">
        <f>ROUND(data!U87,0)</f>
        <v>584892</v>
      </c>
      <c r="AG20" s="222">
        <f>IF(data!U90&gt;0,ROUND(data!U90,0),0)</f>
        <v>852</v>
      </c>
      <c r="AH20" s="222">
        <f>IF(data!U91&gt;0,ROUND(data!U91,0),0)</f>
        <v>0</v>
      </c>
      <c r="AI20" s="222">
        <f>IF(data!U92&gt;0,ROUND(data!U92,0),0)</f>
        <v>366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194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194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194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194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6.32</v>
      </c>
      <c r="G24" s="222">
        <f>ROUND(data!Y61,0)</f>
        <v>576575</v>
      </c>
      <c r="H24" s="222">
        <f>ROUND(data!Y62,0)</f>
        <v>54024</v>
      </c>
      <c r="I24" s="222">
        <f>ROUND(data!Y63,0)</f>
        <v>0</v>
      </c>
      <c r="J24" s="222">
        <f>ROUND(data!Y64,0)</f>
        <v>9505</v>
      </c>
      <c r="K24" s="222">
        <f>ROUND(data!Y65,0)</f>
        <v>0</v>
      </c>
      <c r="L24" s="222">
        <f>ROUND(data!Y66,0)</f>
        <v>471054</v>
      </c>
      <c r="M24" s="66">
        <f>ROUND(data!Y67,0)</f>
        <v>82883</v>
      </c>
      <c r="N24" s="222">
        <f>ROUND(data!Y68,0)</f>
        <v>0</v>
      </c>
      <c r="O24" s="222">
        <f>ROUND(data!Y69,0)</f>
        <v>-16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-16</v>
      </c>
      <c r="AD24" s="222">
        <f>ROUND(data!Y84,0)</f>
        <v>500</v>
      </c>
      <c r="AE24" s="222">
        <f>ROUND(data!Y89,0)</f>
        <v>12685609</v>
      </c>
      <c r="AF24" s="222">
        <f>ROUND(data!Y87,0)</f>
        <v>552393</v>
      </c>
      <c r="AG24" s="222">
        <f>IF(data!Y90&gt;0,ROUND(data!Y90,0),0)</f>
        <v>1804</v>
      </c>
      <c r="AH24" s="222">
        <f>IF(data!Y91&gt;0,ROUND(data!Y91,0),0)</f>
        <v>0</v>
      </c>
      <c r="AI24" s="222">
        <f>IF(data!Y92&gt;0,ROUND(data!Y92,0),0)</f>
        <v>776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194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194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194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4.26</v>
      </c>
      <c r="G27" s="222">
        <f>ROUND(data!AB61,0)</f>
        <v>504471</v>
      </c>
      <c r="H27" s="222">
        <f>ROUND(data!AB62,0)</f>
        <v>36094</v>
      </c>
      <c r="I27" s="222">
        <f>ROUND(data!AB63,0)</f>
        <v>0</v>
      </c>
      <c r="J27" s="222">
        <f>ROUND(data!AB64,0)</f>
        <v>588089</v>
      </c>
      <c r="K27" s="222">
        <f>ROUND(data!AB65,0)</f>
        <v>0</v>
      </c>
      <c r="L27" s="222">
        <f>ROUND(data!AB66,0)</f>
        <v>50416</v>
      </c>
      <c r="M27" s="66">
        <f>ROUND(data!AB67,0)</f>
        <v>5239</v>
      </c>
      <c r="N27" s="222">
        <f>ROUND(data!AB68,0)</f>
        <v>31078</v>
      </c>
      <c r="O27" s="222">
        <f>ROUND(data!AB69,0)</f>
        <v>6212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6212</v>
      </c>
      <c r="AD27" s="222">
        <f>ROUND(data!AB84,0)</f>
        <v>29</v>
      </c>
      <c r="AE27" s="222">
        <f>ROUND(data!AB89,0)</f>
        <v>3921692</v>
      </c>
      <c r="AF27" s="222">
        <f>ROUND(data!AB87,0)</f>
        <v>1148513</v>
      </c>
      <c r="AG27" s="222">
        <f>IF(data!AB90&gt;0,ROUND(data!AB90,0),0)</f>
        <v>495</v>
      </c>
      <c r="AH27" s="222">
        <f>IF(data!AB91&gt;0,ROUND(data!AB91,0),0)</f>
        <v>0</v>
      </c>
      <c r="AI27" s="222">
        <f>IF(data!AB92&gt;0,ROUND(data!AB92,0),0)</f>
        <v>213</v>
      </c>
      <c r="AJ27" s="222">
        <f>IF(data!AB93&gt;0,ROUND(data!AB93,0),0)</f>
        <v>0</v>
      </c>
      <c r="AK27" s="212">
        <f>IF(data!AB94&gt;0,ROUND(data!AB94,2),0)</f>
        <v>0.01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194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5.61</v>
      </c>
      <c r="G28" s="222">
        <f>ROUND(data!AC61,0)</f>
        <v>451233</v>
      </c>
      <c r="H28" s="222">
        <f>ROUND(data!AC62,0)</f>
        <v>43640</v>
      </c>
      <c r="I28" s="222">
        <f>ROUND(data!AC63,0)</f>
        <v>0</v>
      </c>
      <c r="J28" s="222">
        <f>ROUND(data!AC64,0)</f>
        <v>41495</v>
      </c>
      <c r="K28" s="222">
        <f>ROUND(data!AC65,0)</f>
        <v>0</v>
      </c>
      <c r="L28" s="222">
        <f>ROUND(data!AC66,0)</f>
        <v>3859</v>
      </c>
      <c r="M28" s="66">
        <f>ROUND(data!AC67,0)</f>
        <v>2565</v>
      </c>
      <c r="N28" s="222">
        <f>ROUND(data!AC68,0)</f>
        <v>0</v>
      </c>
      <c r="O28" s="222">
        <f>ROUND(data!AC69,0)</f>
        <v>123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123</v>
      </c>
      <c r="AD28" s="222">
        <f>ROUND(data!AC84,0)</f>
        <v>0</v>
      </c>
      <c r="AE28" s="222">
        <f>ROUND(data!AC89,0)</f>
        <v>1399874</v>
      </c>
      <c r="AF28" s="222">
        <f>ROUND(data!AC87,0)</f>
        <v>533887</v>
      </c>
      <c r="AG28" s="222">
        <f>IF(data!AC90&gt;0,ROUND(data!AC90,0),0)</f>
        <v>475</v>
      </c>
      <c r="AH28" s="222">
        <f>IF(data!AC91&gt;0,ROUND(data!AC91,0),0)</f>
        <v>0</v>
      </c>
      <c r="AI28" s="222">
        <f>IF(data!AC92&gt;0,ROUND(data!AC92,0),0)</f>
        <v>204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194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194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9.9700000000000006</v>
      </c>
      <c r="G30" s="222">
        <f>ROUND(data!AE61,0)</f>
        <v>991386</v>
      </c>
      <c r="H30" s="222">
        <f>ROUND(data!AE62,0)</f>
        <v>80059</v>
      </c>
      <c r="I30" s="222">
        <f>ROUND(data!AE63,0)</f>
        <v>0</v>
      </c>
      <c r="J30" s="222">
        <f>ROUND(data!AE64,0)</f>
        <v>31866</v>
      </c>
      <c r="K30" s="222">
        <f>ROUND(data!AE65,0)</f>
        <v>0</v>
      </c>
      <c r="L30" s="222">
        <f>ROUND(data!AE66,0)</f>
        <v>1521</v>
      </c>
      <c r="M30" s="66">
        <f>ROUND(data!AE67,0)</f>
        <v>625</v>
      </c>
      <c r="N30" s="222">
        <f>ROUND(data!AE68,0)</f>
        <v>0</v>
      </c>
      <c r="O30" s="222">
        <f>ROUND(data!AE69,0)</f>
        <v>8353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8353</v>
      </c>
      <c r="AD30" s="222">
        <f>ROUND(data!AE84,0)</f>
        <v>920</v>
      </c>
      <c r="AE30" s="222">
        <f>ROUND(data!AE89,0)</f>
        <v>2146380</v>
      </c>
      <c r="AF30" s="222">
        <f>ROUND(data!AE87,0)</f>
        <v>319731</v>
      </c>
      <c r="AG30" s="222">
        <f>IF(data!AE90&gt;0,ROUND(data!AE90,0),0)</f>
        <v>4712</v>
      </c>
      <c r="AH30" s="222">
        <f>IF(data!AE91&gt;0,ROUND(data!AE91,0),0)</f>
        <v>0</v>
      </c>
      <c r="AI30" s="222">
        <f>IF(data!AE92&gt;0,ROUND(data!AE92,0),0)</f>
        <v>2026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194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194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13.33</v>
      </c>
      <c r="G32" s="222">
        <f>ROUND(data!AG61,0)</f>
        <v>1436408</v>
      </c>
      <c r="H32" s="222">
        <f>ROUND(data!AG62,0)</f>
        <v>70798</v>
      </c>
      <c r="I32" s="222">
        <f>ROUND(data!AG63,0)</f>
        <v>1408279</v>
      </c>
      <c r="J32" s="222">
        <f>ROUND(data!AG64,0)</f>
        <v>121770</v>
      </c>
      <c r="K32" s="222">
        <f>ROUND(data!AG65,0)</f>
        <v>472</v>
      </c>
      <c r="L32" s="222">
        <f>ROUND(data!AG66,0)</f>
        <v>42945</v>
      </c>
      <c r="M32" s="66">
        <f>ROUND(data!AG67,0)</f>
        <v>26527</v>
      </c>
      <c r="N32" s="222">
        <f>ROUND(data!AG68,0)</f>
        <v>0</v>
      </c>
      <c r="O32" s="222">
        <f>ROUND(data!AG69,0)</f>
        <v>1747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1747</v>
      </c>
      <c r="AD32" s="222">
        <f>ROUND(data!AG84,0)</f>
        <v>11784</v>
      </c>
      <c r="AE32" s="222">
        <f>ROUND(data!AG89,0)</f>
        <v>9585042</v>
      </c>
      <c r="AF32" s="222">
        <f>ROUND(data!AG87,0)</f>
        <v>231371</v>
      </c>
      <c r="AG32" s="222">
        <f>IF(data!AG90&gt;0,ROUND(data!AG90,0),0)</f>
        <v>1487</v>
      </c>
      <c r="AH32" s="222">
        <f>IF(data!AG91&gt;0,ROUND(data!AG91,0),0)</f>
        <v>0</v>
      </c>
      <c r="AI32" s="222">
        <f>IF(data!AG92&gt;0,ROUND(data!AG92,0),0)</f>
        <v>639</v>
      </c>
      <c r="AJ32" s="222">
        <f>IF(data!AG93&gt;0,ROUND(data!AG93,0),0)</f>
        <v>0</v>
      </c>
      <c r="AK32" s="212">
        <f>IF(data!AG94&gt;0,ROUND(data!AG94,2),0)</f>
        <v>6.35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194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194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194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0.26</v>
      </c>
      <c r="G35" s="222">
        <f>ROUND(data!AJ61,0)</f>
        <v>28919</v>
      </c>
      <c r="H35" s="222">
        <f>ROUND(data!AJ62,0)</f>
        <v>642</v>
      </c>
      <c r="I35" s="222">
        <f>ROUND(data!AJ63,0)</f>
        <v>0</v>
      </c>
      <c r="J35" s="222">
        <f>ROUND(data!AJ64,0)</f>
        <v>8747</v>
      </c>
      <c r="K35" s="222">
        <f>ROUND(data!AJ65,0)</f>
        <v>0</v>
      </c>
      <c r="L35" s="222">
        <f>ROUND(data!AJ66,0)</f>
        <v>777</v>
      </c>
      <c r="M35" s="66">
        <f>ROUND(data!AJ67,0)</f>
        <v>522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328558</v>
      </c>
      <c r="AF35" s="222">
        <f>ROUND(data!AJ87,0)</f>
        <v>23024</v>
      </c>
      <c r="AG35" s="222">
        <f>IF(data!AJ90&gt;0,ROUND(data!AJ90,0),0)</f>
        <v>271</v>
      </c>
      <c r="AH35" s="222">
        <f>IF(data!AJ91&gt;0,ROUND(data!AJ91,0),0)</f>
        <v>0</v>
      </c>
      <c r="AI35" s="222">
        <f>IF(data!AJ92&gt;0,ROUND(data!AJ92,0),0)</f>
        <v>117</v>
      </c>
      <c r="AJ35" s="222">
        <f>IF(data!AJ93&gt;0,ROUND(data!AJ93,0),0)</f>
        <v>0</v>
      </c>
      <c r="AK35" s="212">
        <f>IF(data!AJ94&gt;0,ROUND(data!AJ94,2),0)</f>
        <v>0.26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194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194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271</v>
      </c>
      <c r="AH37" s="222">
        <f>IF(data!AL91&gt;0,ROUND(data!AL91,0),0)</f>
        <v>0</v>
      </c>
      <c r="AI37" s="222">
        <f>IF(data!AL92&gt;0,ROUND(data!AL92,0),0)</f>
        <v>117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194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194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194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194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194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194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194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194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194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194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194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194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194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4.83</v>
      </c>
      <c r="G50" s="222">
        <f>ROUND(data!AY61,0)</f>
        <v>219070</v>
      </c>
      <c r="H50" s="222">
        <f>ROUND(data!AY62,0)</f>
        <v>16818</v>
      </c>
      <c r="I50" s="222">
        <f>ROUND(data!AY63,0)</f>
        <v>0</v>
      </c>
      <c r="J50" s="222">
        <f>ROUND(data!AY64,0)</f>
        <v>23281</v>
      </c>
      <c r="K50" s="222">
        <f>ROUND(data!AY65,0)</f>
        <v>0</v>
      </c>
      <c r="L50" s="222">
        <f>ROUND(data!AY66,0)</f>
        <v>135767</v>
      </c>
      <c r="M50" s="66">
        <f>ROUND(data!AY67,0)</f>
        <v>3685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22704</v>
      </c>
      <c r="AE50" s="222"/>
      <c r="AF50" s="222"/>
      <c r="AG50" s="222">
        <f>IF(data!AY90&gt;0,ROUND(data!AY90,0),0)</f>
        <v>1873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194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194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48180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194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0.86</v>
      </c>
      <c r="G53" s="222">
        <f>ROUND(data!BB61,0)</f>
        <v>73830</v>
      </c>
      <c r="H53" s="222">
        <f>ROUND(data!BB62,0)</f>
        <v>3913</v>
      </c>
      <c r="I53" s="222">
        <f>ROUND(data!BB63,0)</f>
        <v>5598</v>
      </c>
      <c r="J53" s="222">
        <f>ROUND(data!BB64,0)</f>
        <v>1294</v>
      </c>
      <c r="K53" s="222">
        <f>ROUND(data!BB65,0)</f>
        <v>0</v>
      </c>
      <c r="L53" s="222">
        <f>ROUND(data!BB66,0)</f>
        <v>419</v>
      </c>
      <c r="M53" s="66">
        <f>ROUND(data!BB67,0)</f>
        <v>0</v>
      </c>
      <c r="N53" s="222">
        <f>ROUND(data!BB68,0)</f>
        <v>0</v>
      </c>
      <c r="O53" s="222">
        <f>ROUND(data!BB69,0)</f>
        <v>3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3</v>
      </c>
      <c r="AD53" s="222">
        <f>ROUND(data!BB84,0)</f>
        <v>0</v>
      </c>
      <c r="AE53" s="222"/>
      <c r="AF53" s="222"/>
      <c r="AG53" s="222">
        <f>IF(data!BB90&gt;0,ROUND(data!BB90,0),0)</f>
        <v>65</v>
      </c>
      <c r="AH53" s="222">
        <f>IFERROR(IF(data!BB$91&gt;0,ROUND(data!BB$91,0),0),0)</f>
        <v>0</v>
      </c>
      <c r="AI53" s="222">
        <f>IFERROR(IF(data!BB$92&gt;0,ROUND(data!BB$92,0),0),0)</f>
        <v>28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194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194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-8</v>
      </c>
      <c r="K55" s="222">
        <f>ROUND(data!BD65,0)</f>
        <v>0</v>
      </c>
      <c r="L55" s="222">
        <f>ROUND(data!BD66,0)</f>
        <v>3322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194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29626</v>
      </c>
      <c r="F56" s="212">
        <f>ROUND(data!BE60,2)</f>
        <v>9.6</v>
      </c>
      <c r="G56" s="222">
        <f>ROUND(data!BE61,0)</f>
        <v>479355</v>
      </c>
      <c r="H56" s="222">
        <f>ROUND(data!BE62,0)</f>
        <v>40913</v>
      </c>
      <c r="I56" s="222">
        <f>ROUND(data!BE63,0)</f>
        <v>250</v>
      </c>
      <c r="J56" s="222">
        <f>ROUND(data!BE64,0)</f>
        <v>60121</v>
      </c>
      <c r="K56" s="222">
        <f>ROUND(data!BE65,0)</f>
        <v>220247</v>
      </c>
      <c r="L56" s="222">
        <f>ROUND(data!BE66,0)</f>
        <v>136379</v>
      </c>
      <c r="M56" s="66">
        <f>ROUND(data!BE67,0)</f>
        <v>10168</v>
      </c>
      <c r="N56" s="222">
        <f>ROUND(data!BE68,0)</f>
        <v>0</v>
      </c>
      <c r="O56" s="222">
        <f>ROUND(data!BE69,0)</f>
        <v>1556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1556</v>
      </c>
      <c r="AD56" s="222">
        <f>ROUND(data!BE84,0)</f>
        <v>0</v>
      </c>
      <c r="AE56" s="222"/>
      <c r="AF56" s="222"/>
      <c r="AG56" s="222">
        <f>IF(data!BE90&gt;0,ROUND(data!BE90,0),0)</f>
        <v>3941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194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194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660</v>
      </c>
      <c r="L58" s="222">
        <f>ROUND(data!BG66,0)</f>
        <v>666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194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13119</v>
      </c>
      <c r="M59" s="66">
        <f>ROUND(data!BH67,0)</f>
        <v>4021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723</v>
      </c>
      <c r="AH59" s="222">
        <f>IFERROR(IF(data!BH$91&gt;0,ROUND(data!BH$91,0),0),0)</f>
        <v>0</v>
      </c>
      <c r="AI59" s="222">
        <f>IFERROR(IF(data!BH$92&gt;0,ROUND(data!BH$92,0),0),0)</f>
        <v>311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194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194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194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194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470</v>
      </c>
      <c r="AH63" s="222">
        <f>IFERROR(IF(data!BL$91&gt;0,ROUND(data!BL$91,0),0),0)</f>
        <v>0</v>
      </c>
      <c r="AI63" s="222">
        <f>IFERROR(IF(data!BL$92&gt;0,ROUND(data!BL$92,0),0),0)</f>
        <v>202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194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194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2.8</v>
      </c>
      <c r="G65" s="222">
        <f>ROUND(data!BN61,0)</f>
        <v>130017</v>
      </c>
      <c r="H65" s="222">
        <f>ROUND(data!BN62,0)</f>
        <v>29545</v>
      </c>
      <c r="I65" s="222">
        <f>ROUND(data!BN63,0)</f>
        <v>9500</v>
      </c>
      <c r="J65" s="222">
        <f>ROUND(data!BN64,0)</f>
        <v>17564</v>
      </c>
      <c r="K65" s="222">
        <f>ROUND(data!BN65,0)</f>
        <v>4520</v>
      </c>
      <c r="L65" s="222">
        <f>ROUND(data!BN66,0)</f>
        <v>10203</v>
      </c>
      <c r="M65" s="66">
        <f>ROUND(data!BN67,0)</f>
        <v>121045</v>
      </c>
      <c r="N65" s="222">
        <f>ROUND(data!BN68,0)</f>
        <v>12753</v>
      </c>
      <c r="O65" s="222">
        <f>ROUND(data!BN69,0)</f>
        <v>251640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251640</v>
      </c>
      <c r="AD65" s="222">
        <f>ROUND(data!BN84,0)</f>
        <v>327706</v>
      </c>
      <c r="AE65" s="222"/>
      <c r="AF65" s="222"/>
      <c r="AG65" s="222">
        <f>IF(data!BN90&gt;0,ROUND(data!BN90,0),0)</f>
        <v>1495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194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66784</v>
      </c>
      <c r="I66" s="222">
        <f>ROUND(data!BO63,0)</f>
        <v>0</v>
      </c>
      <c r="J66" s="222">
        <f>ROUND(data!BO64,0)</f>
        <v>2692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194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194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194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194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1210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2700</v>
      </c>
      <c r="AE70" s="222"/>
      <c r="AF70" s="222"/>
      <c r="AG70" s="222">
        <f>IF(data!BS90&gt;0,ROUND(data!BS90,0),0)</f>
        <v>124</v>
      </c>
      <c r="AH70" s="222">
        <f>IFERROR(IF(data!BS$91&gt;0,ROUND(data!BS$91,0),0),0)</f>
        <v>0</v>
      </c>
      <c r="AI70" s="222">
        <f>IFERROR(IF(data!BS$92&gt;0,ROUND(data!BS$92,0),0),0)</f>
        <v>53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194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1.81</v>
      </c>
      <c r="G71" s="222">
        <f>ROUND(data!BT61,0)</f>
        <v>169369</v>
      </c>
      <c r="H71" s="222">
        <f>ROUND(data!BT62,0)</f>
        <v>5207</v>
      </c>
      <c r="I71" s="222">
        <f>ROUND(data!BT63,0)</f>
        <v>0</v>
      </c>
      <c r="J71" s="222">
        <f>ROUND(data!BT64,0)</f>
        <v>157</v>
      </c>
      <c r="K71" s="222">
        <f>ROUND(data!BT65,0)</f>
        <v>32</v>
      </c>
      <c r="L71" s="222">
        <f>ROUND(data!BT66,0)</f>
        <v>9100</v>
      </c>
      <c r="M71" s="66">
        <f>ROUND(data!BT67,0)</f>
        <v>0</v>
      </c>
      <c r="N71" s="222">
        <f>ROUND(data!BT68,0)</f>
        <v>0</v>
      </c>
      <c r="O71" s="222">
        <f>ROUND(data!BT69,0)</f>
        <v>9922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9922</v>
      </c>
      <c r="AD71" s="222">
        <f>ROUND(data!BT84,0)</f>
        <v>0</v>
      </c>
      <c r="AE71" s="222"/>
      <c r="AF71" s="222"/>
      <c r="AG71" s="222">
        <f>IF(data!BT90&gt;0,ROUND(data!BT90,0),0)</f>
        <v>992</v>
      </c>
      <c r="AH71" s="222">
        <f>IFERROR(IF(data!BT$91&gt;0,ROUND(data!BT$91,0),0),0)</f>
        <v>0</v>
      </c>
      <c r="AI71" s="222">
        <f>IFERROR(IF(data!BT$92&gt;0,ROUND(data!BT$92,0),0),0)</f>
        <v>426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194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194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194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439457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194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194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5.34</v>
      </c>
      <c r="G76" s="222">
        <f>ROUND(data!BY61,0)</f>
        <v>836291</v>
      </c>
      <c r="H76" s="222">
        <f>ROUND(data!BY62,0)</f>
        <v>49590</v>
      </c>
      <c r="I76" s="222">
        <f>ROUND(data!BY63,0)</f>
        <v>0</v>
      </c>
      <c r="J76" s="222">
        <f>ROUND(data!BY64,0)</f>
        <v>276</v>
      </c>
      <c r="K76" s="222">
        <f>ROUND(data!BY65,0)</f>
        <v>583</v>
      </c>
      <c r="L76" s="222">
        <f>ROUND(data!BY66,0)</f>
        <v>275938</v>
      </c>
      <c r="M76" s="66">
        <f>ROUND(data!BY67,0)</f>
        <v>0</v>
      </c>
      <c r="N76" s="222">
        <f>ROUND(data!BY68,0)</f>
        <v>0</v>
      </c>
      <c r="O76" s="222">
        <f>ROUND(data!BY69,0)</f>
        <v>5676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5676</v>
      </c>
      <c r="AD76" s="222">
        <f>ROUND(data!BY84,0)</f>
        <v>175</v>
      </c>
      <c r="AE76" s="222"/>
      <c r="AF76" s="222"/>
      <c r="AG76" s="222">
        <f>IF(data!BY90&gt;0,ROUND(data!BY90,0),0)</f>
        <v>737</v>
      </c>
      <c r="AH76" s="222">
        <f>IF(data!BY91&gt;0,ROUND(data!BY91,0),0)</f>
        <v>0</v>
      </c>
      <c r="AI76" s="222">
        <f>IF(data!BY92&gt;0,ROUND(data!BY92,0),0)</f>
        <v>317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194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194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1.05</v>
      </c>
      <c r="G78" s="222">
        <f>ROUND(data!CA61,0)</f>
        <v>121518</v>
      </c>
      <c r="H78" s="222">
        <f>ROUND(data!CA62,0)</f>
        <v>9233</v>
      </c>
      <c r="I78" s="222">
        <f>ROUND(data!CA63,0)</f>
        <v>0</v>
      </c>
      <c r="J78" s="222">
        <f>ROUND(data!CA64,0)</f>
        <v>825</v>
      </c>
      <c r="K78" s="222">
        <f>ROUND(data!CA65,0)</f>
        <v>0</v>
      </c>
      <c r="L78" s="222">
        <f>ROUND(data!CA66,0)</f>
        <v>11674</v>
      </c>
      <c r="M78" s="66">
        <f>ROUND(data!CA67,0)</f>
        <v>0</v>
      </c>
      <c r="N78" s="222">
        <f>ROUND(data!CA68,0)</f>
        <v>0</v>
      </c>
      <c r="O78" s="222">
        <f>ROUND(data!CA69,0)</f>
        <v>156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156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194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194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0.02</v>
      </c>
      <c r="G80" s="222">
        <f>ROUND(data!CC61,0)</f>
        <v>2782</v>
      </c>
      <c r="H80" s="222">
        <f>ROUND(data!CC62,0)</f>
        <v>30672</v>
      </c>
      <c r="I80" s="222">
        <f>ROUND(data!CC63,0)</f>
        <v>0</v>
      </c>
      <c r="J80" s="222">
        <f>ROUND(data!CC64,0)</f>
        <v>135</v>
      </c>
      <c r="K80" s="222">
        <f>ROUND(data!CC65,0)</f>
        <v>0</v>
      </c>
      <c r="L80" s="222">
        <f>ROUND(data!CC66,0)</f>
        <v>30</v>
      </c>
      <c r="M80" s="66">
        <f>ROUND(data!CC67,0)</f>
        <v>0</v>
      </c>
      <c r="N80" s="222">
        <f>ROUND(data!CC68,0)</f>
        <v>0</v>
      </c>
      <c r="O80" s="222">
        <f>ROUND(data!CC69,0)</f>
        <v>7108641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7108641</v>
      </c>
      <c r="AD80" s="222">
        <f>ROUND(data!CC84,0)</f>
        <v>82232</v>
      </c>
      <c r="AE80" s="222"/>
      <c r="AF80" s="222"/>
      <c r="AG80" s="222">
        <f>IF(data!CC90&gt;0,ROUND(data!CC90,0),0)</f>
        <v>76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E50" sqref="E50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PROVIDENCE ST JOSEPH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H-194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500 E WEBSTER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Chewelah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H65" sqref="H6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194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/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2179193.4999999995</v>
      </c>
      <c r="C17" s="275">
        <f>data!E85</f>
        <v>1957843.2499999998</v>
      </c>
      <c r="D17" s="275">
        <f>'Prior Year'!E60</f>
        <v>2102</v>
      </c>
      <c r="E17" s="1">
        <f>data!E59</f>
        <v>2192</v>
      </c>
      <c r="F17" s="238">
        <f t="shared" si="0"/>
        <v>1036.723834443387</v>
      </c>
      <c r="G17" s="238">
        <f t="shared" si="1"/>
        <v>893.17666514598534</v>
      </c>
      <c r="H17" s="6" t="str">
        <f t="shared" si="2"/>
        <v/>
      </c>
      <c r="I17" s="275"/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177892.50999999998</v>
      </c>
      <c r="C23" s="275">
        <f>data!K85</f>
        <v>9453.86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10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/>
      <c r="M27" s="7"/>
    </row>
    <row r="28" spans="1:13" x14ac:dyDescent="0.35">
      <c r="A28" s="1" t="s">
        <v>721</v>
      </c>
      <c r="B28" s="275">
        <f>'Prior Year'!P86</f>
        <v>73839.989999999991</v>
      </c>
      <c r="C28" s="275">
        <f>data!P85</f>
        <v>58200.14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83444.639999999999</v>
      </c>
      <c r="C30" s="275">
        <f>data!R85</f>
        <v>1074.6100000000001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-19658.660000000003</v>
      </c>
      <c r="C31" s="275">
        <f>data!S85</f>
        <v>-51344.979999999996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65383.750000000007</v>
      </c>
      <c r="C32" s="275">
        <f>data!T85</f>
        <v>76215.090000000011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3"/>
        <v/>
      </c>
      <c r="H32" s="6" t="e">
        <f t="shared" si="2"/>
        <v>#VALUE!</v>
      </c>
      <c r="I32" s="275"/>
      <c r="M32" s="7"/>
    </row>
    <row r="33" spans="1:13" x14ac:dyDescent="0.35">
      <c r="A33" s="1" t="s">
        <v>727</v>
      </c>
      <c r="B33" s="275">
        <f>'Prior Year'!U86</f>
        <v>1028396.82</v>
      </c>
      <c r="C33" s="275">
        <f>data!U85</f>
        <v>1229236.3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1092796.9500000002</v>
      </c>
      <c r="C37" s="275">
        <f>data!Y85</f>
        <v>1193524.07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1297041.17</v>
      </c>
      <c r="C40" s="275">
        <f>data!AB85</f>
        <v>1221570.6000000001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535160</v>
      </c>
      <c r="C41" s="275">
        <f>data!AC85</f>
        <v>542914.38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1113118.82</v>
      </c>
      <c r="C43" s="275">
        <f>data!AE85</f>
        <v>1112889.4099999999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2709148.5100000007</v>
      </c>
      <c r="C45" s="275">
        <f>data!AG85</f>
        <v>3097162.2300000004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27886.510000000002</v>
      </c>
      <c r="C48" s="275">
        <f>data!AJ85</f>
        <v>39606.520000000004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0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296073.34999999998</v>
      </c>
      <c r="C63" s="275">
        <f>data!AY85</f>
        <v>375917.35999999993</v>
      </c>
      <c r="D63" s="275">
        <f>'Prior Year'!AY60</f>
        <v>5886.17</v>
      </c>
      <c r="E63" s="1">
        <f>data!AY59</f>
        <v>0</v>
      </c>
      <c r="F63" s="238">
        <f>IF(B63=0,"",IF(D63=0,"",B63/D63))</f>
        <v>50.2998299403517</v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5"/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39940</v>
      </c>
      <c r="C65" s="275">
        <f>data!BA85</f>
        <v>48179.93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68685.710000000006</v>
      </c>
      <c r="C66" s="275">
        <f>data!BB85</f>
        <v>85057.61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1374.1100000000001</v>
      </c>
      <c r="C68" s="275">
        <f>data!BD85</f>
        <v>3314.11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611931.77999999991</v>
      </c>
      <c r="C69" s="275">
        <f>data!BE85</f>
        <v>948989.59000000008</v>
      </c>
      <c r="D69" s="275">
        <f>'Prior Year'!BE60</f>
        <v>34194.020000000004</v>
      </c>
      <c r="E69" s="1">
        <f>data!BE59</f>
        <v>29626.12999999999</v>
      </c>
      <c r="F69" s="238">
        <f>IF(B69=0,"",IF(D69=0,"",B69/D69))</f>
        <v>17.89587126637932</v>
      </c>
      <c r="G69" s="238">
        <f t="shared" si="4"/>
        <v>32.032182063604004</v>
      </c>
      <c r="H69" s="6">
        <f>IF(B69=0,"",IF(C69=0,"",IF(D69=0,"",IF(E69=0,"",IF(G69/F69-1&lt;-0.25,G69/F69-1,IF(G69/F69-1&gt;0.25,G69/F69-1,""))))))</f>
        <v>0.78992023281830037</v>
      </c>
      <c r="I69" s="275" t="s">
        <v>1376</v>
      </c>
      <c r="M69" s="7"/>
    </row>
    <row r="70" spans="1:13" x14ac:dyDescent="0.35">
      <c r="A70" s="1" t="s">
        <v>764</v>
      </c>
      <c r="B70" s="275">
        <f>'Prior Year'!BF86</f>
        <v>280409.58999999997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16815.309999999998</v>
      </c>
      <c r="C71" s="275">
        <f>data!BG85</f>
        <v>1325.81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22490.039999999994</v>
      </c>
      <c r="C72" s="275">
        <f>data!BH85</f>
        <v>17140.190000000002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321</v>
      </c>
      <c r="C76" s="275">
        <f>data!BL85</f>
        <v>0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321105.71999999997</v>
      </c>
      <c r="C78" s="275">
        <f>data!BN85</f>
        <v>259081.11999999994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3057.4399999999996</v>
      </c>
      <c r="C79" s="275">
        <f>data!BO85</f>
        <v>69475.740000000005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4674.5899999999992</v>
      </c>
      <c r="C83" s="275">
        <f>data!BS85</f>
        <v>-1490.35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216362.74999999997</v>
      </c>
      <c r="C84" s="275">
        <f>data!BT85</f>
        <v>193787.61000000002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3406</v>
      </c>
      <c r="C86" s="275">
        <f>data!BV85</f>
        <v>0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242735.21999999997</v>
      </c>
      <c r="C87" s="275">
        <f>data!BW85</f>
        <v>439456.7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1105066.78</v>
      </c>
      <c r="C89" s="275">
        <f>data!BY85</f>
        <v>1168178.53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39627.86</v>
      </c>
      <c r="C91" s="275">
        <f>data!CA85</f>
        <v>143406.12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6179163.2975439895</v>
      </c>
      <c r="C93" s="275">
        <f>data!CC85</f>
        <v>7060027.9299999997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275100.96000000002</v>
      </c>
      <c r="C94" s="275">
        <f>data!CD85</f>
        <v>231560.73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451253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7407011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H-194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PROVIDENCE ST JOSEPH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99109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Stevens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ROBERT CAMPBELL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HELEN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(425) 254-5315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(425) 687-3674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 xml:space="preserve"> X</v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279</v>
      </c>
      <c r="G23" s="81">
        <f>data!D127</f>
        <v>2192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15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15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25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PROVIDENCE ST JOSEPH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149</v>
      </c>
      <c r="C7" s="141">
        <f>data!B155</f>
        <v>1168</v>
      </c>
      <c r="D7" s="141">
        <f>data!B156</f>
        <v>15860</v>
      </c>
      <c r="E7" s="141">
        <f>data!B157</f>
        <v>4281056</v>
      </c>
      <c r="F7" s="141">
        <f>data!B158</f>
        <v>17195483</v>
      </c>
      <c r="G7" s="141">
        <f>data!B157+data!B158</f>
        <v>21476539</v>
      </c>
    </row>
    <row r="8" spans="1:7" ht="20.149999999999999" customHeight="1" x14ac:dyDescent="0.35">
      <c r="A8" s="77" t="s">
        <v>331</v>
      </c>
      <c r="B8" s="141">
        <f>data!C154</f>
        <v>70</v>
      </c>
      <c r="C8" s="141">
        <f>data!C155</f>
        <v>551</v>
      </c>
      <c r="D8" s="141">
        <f>data!C156</f>
        <v>7488</v>
      </c>
      <c r="E8" s="141">
        <f>data!C157</f>
        <v>1156723</v>
      </c>
      <c r="F8" s="141">
        <f>data!C158</f>
        <v>8983666</v>
      </c>
      <c r="G8" s="141">
        <f>data!C157+data!C158</f>
        <v>10140389</v>
      </c>
    </row>
    <row r="9" spans="1:7" ht="20.149999999999999" customHeight="1" x14ac:dyDescent="0.35">
      <c r="A9" s="77" t="s">
        <v>829</v>
      </c>
      <c r="B9" s="141">
        <f>data!D154</f>
        <v>60</v>
      </c>
      <c r="C9" s="141">
        <f>data!D155</f>
        <v>473</v>
      </c>
      <c r="D9" s="141">
        <f>data!D156</f>
        <v>6418</v>
      </c>
      <c r="E9" s="141">
        <f>data!D157</f>
        <v>927423</v>
      </c>
      <c r="F9" s="141">
        <f>data!D158</f>
        <v>7763259</v>
      </c>
      <c r="G9" s="141">
        <f>data!D157+data!D158</f>
        <v>8690682</v>
      </c>
    </row>
    <row r="10" spans="1:7" ht="20.149999999999999" customHeight="1" x14ac:dyDescent="0.35">
      <c r="A10" s="92" t="s">
        <v>215</v>
      </c>
      <c r="B10" s="141">
        <f>data!E154</f>
        <v>279</v>
      </c>
      <c r="C10" s="141">
        <f>data!E155</f>
        <v>2192</v>
      </c>
      <c r="D10" s="141">
        <f>data!E156</f>
        <v>29766</v>
      </c>
      <c r="E10" s="141">
        <f>data!E157</f>
        <v>6365202</v>
      </c>
      <c r="F10" s="141">
        <f>data!E158</f>
        <v>33942408</v>
      </c>
      <c r="G10" s="141">
        <f>E10+F10</f>
        <v>40307610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PROVIDENCE ST JOSEPH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494133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-6316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743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124041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101598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714199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0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43864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43864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91361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3110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94471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563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136529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137092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PROVIDENCE ST JOSEPH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164421.78</v>
      </c>
      <c r="D7" s="81">
        <f>data!C211</f>
        <v>0</v>
      </c>
      <c r="E7" s="81">
        <f>data!D211</f>
        <v>0</v>
      </c>
      <c r="F7" s="81">
        <f>data!E211</f>
        <v>164421.78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274692.09000000003</v>
      </c>
      <c r="D8" s="81">
        <f>data!C212</f>
        <v>0</v>
      </c>
      <c r="E8" s="81">
        <f>data!D212</f>
        <v>0</v>
      </c>
      <c r="F8" s="81">
        <f>data!E212</f>
        <v>274692.09000000003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5553502.6600000001</v>
      </c>
      <c r="D9" s="81">
        <f>data!C213</f>
        <v>0</v>
      </c>
      <c r="E9" s="81">
        <f>data!D213</f>
        <v>0</v>
      </c>
      <c r="F9" s="81">
        <f>data!E213</f>
        <v>5553502.6600000001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2102470.71</v>
      </c>
      <c r="D11" s="81">
        <f>data!C215</f>
        <v>0</v>
      </c>
      <c r="E11" s="81">
        <f>data!D215</f>
        <v>0</v>
      </c>
      <c r="F11" s="81">
        <f>data!E215</f>
        <v>2102470.71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6545396.4099999992</v>
      </c>
      <c r="D12" s="81">
        <f>data!C216</f>
        <v>443971.7799999984</v>
      </c>
      <c r="E12" s="81">
        <f>data!D216</f>
        <v>6752</v>
      </c>
      <c r="F12" s="81">
        <f>data!E216</f>
        <v>6982616.1899999976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731211.9</v>
      </c>
      <c r="D15" s="81">
        <f>data!C219</f>
        <v>-424869.33</v>
      </c>
      <c r="E15" s="81">
        <f>data!D219</f>
        <v>-6197.55</v>
      </c>
      <c r="F15" s="81">
        <f>data!E219</f>
        <v>312540.12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15371695.549999999</v>
      </c>
      <c r="D16" s="81">
        <f>data!C220</f>
        <v>19102.449999998382</v>
      </c>
      <c r="E16" s="81">
        <f>data!D220</f>
        <v>554.44999999999982</v>
      </c>
      <c r="F16" s="81">
        <f>data!E220</f>
        <v>15390243.549999997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259084.67</v>
      </c>
      <c r="D24" s="81">
        <f>data!C225</f>
        <v>5133.9199999999546</v>
      </c>
      <c r="E24" s="81">
        <f>data!D225</f>
        <v>0</v>
      </c>
      <c r="F24" s="81">
        <f>data!E225</f>
        <v>264218.58999999997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4838896.37</v>
      </c>
      <c r="D25" s="81">
        <f>data!C226</f>
        <v>128368.76999999955</v>
      </c>
      <c r="E25" s="81">
        <f>data!D226</f>
        <v>0</v>
      </c>
      <c r="F25" s="81">
        <f>data!E226</f>
        <v>4967265.1399999997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2096111.84</v>
      </c>
      <c r="D27" s="81">
        <f>data!C228</f>
        <v>2121.9399999997113</v>
      </c>
      <c r="E27" s="81">
        <f>data!D228</f>
        <v>0</v>
      </c>
      <c r="F27" s="81">
        <f>data!E228</f>
        <v>2098233.7799999998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6243304.9099999992</v>
      </c>
      <c r="D28" s="81">
        <f>data!C229</f>
        <v>154197.53000000026</v>
      </c>
      <c r="E28" s="81">
        <f>data!D229</f>
        <v>252.75</v>
      </c>
      <c r="F28" s="81">
        <f>data!E229</f>
        <v>6397249.6899999995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13437397.789999999</v>
      </c>
      <c r="D32" s="81">
        <f>data!C233</f>
        <v>289822.15999999945</v>
      </c>
      <c r="E32" s="81">
        <f>data!D233</f>
        <v>252.75</v>
      </c>
      <c r="F32" s="81">
        <f>data!E233</f>
        <v>13726967.199999999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PROVIDENCE ST JOSEPH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-455681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11411907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5078834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257199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1218605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1332518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341150.50000000006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19640213.5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222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127586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877238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1004824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