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1469D116-00B7-441D-9DBD-BA04E7EFC0A7}" xr6:coauthVersionLast="47" xr6:coauthVersionMax="47" xr10:uidLastSave="{00000000-0000-0000-0000-000000000000}"/>
  <workbookProtection workbookAlgorithmName="SHA-512" workbookHashValue="zOZquxX4qE4CY7HnyUSChPYl5cJ4jzj9EwUDvvZR47f59Wjg5ozWA3k/ECsL9C2i6jNPoJtYHZmeUoD2v+NCIg==" workbookSaltValue="6E5u6CtPB3YdnbrGOsQPfA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7" i="6"/>
  <c r="D8" i="6"/>
  <c r="D9" i="6"/>
  <c r="D10" i="6"/>
  <c r="D11" i="6"/>
  <c r="D12" i="6"/>
  <c r="D13" i="6"/>
  <c r="D14" i="6"/>
  <c r="D15" i="6"/>
  <c r="D16" i="6"/>
  <c r="D7" i="6"/>
  <c r="CE85" i="24"/>
  <c r="CC69" i="24"/>
  <c r="CE61" i="24"/>
  <c r="CE60" i="24"/>
  <c r="D415" i="24"/>
  <c r="D416" i="24" s="1"/>
  <c r="D417" i="24" s="1"/>
  <c r="D352" i="24"/>
  <c r="C288" i="24"/>
  <c r="C290" i="24"/>
  <c r="C216" i="24"/>
  <c r="C219" i="24"/>
  <c r="D258" i="24"/>
  <c r="H67" i="24" l="1"/>
  <c r="H69" i="24"/>
  <c r="AY59" i="24" l="1"/>
  <c r="H91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CP2" i="30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O7" i="31"/>
  <c r="G69" i="24"/>
  <c r="F69" i="24"/>
  <c r="E69" i="24"/>
  <c r="D69" i="24"/>
  <c r="C69" i="24"/>
  <c r="CE68" i="24"/>
  <c r="I370" i="32" s="1"/>
  <c r="CE66" i="24"/>
  <c r="CE65" i="24"/>
  <c r="CE64" i="24"/>
  <c r="CE63" i="24"/>
  <c r="I363" i="32"/>
  <c r="B53" i="24"/>
  <c r="CE51" i="24"/>
  <c r="B49" i="24"/>
  <c r="CE47" i="24"/>
  <c r="I367" i="32" l="1"/>
  <c r="I368" i="32"/>
  <c r="I365" i="32"/>
  <c r="D293" i="24"/>
  <c r="C35" i="8" s="1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G236" i="32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C44" i="32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H74" i="31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I172" i="32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E414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1" i="31"/>
  <c r="H65" i="31"/>
  <c r="C300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AV52" i="24" s="1"/>
  <c r="AV67" i="24" s="1"/>
  <c r="D612" i="24"/>
  <c r="H10" i="31"/>
  <c r="H35" i="31"/>
  <c r="H140" i="32"/>
  <c r="O14" i="31"/>
  <c r="H51" i="32"/>
  <c r="O38" i="31"/>
  <c r="D179" i="32"/>
  <c r="O78" i="31"/>
  <c r="I339" i="32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H17" i="31"/>
  <c r="D76" i="32"/>
  <c r="H37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48" i="31"/>
  <c r="O10" i="31"/>
  <c r="D51" i="32"/>
  <c r="O26" i="31"/>
  <c r="F115" i="32"/>
  <c r="O34" i="31"/>
  <c r="G147" i="32"/>
  <c r="O50" i="31"/>
  <c r="I211" i="32"/>
  <c r="O66" i="31"/>
  <c r="D307" i="32"/>
  <c r="H8" i="31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F44" i="32" l="1"/>
  <c r="H73" i="31"/>
  <c r="H43" i="31"/>
  <c r="H7" i="31"/>
  <c r="H55" i="31"/>
  <c r="C12" i="32"/>
  <c r="E12" i="32"/>
  <c r="E332" i="32"/>
  <c r="H9" i="31"/>
  <c r="H66" i="31"/>
  <c r="H51" i="31"/>
  <c r="G332" i="32"/>
  <c r="H23" i="31"/>
  <c r="X52" i="24"/>
  <c r="X67" i="24" s="1"/>
  <c r="L52" i="24"/>
  <c r="L67" i="24" s="1"/>
  <c r="BX52" i="24"/>
  <c r="BX67" i="24" s="1"/>
  <c r="H52" i="24"/>
  <c r="H39" i="31"/>
  <c r="G76" i="32"/>
  <c r="E76" i="32"/>
  <c r="BI62" i="24"/>
  <c r="BI85" i="24" s="1"/>
  <c r="G268" i="32"/>
  <c r="H268" i="32"/>
  <c r="D204" i="32"/>
  <c r="E236" i="32"/>
  <c r="CB52" i="24"/>
  <c r="CB67" i="24" s="1"/>
  <c r="AW52" i="24"/>
  <c r="AM62" i="24"/>
  <c r="H38" i="31" s="1"/>
  <c r="AK86" i="25"/>
  <c r="B49" i="15" s="1"/>
  <c r="AV86" i="25"/>
  <c r="B60" i="15" s="1"/>
  <c r="AW86" i="25"/>
  <c r="C632" i="25" s="1"/>
  <c r="AM86" i="25"/>
  <c r="C705" i="25" s="1"/>
  <c r="X86" i="25"/>
  <c r="C690" i="25" s="1"/>
  <c r="AC86" i="25"/>
  <c r="C695" i="25" s="1"/>
  <c r="Q86" i="25"/>
  <c r="C683" i="25" s="1"/>
  <c r="AI86" i="25"/>
  <c r="B47" i="1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C633" i="25" s="1"/>
  <c r="AT53" i="25"/>
  <c r="AT68" i="25" s="1"/>
  <c r="AT86" i="25" s="1"/>
  <c r="AL53" i="25"/>
  <c r="AL68" i="25" s="1"/>
  <c r="AL86" i="25" s="1"/>
  <c r="B50" i="15" s="1"/>
  <c r="AD53" i="25"/>
  <c r="AD68" i="25" s="1"/>
  <c r="AD86" i="25" s="1"/>
  <c r="C696" i="25" s="1"/>
  <c r="V53" i="25"/>
  <c r="V68" i="25" s="1"/>
  <c r="V86" i="25" s="1"/>
  <c r="N53" i="25"/>
  <c r="N68" i="25" s="1"/>
  <c r="N86" i="25" s="1"/>
  <c r="F53" i="25"/>
  <c r="F68" i="25" s="1"/>
  <c r="F86" i="25" s="1"/>
  <c r="BU53" i="25"/>
  <c r="BU68" i="25" s="1"/>
  <c r="BU86" i="25" s="1"/>
  <c r="AW53" i="25"/>
  <c r="AW68" i="25" s="1"/>
  <c r="AO53" i="25"/>
  <c r="AO68" i="25" s="1"/>
  <c r="AO86" i="25" s="1"/>
  <c r="Y53" i="25"/>
  <c r="Y68" i="25" s="1"/>
  <c r="Y86" i="25" s="1"/>
  <c r="C691" i="25" s="1"/>
  <c r="I53" i="25"/>
  <c r="I68" i="25" s="1"/>
  <c r="I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C53" i="25"/>
  <c r="AC68" i="25" s="1"/>
  <c r="U53" i="25"/>
  <c r="U68" i="25" s="1"/>
  <c r="U86" i="25" s="1"/>
  <c r="M53" i="25"/>
  <c r="M68" i="25" s="1"/>
  <c r="M86" i="25" s="1"/>
  <c r="E53" i="25"/>
  <c r="E68" i="25" s="1"/>
  <c r="E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M53" i="25"/>
  <c r="BM68" i="25" s="1"/>
  <c r="BM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J53" i="25"/>
  <c r="J68" i="25" s="1"/>
  <c r="J86" i="25" s="1"/>
  <c r="CC53" i="25"/>
  <c r="CC68" i="25" s="1"/>
  <c r="CC86" i="25" s="1"/>
  <c r="BE53" i="25"/>
  <c r="BE68" i="25" s="1"/>
  <c r="BE86" i="25" s="1"/>
  <c r="AG53" i="25"/>
  <c r="AG68" i="25" s="1"/>
  <c r="AG86" i="25" s="1"/>
  <c r="Q53" i="25"/>
  <c r="Q68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N53" i="25"/>
  <c r="AN68" i="25" s="1"/>
  <c r="AN86" i="25" s="1"/>
  <c r="AF53" i="25"/>
  <c r="AF68" i="25" s="1"/>
  <c r="AF86" i="25" s="1"/>
  <c r="X53" i="25"/>
  <c r="X68" i="25" s="1"/>
  <c r="P53" i="25"/>
  <c r="P68" i="25" s="1"/>
  <c r="P86" i="25" s="1"/>
  <c r="B28" i="1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E53" i="25"/>
  <c r="AE68" i="25" s="1"/>
  <c r="AE86" i="25" s="1"/>
  <c r="C697" i="25" s="1"/>
  <c r="W53" i="25"/>
  <c r="W68" i="25" s="1"/>
  <c r="W86" i="2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C103" i="8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S85" i="24"/>
  <c r="E85" i="24"/>
  <c r="T52" i="24"/>
  <c r="T67" i="24" s="1"/>
  <c r="V52" i="24"/>
  <c r="V67" i="24" s="1"/>
  <c r="G52" i="24"/>
  <c r="G67" i="24" s="1"/>
  <c r="BS52" i="24"/>
  <c r="BS67" i="24" s="1"/>
  <c r="AW67" i="24"/>
  <c r="Z52" i="24"/>
  <c r="Z67" i="24" s="1"/>
  <c r="C52" i="24"/>
  <c r="BO52" i="24"/>
  <c r="BO67" i="24" s="1"/>
  <c r="L85" i="24"/>
  <c r="E268" i="32" l="1"/>
  <c r="CE52" i="24"/>
  <c r="H60" i="31"/>
  <c r="CE62" i="24"/>
  <c r="D172" i="32"/>
  <c r="M61" i="31"/>
  <c r="E17" i="32"/>
  <c r="B21" i="15"/>
  <c r="C675" i="25"/>
  <c r="C619" i="25"/>
  <c r="B71" i="15"/>
  <c r="B27" i="15"/>
  <c r="C681" i="25"/>
  <c r="B53" i="15"/>
  <c r="H53" i="15" s="1"/>
  <c r="I53" i="15" s="1"/>
  <c r="C707" i="25"/>
  <c r="C637" i="25"/>
  <c r="B72" i="15"/>
  <c r="B30" i="15"/>
  <c r="C684" i="25"/>
  <c r="C677" i="25"/>
  <c r="B23" i="15"/>
  <c r="H23" i="15" s="1"/>
  <c r="I23" i="15" s="1"/>
  <c r="B41" i="15"/>
  <c r="F41" i="15" s="1"/>
  <c r="B36" i="15"/>
  <c r="F36" i="15" s="1"/>
  <c r="H36" i="15" s="1"/>
  <c r="I36" i="15" s="1"/>
  <c r="C703" i="25"/>
  <c r="C625" i="25"/>
  <c r="B68" i="15"/>
  <c r="C694" i="25"/>
  <c r="B40" i="15"/>
  <c r="F40" i="15" s="1"/>
  <c r="B91" i="15"/>
  <c r="F91" i="15" s="1"/>
  <c r="H91" i="15" s="1"/>
  <c r="I91" i="15" s="1"/>
  <c r="C648" i="25"/>
  <c r="C687" i="25"/>
  <c r="B33" i="15"/>
  <c r="F33" i="15" s="1"/>
  <c r="C641" i="25"/>
  <c r="B84" i="15"/>
  <c r="B92" i="15"/>
  <c r="C623" i="25"/>
  <c r="B58" i="15"/>
  <c r="F58" i="15" s="1"/>
  <c r="C712" i="25"/>
  <c r="C643" i="25"/>
  <c r="B86" i="15"/>
  <c r="F86" i="15" s="1"/>
  <c r="B89" i="15"/>
  <c r="C646" i="25"/>
  <c r="C626" i="25"/>
  <c r="B63" i="15"/>
  <c r="F63" i="15" s="1"/>
  <c r="C674" i="25"/>
  <c r="B20" i="15"/>
  <c r="C710" i="25"/>
  <c r="B56" i="15"/>
  <c r="F56" i="15" s="1"/>
  <c r="C644" i="25"/>
  <c r="B87" i="15"/>
  <c r="C713" i="25"/>
  <c r="B59" i="15"/>
  <c r="F59" i="15" s="1"/>
  <c r="B44" i="15"/>
  <c r="H44" i="15" s="1"/>
  <c r="I44" i="15" s="1"/>
  <c r="C698" i="25"/>
  <c r="C699" i="25"/>
  <c r="B45" i="15"/>
  <c r="F45" i="15" s="1"/>
  <c r="B62" i="15"/>
  <c r="C617" i="25"/>
  <c r="B31" i="15"/>
  <c r="C685" i="25"/>
  <c r="C670" i="25"/>
  <c r="B16" i="15"/>
  <c r="F16" i="15" s="1"/>
  <c r="C622" i="25"/>
  <c r="B80" i="15"/>
  <c r="H80" i="15" s="1"/>
  <c r="I80" i="15" s="1"/>
  <c r="C631" i="25"/>
  <c r="B65" i="15"/>
  <c r="C642" i="25"/>
  <c r="B85" i="15"/>
  <c r="H85" i="15" s="1"/>
  <c r="I85" i="15" s="1"/>
  <c r="B74" i="15"/>
  <c r="F74" i="15" s="1"/>
  <c r="C618" i="25"/>
  <c r="C673" i="25"/>
  <c r="B19" i="15"/>
  <c r="H19" i="15" s="1"/>
  <c r="I19" i="15" s="1"/>
  <c r="B22" i="15"/>
  <c r="C676" i="25"/>
  <c r="B25" i="15"/>
  <c r="C679" i="25"/>
  <c r="C702" i="25"/>
  <c r="B48" i="15"/>
  <c r="F48" i="15" s="1"/>
  <c r="C692" i="25"/>
  <c r="B38" i="15"/>
  <c r="F38" i="15" s="1"/>
  <c r="C711" i="25"/>
  <c r="B57" i="15"/>
  <c r="B67" i="15"/>
  <c r="C634" i="25"/>
  <c r="B52" i="15"/>
  <c r="F52" i="15" s="1"/>
  <c r="C706" i="25"/>
  <c r="C615" i="25"/>
  <c r="D616" i="25" s="1"/>
  <c r="B69" i="15"/>
  <c r="F69" i="15" s="1"/>
  <c r="B70" i="15"/>
  <c r="C630" i="25"/>
  <c r="C693" i="25"/>
  <c r="B39" i="15"/>
  <c r="F39" i="15" s="1"/>
  <c r="C678" i="25"/>
  <c r="B24" i="15"/>
  <c r="H24" i="15" s="1"/>
  <c r="I24" i="15" s="1"/>
  <c r="C645" i="25"/>
  <c r="B88" i="15"/>
  <c r="F88" i="15" s="1"/>
  <c r="B73" i="15"/>
  <c r="C635" i="25"/>
  <c r="C672" i="25"/>
  <c r="B18" i="15"/>
  <c r="H18" i="15" s="1"/>
  <c r="I18" i="15" s="1"/>
  <c r="C627" i="25"/>
  <c r="B82" i="15"/>
  <c r="F82" i="15" s="1"/>
  <c r="C640" i="25"/>
  <c r="B83" i="15"/>
  <c r="F83" i="15" s="1"/>
  <c r="C709" i="25"/>
  <c r="B55" i="15"/>
  <c r="C688" i="25"/>
  <c r="B34" i="15"/>
  <c r="F34" i="15" s="1"/>
  <c r="C638" i="25"/>
  <c r="B76" i="15"/>
  <c r="B35" i="15"/>
  <c r="F35" i="15" s="1"/>
  <c r="C689" i="25"/>
  <c r="C639" i="25"/>
  <c r="B77" i="15"/>
  <c r="C636" i="25"/>
  <c r="B75" i="15"/>
  <c r="F75" i="15" s="1"/>
  <c r="B93" i="15"/>
  <c r="F93" i="15" s="1"/>
  <c r="C621" i="25"/>
  <c r="B78" i="15"/>
  <c r="F78" i="15" s="1"/>
  <c r="C620" i="25"/>
  <c r="B32" i="15"/>
  <c r="C686" i="25"/>
  <c r="C671" i="25"/>
  <c r="B17" i="15"/>
  <c r="F17" i="15" s="1"/>
  <c r="C624" i="25"/>
  <c r="B81" i="15"/>
  <c r="H81" i="15" s="1"/>
  <c r="I81" i="15" s="1"/>
  <c r="B26" i="15"/>
  <c r="F26" i="15" s="1"/>
  <c r="C680" i="25"/>
  <c r="C647" i="25"/>
  <c r="B90" i="15"/>
  <c r="C704" i="25"/>
  <c r="C701" i="25"/>
  <c r="B51" i="15"/>
  <c r="F51" i="15" s="1"/>
  <c r="B29" i="15"/>
  <c r="F29" i="15" s="1"/>
  <c r="C714" i="25"/>
  <c r="B66" i="15"/>
  <c r="C682" i="25"/>
  <c r="B37" i="15"/>
  <c r="B42" i="15"/>
  <c r="B43" i="15"/>
  <c r="F43" i="15" s="1"/>
  <c r="B46" i="15"/>
  <c r="F46" i="15" s="1"/>
  <c r="B79" i="15"/>
  <c r="F79" i="15" s="1"/>
  <c r="B64" i="15"/>
  <c r="F64" i="15" s="1"/>
  <c r="C68" i="25"/>
  <c r="CE68" i="25" s="1"/>
  <c r="CE53" i="25"/>
  <c r="B61" i="15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F32" i="15"/>
  <c r="M80" i="31"/>
  <c r="D369" i="32"/>
  <c r="CC85" i="24"/>
  <c r="E53" i="32"/>
  <c r="C24" i="15"/>
  <c r="G24" i="15" s="1"/>
  <c r="C677" i="24"/>
  <c r="M21" i="31"/>
  <c r="H81" i="32"/>
  <c r="V85" i="24"/>
  <c r="F50" i="15"/>
  <c r="M28" i="31"/>
  <c r="H113" i="32"/>
  <c r="AC85" i="24"/>
  <c r="M69" i="31"/>
  <c r="G305" i="32"/>
  <c r="BR85" i="24"/>
  <c r="M35" i="31"/>
  <c r="H145" i="32"/>
  <c r="AJ85" i="24"/>
  <c r="F76" i="15"/>
  <c r="M16" i="31"/>
  <c r="C81" i="32"/>
  <c r="Q85" i="24"/>
  <c r="M59" i="31"/>
  <c r="D273" i="32"/>
  <c r="BH85" i="24"/>
  <c r="M60" i="31"/>
  <c r="E273" i="32"/>
  <c r="M32" i="31"/>
  <c r="E145" i="32"/>
  <c r="AG85" i="24"/>
  <c r="M68" i="31"/>
  <c r="F305" i="32"/>
  <c r="BQ85" i="24"/>
  <c r="F28" i="15"/>
  <c r="F87" i="15"/>
  <c r="H87" i="15"/>
  <c r="I87" i="15" s="1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M19" i="31"/>
  <c r="F81" i="32"/>
  <c r="T85" i="24"/>
  <c r="F42" i="15"/>
  <c r="M17" i="31"/>
  <c r="D81" i="32"/>
  <c r="R85" i="24"/>
  <c r="H22" i="15"/>
  <c r="I22" i="15" s="1"/>
  <c r="F22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C138" i="8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F31" i="15"/>
  <c r="F37" i="15"/>
  <c r="C67" i="24"/>
  <c r="E85" i="32"/>
  <c r="C31" i="15"/>
  <c r="G31" i="15" s="1"/>
  <c r="C684" i="24"/>
  <c r="F70" i="15"/>
  <c r="H30" i="15"/>
  <c r="I30" i="15" s="1"/>
  <c r="F30" i="15"/>
  <c r="M62" i="31"/>
  <c r="G273" i="32"/>
  <c r="BK85" i="24"/>
  <c r="F55" i="15"/>
  <c r="H55" i="15"/>
  <c r="I55" i="15" s="1"/>
  <c r="M50" i="31"/>
  <c r="I209" i="32"/>
  <c r="AY85" i="24"/>
  <c r="H94" i="15"/>
  <c r="I94" i="15" s="1"/>
  <c r="G94" i="15"/>
  <c r="H21" i="15"/>
  <c r="I21" i="15" s="1"/>
  <c r="F2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I364" i="32" l="1"/>
  <c r="C74" i="15"/>
  <c r="G74" i="15" s="1"/>
  <c r="H74" i="15" s="1"/>
  <c r="I74" i="15" s="1"/>
  <c r="H277" i="32"/>
  <c r="I117" i="32"/>
  <c r="C695" i="24"/>
  <c r="F23" i="15"/>
  <c r="F53" i="15"/>
  <c r="F81" i="15"/>
  <c r="H79" i="15"/>
  <c r="I79" i="15" s="1"/>
  <c r="F24" i="15"/>
  <c r="F20" i="15"/>
  <c r="H16" i="15"/>
  <c r="I16" i="15" s="1"/>
  <c r="H26" i="15"/>
  <c r="I26" i="15" s="1"/>
  <c r="H46" i="15"/>
  <c r="I46" i="15" s="1"/>
  <c r="H58" i="15"/>
  <c r="I58" i="15" s="1"/>
  <c r="H52" i="15"/>
  <c r="I52" i="15" s="1"/>
  <c r="H59" i="15"/>
  <c r="I59" i="15" s="1"/>
  <c r="F44" i="15"/>
  <c r="F18" i="15"/>
  <c r="F85" i="15"/>
  <c r="C649" i="25"/>
  <c r="M717" i="25" s="1"/>
  <c r="F80" i="15"/>
  <c r="F19" i="15"/>
  <c r="H83" i="15"/>
  <c r="I83" i="15" s="1"/>
  <c r="C86" i="25"/>
  <c r="CE86" i="25" s="1"/>
  <c r="C717" i="2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40" i="15" l="1"/>
  <c r="I40" i="15" s="1"/>
  <c r="H69" i="15"/>
  <c r="I69" i="15" s="1"/>
  <c r="H76" i="15"/>
  <c r="I76" i="15" s="1"/>
  <c r="G71" i="15"/>
  <c r="H71" i="15" s="1"/>
  <c r="I71" i="15" s="1"/>
  <c r="H51" i="15"/>
  <c r="I51" i="15" s="1"/>
  <c r="H20" i="15"/>
  <c r="I20" i="15" s="1"/>
  <c r="B15" i="15"/>
  <c r="C669" i="25"/>
  <c r="C716" i="2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<sst xmlns="http://schemas.openxmlformats.org/spreadsheetml/2006/main" count="5774" uniqueCount="1379">
  <si>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</si>
  <si>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</si>
  <si>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</si>
  <si>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</si>
  <si>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</si>
  <si>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</si>
  <si>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</si>
  <si>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</si>
  <si>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</si>
  <si>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</si>
  <si>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</si>
  <si>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</si>
  <si>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</si>
  <si>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</si>
  <si>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</si>
  <si>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</si>
  <si>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</si>
  <si>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</si>
  <si>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</si>
  <si>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</si>
  <si>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</si>
  <si>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</si>
  <si>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</si>
  <si>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</si>
  <si>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</si>
  <si>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</si>
  <si>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</si>
  <si>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</si>
  <si>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</si>
  <si>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</si>
  <si>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</si>
  <si>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</si>
  <si>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</si>
  <si>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</si>
  <si>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</si>
  <si>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</si>
  <si>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</si>
  <si>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</si>
  <si>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</si>
  <si>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</si>
  <si>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</si>
  <si>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</si>
  <si>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</si>
  <si>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</si>
  <si>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</si>
  <si>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</si>
  <si>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</si>
  <si>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</si>
  <si>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</si>
  <si>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</si>
  <si>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</si>
  <si>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</si>
  <si>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</si>
  <si>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</si>
  <si>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</si>
  <si>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</si>
  <si>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</si>
  <si>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</si>
  <si>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</si>
  <si>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</si>
  <si>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</si>
  <si>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</si>
  <si>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</si>
  <si>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</si>
  <si>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</si>
  <si>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</si>
  <si>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</si>
  <si>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</si>
  <si>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</si>
  <si>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</si>
  <si>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</si>
  <si>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</si>
  <si>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</si>
  <si>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</si>
  <si>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</si>
  <si>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</si>
  <si>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</si>
  <si>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</si>
  <si>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</si>
  <si>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</si>
  <si>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</si>
  <si>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</si>
  <si>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</si>
  <si>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</si>
  <si>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</si>
  <si>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</si>
  <si>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</si>
  <si>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</si>
  <si>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</si>
  <si>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</si>
  <si>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</si>
  <si>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</si>
  <si>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</si>
  <si>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</si>
  <si>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</si>
  <si>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</si>
  <si>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</si>
  <si>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</si>
  <si>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</si>
  <si>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</si>
  <si>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</si>
  <si>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</si>
  <si>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</si>
  <si>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</si>
  <si>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</si>
  <si>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</si>
  <si>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</si>
  <si>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</si>
  <si>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</si>
  <si>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</si>
  <si>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</si>
  <si>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</si>
  <si>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</si>
  <si>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</si>
  <si>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</si>
  <si>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</si>
  <si>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</si>
  <si>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</si>
  <si>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</si>
  <si>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</si>
  <si>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</si>
  <si>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</si>
  <si>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</si>
  <si>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</si>
  <si>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</si>
  <si>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</si>
  <si>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</si>
  <si>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</si>
  <si>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</si>
  <si>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</si>
  <si>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</si>
  <si>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</si>
  <si>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</si>
  <si>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</si>
  <si>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</si>
  <si>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</si>
  <si>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</si>
  <si>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</si>
  <si>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</si>
  <si>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</si>
  <si>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</si>
  <si>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</si>
  <si>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</si>
  <si>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</si>
  <si>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</si>
  <si>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</si>
  <si>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</si>
  <si>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</si>
  <si>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</si>
  <si>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</si>
  <si>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</si>
  <si>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</si>
  <si>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</si>
  <si>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</si>
  <si>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</si>
  <si>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</si>
  <si>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</si>
  <si>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</si>
  <si>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</si>
  <si>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</si>
  <si>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</si>
  <si>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</si>
  <si>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</si>
  <si>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</si>
  <si>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</si>
  <si>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</si>
  <si>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</si>
  <si>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</si>
  <si>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</si>
  <si>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</si>
  <si>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</si>
  <si>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</si>
  <si>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</si>
  <si>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</si>
  <si>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</si>
  <si>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</si>
  <si>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</si>
  <si>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</si>
  <si>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</si>
  <si>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</si>
  <si>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</si>
  <si>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</si>
  <si>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</si>
  <si>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</si>
  <si>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</si>
  <si>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</si>
  <si>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</si>
  <si>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</si>
  <si>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</si>
  <si>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</si>
  <si>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</si>
  <si>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</si>
  <si>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</si>
  <si>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</si>
  <si>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</si>
  <si>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</si>
  <si>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</si>
  <si>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</si>
  <si>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</si>
  <si>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</si>
  <si>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</si>
  <si>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</si>
  <si>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</si>
  <si>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</si>
  <si>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</si>
  <si>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</si>
  <si>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</si>
  <si>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</si>
  <si>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</si>
  <si>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</si>
  <si>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</si>
  <si>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</si>
  <si>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</si>
  <si>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</si>
  <si>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</si>
  <si>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</si>
  <si>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</si>
  <si>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</si>
  <si>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</si>
  <si>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</si>
  <si>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</si>
  <si>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</si>
  <si>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</si>
  <si>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</si>
  <si>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</si>
  <si>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</si>
  <si>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</si>
  <si>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</si>
  <si>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</si>
  <si>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</si>
  <si>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</si>
  <si>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</si>
  <si>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</si>
  <si>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</si>
  <si>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</si>
  <si>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</si>
  <si>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</si>
  <si>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</si>
  <si>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</si>
  <si>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</si>
  <si>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</si>
  <si>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</si>
  <si>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</si>
  <si>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</si>
  <si>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</si>
  <si>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</si>
  <si>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</si>
  <si>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</si>
  <si>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</si>
  <si>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</si>
  <si>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</si>
  <si>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</si>
  <si>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</si>
  <si>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</si>
  <si>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</si>
  <si>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</si>
  <si>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</si>
  <si>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</si>
  <si>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</si>
  <si>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</si>
  <si>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</si>
  <si>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</si>
  <si>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</si>
  <si>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</si>
  <si>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</si>
  <si>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</si>
  <si>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</si>
  <si>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</si>
  <si>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</si>
  <si>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</si>
  <si>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</si>
  <si>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</si>
  <si>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</si>
  <si>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</si>
  <si>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</si>
  <si>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</si>
  <si>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</si>
  <si>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</si>
  <si>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</si>
  <si>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</si>
  <si>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</si>
  <si>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</si>
  <si>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</si>
  <si>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</si>
  <si>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</si>
  <si>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</si>
  <si>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</si>
  <si>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</si>
  <si>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</si>
  <si>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</si>
  <si>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</si>
  <si>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</si>
  <si>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</si>
  <si>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</si>
  <si>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</si>
  <si>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</si>
  <si>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</si>
  <si>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</si>
  <si>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</si>
  <si>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</si>
  <si>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</si>
  <si>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</si>
  <si>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</si>
  <si>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</si>
  <si>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</si>
  <si>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</si>
  <si>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</si>
  <si>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</si>
  <si>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</si>
  <si>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</si>
  <si>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</si>
  <si>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</si>
  <si>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</si>
  <si>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</si>
  <si>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</si>
  <si>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</si>
  <si>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</si>
  <si>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</si>
  <si>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</si>
  <si>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</si>
  <si>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</si>
  <si>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</si>
  <si>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</si>
  <si>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</si>
  <si>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</si>
  <si>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</si>
  <si>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</si>
  <si>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</si>
  <si>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</si>
  <si>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</si>
  <si>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</si>
  <si>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</si>
  <si>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</si>
  <si>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</si>
  <si>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</si>
  <si>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</si>
  <si>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</si>
  <si>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</si>
  <si>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</si>
  <si>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</si>
  <si>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</si>
  <si>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</si>
  <si>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</si>
  <si>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</si>
  <si>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</si>
  <si>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</si>
  <si>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</si>
  <si>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</si>
  <si>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</si>
  <si>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</si>
  <si>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</si>
  <si>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</si>
  <si>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</si>
  <si>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</si>
  <si>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</si>
  <si>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</si>
  <si>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</si>
  <si>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</si>
  <si>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</si>
  <si>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</si>
  <si>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</si>
  <si>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</si>
  <si>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</si>
  <si>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</si>
  <si>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</si>
  <si>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</si>
  <si>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</si>
  <si>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</si>
  <si>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</si>
  <si>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</si>
  <si>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</si>
  <si>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</si>
  <si>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</si>
  <si>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</si>
  <si>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</si>
  <si>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</si>
  <si>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</si>
  <si>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</si>
  <si>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</si>
  <si>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</si>
  <si>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</si>
  <si>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</si>
  <si>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</si>
  <si>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</si>
  <si>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</si>
  <si>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</si>
  <si>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</si>
  <si>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</si>
  <si>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</si>
  <si>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</si>
  <si>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</si>
  <si>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</si>
  <si>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</si>
  <si>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</si>
  <si>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</si>
  <si>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</si>
  <si>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</si>
  <si>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</si>
  <si>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</si>
  <si>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</si>
  <si>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</si>
  <si>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</si>
  <si>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</si>
  <si>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</si>
  <si>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</si>
  <si>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</si>
  <si>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</si>
  <si>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</si>
  <si>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</si>
  <si>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</si>
  <si>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</si>
  <si>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</si>
  <si>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</si>
  <si>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</si>
  <si>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</si>
  <si>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</si>
  <si>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</si>
  <si>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</si>
  <si>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</si>
  <si>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</si>
  <si>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</si>
  <si>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</si>
  <si>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</si>
  <si>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</si>
  <si>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</si>
  <si>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</si>
  <si>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</si>
  <si>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</si>
  <si>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</si>
  <si>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</si>
  <si>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</si>
  <si>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</si>
  <si>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</si>
  <si>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</si>
  <si>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</si>
  <si>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</si>
  <si>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</si>
  <si>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</si>
  <si>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</si>
  <si>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</si>
  <si>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</si>
  <si>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</si>
  <si>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</si>
  <si>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</si>
  <si>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</si>
  <si>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</si>
  <si>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</si>
  <si>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</si>
  <si>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</si>
  <si>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</si>
  <si>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</si>
  <si>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</si>
  <si>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</si>
  <si>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</si>
  <si>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</si>
  <si>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</si>
  <si>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</si>
  <si>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</si>
  <si>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</si>
  <si>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</si>
  <si>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</si>
  <si>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</si>
  <si>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</si>
  <si>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</si>
  <si>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</si>
  <si>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</si>
  <si>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</si>
  <si>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</si>
  <si>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</si>
  <si>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</si>
  <si>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</si>
  <si>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</si>
  <si>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</si>
  <si>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</si>
  <si>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</si>
  <si>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</si>
  <si>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</si>
  <si>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</si>
  <si>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</si>
  <si>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</si>
  <si>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</si>
  <si>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</si>
  <si>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</si>
  <si>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</si>
  <si>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</si>
  <si>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</si>
  <si>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</si>
  <si>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</si>
  <si>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</si>
  <si>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</si>
  <si>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</si>
  <si>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</si>
  <si>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</si>
  <si>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</si>
  <si>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</si>
  <si>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</si>
  <si>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</si>
  <si>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</si>
  <si>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</si>
  <si>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</si>
  <si>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</si>
  <si>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</si>
  <si>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</si>
  <si>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</si>
  <si>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</si>
  <si>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</si>
  <si>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</si>
  <si>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</si>
  <si>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</si>
  <si>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</si>
  <si>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</si>
  <si>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</si>
  <si>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</si>
  <si>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</si>
  <si>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</si>
  <si>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</si>
  <si>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</si>
  <si>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</si>
  <si>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</si>
  <si>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</si>
  <si>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</si>
  <si>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</si>
  <si>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</si>
  <si>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</si>
  <si>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</si>
  <si>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</si>
  <si>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</si>
  <si>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</si>
  <si>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</si>
  <si>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</si>
  <si>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</si>
  <si>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</si>
  <si>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</si>
  <si>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</si>
  <si>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</si>
  <si>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</si>
  <si>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</si>
  <si>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</si>
  <si>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</si>
  <si>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</si>
  <si>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</si>
  <si>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</si>
  <si>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</si>
  <si>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</si>
  <si>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</si>
  <si>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</si>
  <si>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</si>
  <si>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</si>
  <si>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</si>
  <si>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</si>
  <si>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</si>
  <si>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</si>
  <si>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</si>
  <si>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</si>
  <si>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</si>
  <si>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</si>
  <si>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</si>
  <si>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</si>
  <si>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</si>
  <si>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</si>
  <si>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</si>
  <si>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</si>
  <si>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</si>
  <si>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</si>
  <si>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</si>
  <si>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</si>
  <si>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</si>
  <si>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</si>
  <si>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</si>
  <si>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</si>
  <si>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</si>
  <si>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</si>
  <si>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</si>
  <si>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</si>
  <si>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</si>
  <si>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</si>
  <si>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</si>
  <si>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</si>
  <si>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</si>
  <si>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</si>
  <si>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</si>
  <si>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</si>
  <si>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</si>
  <si>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</si>
  <si>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</si>
  <si>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</si>
  <si>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</si>
  <si>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</si>
  <si>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</si>
  <si>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</si>
  <si>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</si>
  <si>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</si>
  <si>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</si>
  <si>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</si>
  <si>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</si>
  <si>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</si>
  <si>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</si>
  <si>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</si>
  <si>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</si>
  <si>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</si>
  <si>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</si>
  <si>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</si>
  <si>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</si>
  <si>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</si>
  <si>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</si>
  <si>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</si>
  <si>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</si>
  <si>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</si>
  <si>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</si>
  <si>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</si>
  <si>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</si>
  <si>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</si>
  <si>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</si>
  <si>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</si>
  <si>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</si>
  <si>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</si>
  <si>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</si>
  <si>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</si>
  <si>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</si>
  <si>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</si>
  <si>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</si>
  <si>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</si>
  <si>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</si>
  <si>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</si>
  <si>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</si>
  <si>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</si>
  <si>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</si>
  <si>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</si>
  <si>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</si>
  <si>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</si>
  <si>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</si>
  <si>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</si>
  <si>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</si>
  <si>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</si>
  <si>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</si>
  <si>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</si>
  <si>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</si>
  <si>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</si>
  <si>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</si>
  <si>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</si>
  <si>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</si>
  <si>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</si>
  <si>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</si>
  <si>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</si>
  <si>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</si>
  <si>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</si>
  <si>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</si>
  <si>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</si>
  <si>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</si>
  <si>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</si>
  <si>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</si>
  <si>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</si>
  <si>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</si>
  <si>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</si>
  <si>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</si>
  <si>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</si>
  <si>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</si>
  <si>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</si>
  <si>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</si>
  <si>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</si>
  <si>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</si>
  <si>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</si>
  <si>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</si>
  <si>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</si>
  <si>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</si>
  <si>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</si>
  <si>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</si>
  <si>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</si>
  <si>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</si>
  <si>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</si>
  <si>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</si>
  <si>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</si>
  <si>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</si>
  <si>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</si>
  <si>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</si>
  <si>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</si>
  <si>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</si>
  <si>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</si>
  <si>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</si>
  <si>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</si>
  <si>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</si>
  <si>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</si>
  <si>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</si>
  <si>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</si>
  <si>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</si>
  <si>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</si>
  <si>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</si>
  <si>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</si>
  <si>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</si>
  <si>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</si>
  <si>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</si>
  <si>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</si>
  <si>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</si>
  <si>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</si>
  <si>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</si>
  <si>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</si>
  <si>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</si>
  <si>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</si>
  <si>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</si>
  <si>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</si>
  <si>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</si>
  <si>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</si>
  <si>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</si>
  <si>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</si>
  <si>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</si>
  <si>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</si>
  <si>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</si>
  <si>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</si>
  <si>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</si>
  <si>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</si>
  <si>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</si>
  <si>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</si>
  <si>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</si>
  <si>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</si>
  <si>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</si>
  <si>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</si>
  <si>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</si>
  <si>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</si>
  <si>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</si>
  <si>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</si>
  <si>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</si>
  <si>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</si>
  <si>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</si>
  <si>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</si>
  <si>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</si>
  <si>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</si>
  <si>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</si>
  <si>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</si>
  <si>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</si>
  <si>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</si>
  <si>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</si>
  <si>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</si>
  <si>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</si>
  <si>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</si>
  <si>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</si>
  <si>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</si>
  <si>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</si>
  <si>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</si>
  <si>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</si>
  <si>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</si>
  <si>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</si>
  <si>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</si>
  <si>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</si>
  <si>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</si>
  <si>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</si>
  <si>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</si>
  <si>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</si>
  <si>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</si>
  <si>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</si>
  <si>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</si>
  <si>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</si>
  <si>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</si>
  <si>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</si>
  <si>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</si>
  <si>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</si>
  <si>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</si>
  <si>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</si>
  <si>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</si>
  <si>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</si>
  <si>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</si>
  <si>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</si>
  <si>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</si>
  <si>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</si>
  <si>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</si>
  <si>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</si>
  <si>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</si>
  <si>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</si>
  <si>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</si>
  <si>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</si>
  <si>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</si>
  <si>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</si>
  <si>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</si>
  <si>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</si>
  <si>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</si>
  <si>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</si>
  <si>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</si>
  <si>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</si>
  <si>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</si>
  <si>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</si>
  <si>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</si>
  <si>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</si>
  <si>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</si>
  <si>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</si>
  <si>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</si>
  <si>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</si>
  <si>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</si>
  <si>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</si>
  <si>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</si>
  <si>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</si>
  <si>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</si>
  <si>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</si>
  <si>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</si>
  <si>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</si>
  <si>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</si>
  <si>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</si>
  <si>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</si>
  <si>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</si>
  <si>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</si>
  <si>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</si>
  <si>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</si>
  <si>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</si>
  <si>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</si>
  <si>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</si>
  <si>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</si>
  <si>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</si>
  <si>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</si>
  <si>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</si>
  <si>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</si>
  <si>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</si>
  <si>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</si>
  <si>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</si>
  <si>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</si>
  <si>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</si>
  <si>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</si>
  <si>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</si>
  <si>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</si>
  <si>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</si>
  <si>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</si>
  <si>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</si>
  <si>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</si>
  <si>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</si>
  <si>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</si>
  <si>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</si>
  <si>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</si>
  <si>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</si>
  <si>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</si>
  <si>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</si>
  <si>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</si>
  <si>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</si>
  <si>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</si>
  <si>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</si>
  <si>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</si>
  <si>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</si>
  <si>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</si>
  <si>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</si>
  <si>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</si>
  <si>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</si>
  <si>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</si>
  <si>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</si>
  <si>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</si>
  <si>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</si>
  <si>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</si>
  <si>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</si>
  <si>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</si>
  <si>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</si>
  <si>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</si>
  <si>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</si>
  <si>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</si>
  <si>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</si>
  <si>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</si>
  <si>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</si>
  <si>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</si>
  <si>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</si>
  <si>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</si>
  <si>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</si>
  <si>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</si>
  <si>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</si>
  <si>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</si>
  <si>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</si>
  <si>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</si>
  <si>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</si>
  <si>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</si>
  <si>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</si>
  <si>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</si>
  <si>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</si>
  <si>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</si>
  <si>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</si>
  <si>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</si>
  <si>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</si>
  <si>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</si>
  <si>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</si>
  <si>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</si>
  <si>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</si>
  <si>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</si>
  <si>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</si>
  <si>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</si>
  <si>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</si>
  <si>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</si>
  <si>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</si>
  <si>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</si>
  <si>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</si>
  <si>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</si>
  <si>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</si>
  <si>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</si>
  <si>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</si>
  <si>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</si>
  <si>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</si>
  <si>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</si>
  <si>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</si>
  <si>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</si>
  <si>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</si>
  <si>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</si>
  <si>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</si>
  <si>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</si>
  <si>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</si>
  <si>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</si>
  <si>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</si>
  <si>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</si>
  <si>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</si>
  <si>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</si>
  <si>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</si>
  <si>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</si>
  <si>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</si>
  <si>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</si>
  <si>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</si>
  <si>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</si>
  <si>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</si>
  <si>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</si>
  <si>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</si>
  <si>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</si>
  <si>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</si>
  <si>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</si>
  <si>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</si>
  <si>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</si>
  <si>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</si>
  <si>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</si>
  <si>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</si>
  <si>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</si>
  <si>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</si>
  <si>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</si>
  <si>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</si>
  <si>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</si>
  <si>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</si>
  <si>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</si>
  <si>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</si>
  <si>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</si>
  <si>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</si>
  <si>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</si>
  <si>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</si>
  <si>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</si>
  <si>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</si>
  <si>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</si>
  <si>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</si>
  <si>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</si>
  <si>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</si>
  <si>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</si>
  <si>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</si>
  <si>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</si>
  <si>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</si>
  <si>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</si>
  <si>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</si>
  <si>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</si>
  <si>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</si>
  <si>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</si>
  <si>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</si>
  <si>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</si>
  <si>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</si>
  <si>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</si>
  <si>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</si>
  <si>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</si>
  <si>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</si>
  <si>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</si>
  <si>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</si>
  <si>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</si>
  <si>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</si>
  <si>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</si>
  <si>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</si>
  <si>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</si>
  <si>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</si>
  <si>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</si>
  <si>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</si>
  <si>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</si>
  <si>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</si>
  <si>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</si>
  <si>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</si>
  <si>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</si>
  <si>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</si>
  <si>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</si>
  <si>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</si>
  <si>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</si>
  <si>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</si>
  <si>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</si>
  <si>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</si>
  <si>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</si>
  <si>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</si>
  <si>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</si>
  <si>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</si>
  <si>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</si>
  <si>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</si>
  <si>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</si>
  <si>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</si>
  <si>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</si>
  <si>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</si>
  <si>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</si>
  <si>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</si>
  <si>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</si>
  <si>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</si>
  <si>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</si>
  <si>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</si>
  <si>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</si>
  <si>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</si>
  <si>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</si>
  <si>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</si>
  <si>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</si>
  <si>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</si>
  <si>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</si>
  <si>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</si>
  <si>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</si>
  <si>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</si>
  <si>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</si>
  <si>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</si>
  <si>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</si>
  <si>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</si>
  <si>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</si>
  <si>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</si>
  <si>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</si>
  <si>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</si>
  <si>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</si>
  <si>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</si>
  <si>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</si>
  <si>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</si>
  <si>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</si>
  <si>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</si>
  <si>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</si>
  <si>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</si>
  <si>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</si>
  <si>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</si>
  <si>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</si>
  <si>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</si>
  <si>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</si>
  <si>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</si>
  <si>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</si>
  <si>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</si>
  <si>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</si>
  <si>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</si>
  <si>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</si>
  <si>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</si>
  <si>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</si>
  <si>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</si>
  <si>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</si>
  <si>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</si>
  <si>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</si>
  <si>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</si>
  <si>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</si>
  <si>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</si>
  <si>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</si>
  <si>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</si>
  <si>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</si>
  <si>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</si>
  <si>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</si>
  <si>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</si>
  <si>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</si>
  <si>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</si>
  <si>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</si>
  <si>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</si>
  <si>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</si>
  <si>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</si>
  <si>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</si>
  <si>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</si>
  <si>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</si>
  <si>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</si>
  <si>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</si>
  <si>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</si>
  <si>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</si>
  <si>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</si>
  <si>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</si>
  <si>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</si>
  <si>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</si>
  <si>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</si>
  <si>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</si>
  <si>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</si>
  <si>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</si>
  <si>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</si>
  <si>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</si>
  <si>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</si>
  <si>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</si>
  <si>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</si>
  <si>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</si>
  <si>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</si>
  <si>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</si>
  <si>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</si>
  <si>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</si>
  <si>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</si>
  <si>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</si>
  <si>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</si>
  <si>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</si>
  <si>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</si>
  <si>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</si>
  <si>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</si>
  <si>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</si>
  <si>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</si>
  <si>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</si>
  <si>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</si>
  <si>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</si>
  <si>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</si>
  <si>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</si>
  <si>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</si>
  <si>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</si>
  <si>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</si>
  <si>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</si>
  <si>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</si>
  <si>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</si>
  <si>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</si>
  <si>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</si>
  <si>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</si>
  <si>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</si>
  <si>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</si>
  <si>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</si>
  <si>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</si>
  <si>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</si>
  <si>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</si>
  <si>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</si>
  <si>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</si>
  <si>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</si>
  <si>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</si>
  <si>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</si>
  <si>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</si>
  <si>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</si>
  <si>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</si>
  <si>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</si>
  <si>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</si>
  <si>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</si>
  <si>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</si>
  <si>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</si>
  <si>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</si>
  <si>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</si>
  <si>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</si>
  <si>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</si>
  <si>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</si>
  <si>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</si>
  <si>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</si>
  <si>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</si>
  <si>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</si>
  <si>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</si>
  <si>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</si>
  <si>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</si>
  <si>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</si>
  <si>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</si>
  <si>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</si>
  <si>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</si>
  <si>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</si>
  <si>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</si>
  <si>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</si>
  <si>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</si>
  <si>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</si>
  <si>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</si>
  <si>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</si>
  <si>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</si>
  <si>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</si>
  <si>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</si>
  <si>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</si>
  <si>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</si>
  <si>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</si>
  <si>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</si>
  <si>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</si>
  <si>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</si>
  <si>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</si>
  <si>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</si>
  <si>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</si>
  <si>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</si>
  <si>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</si>
  <si>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</si>
  <si>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</si>
  <si>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</si>
  <si>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</si>
  <si>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</si>
  <si>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</si>
  <si>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</si>
  <si>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</si>
  <si>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</si>
  <si>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</si>
  <si>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</si>
  <si>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</si>
  <si>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</si>
  <si>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</si>
  <si>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</si>
  <si>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</si>
  <si>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</si>
  <si>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</si>
  <si>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</si>
  <si>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</si>
  <si>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</si>
  <si>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</si>
  <si>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</si>
  <si>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</si>
  <si>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</si>
  <si>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</si>
  <si>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</si>
  <si>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</si>
  <si>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</si>
  <si>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</si>
  <si>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</si>
  <si>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</si>
  <si>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</si>
  <si>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</si>
  <si>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</si>
  <si>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</si>
  <si>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</si>
  <si>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</si>
  <si>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</si>
  <si>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</si>
  <si>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</si>
  <si>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</si>
  <si>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</si>
  <si>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</si>
  <si>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</si>
  <si>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</si>
  <si>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</si>
  <si>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</si>
  <si>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</si>
  <si>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</si>
  <si>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</si>
  <si>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</si>
  <si>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</si>
  <si>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</si>
  <si>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</si>
  <si>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</si>
  <si>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</si>
  <si>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</si>
  <si>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</si>
  <si>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</si>
  <si>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</si>
  <si>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</si>
  <si>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</si>
  <si>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</si>
  <si>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</si>
  <si>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</si>
  <si>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</si>
  <si>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</si>
  <si>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</si>
  <si>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</si>
  <si>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</si>
  <si>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</si>
  <si>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</si>
  <si>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</si>
  <si>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</si>
  <si>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</si>
  <si>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</si>
  <si>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</si>
  <si>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</si>
  <si>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</si>
  <si>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</si>
  <si>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</si>
  <si>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</si>
  <si>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</si>
  <si>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</si>
  <si>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</si>
  <si>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</si>
  <si>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</si>
  <si>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</si>
  <si>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</si>
  <si>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</si>
  <si>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</si>
  <si>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</si>
  <si>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</si>
  <si>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</si>
  <si>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</si>
  <si>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</si>
  <si>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</si>
  <si>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</si>
  <si>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</si>
  <si>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</si>
  <si>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</si>
  <si>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</si>
  <si>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</si>
  <si>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</si>
  <si>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</si>
  <si>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</si>
  <si>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</si>
  <si>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</si>
  <si>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</si>
  <si>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</si>
  <si>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</si>
  <si>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</si>
  <si>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</si>
  <si>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</si>
  <si>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</si>
  <si>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</si>
  <si>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</si>
  <si>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</si>
  <si>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</si>
  <si>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</si>
  <si>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</si>
  <si>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</si>
  <si>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</si>
  <si>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</si>
  <si>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</si>
  <si>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</si>
  <si>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</si>
  <si>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</si>
  <si>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</si>
  <si>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</si>
  <si>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</si>
  <si>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</si>
  <si>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</si>
  <si>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</si>
  <si>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</si>
  <si>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</si>
  <si>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</si>
  <si>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</si>
  <si>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</si>
  <si>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</si>
  <si>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</si>
  <si>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</si>
  <si>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</si>
  <si>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</si>
  <si>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</si>
  <si>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</si>
  <si>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</si>
  <si>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</si>
  <si>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</si>
  <si>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</si>
  <si>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</si>
  <si>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</si>
  <si>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</si>
  <si>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</si>
  <si>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</si>
  <si>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</si>
  <si>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</si>
  <si>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</si>
  <si>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</si>
  <si>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</si>
  <si>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</si>
  <si>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</si>
  <si>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</si>
  <si>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</si>
  <si>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</si>
  <si>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</si>
  <si>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</si>
  <si>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</si>
  <si>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</si>
  <si>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</si>
  <si>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</si>
  <si>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</si>
  <si>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</si>
  <si>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</si>
  <si>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</si>
  <si>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</si>
  <si>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</si>
  <si>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</si>
  <si>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</si>
  <si>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</si>
  <si>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</si>
  <si>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</si>
  <si>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</si>
  <si>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</si>
  <si>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</si>
  <si>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</si>
  <si>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</si>
  <si>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</si>
  <si>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</si>
  <si>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</si>
  <si>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</si>
  <si>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</si>
  <si>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</si>
  <si>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</si>
  <si>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</si>
  <si>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</si>
  <si>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</si>
  <si>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</si>
  <si>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</si>
  <si>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</si>
  <si>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</si>
  <si>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</si>
  <si>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</si>
  <si>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</si>
  <si>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</si>
  <si>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</si>
  <si>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</si>
  <si>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</si>
  <si>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</si>
  <si>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</si>
  <si>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</si>
  <si>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</si>
  <si>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922</t>
  </si>
  <si>
    <t>BHC Fairfax Behavioral Health - Everett</t>
  </si>
  <si>
    <t>916 Pacific Ave, 7th Floor</t>
  </si>
  <si>
    <t>Everett</t>
  </si>
  <si>
    <t>WA</t>
  </si>
  <si>
    <t>Snohomish</t>
  </si>
  <si>
    <t>Christopher West</t>
  </si>
  <si>
    <t>Michelle Jackson</t>
  </si>
  <si>
    <t>425-821-2000</t>
  </si>
  <si>
    <t>12/31/2022</t>
  </si>
  <si>
    <t xml:space="preserve"> </t>
  </si>
  <si>
    <t>425.821.2000</t>
  </si>
  <si>
    <t>Brady Gustafson</t>
  </si>
  <si>
    <t>Nicole Bryan</t>
  </si>
  <si>
    <t>nicole.bryan@uhsinc.com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</si>
</sst>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4" xfId="0" quotePrefix="1" applyNumberFormat="1" applyFont="1" applyFill="1" applyBorder="1" applyProtection="1">
      <protection locked="0"/>
    </xf>
    <xf numFmtId="37" fontId="15" fillId="9" borderId="1" xfId="0" quotePrefix="1" applyFont="1" applyFill="1" applyBorder="1" applyProtection="1">
      <protection locked="0"/>
    </xf>
    <xf numFmtId="38" fontId="15" fillId="8" borderId="1" xfId="0" applyNumberFormat="1" applyFont="1" applyFill="1" applyBorder="1" applyProtection="1">
      <protection locked="0"/>
    </xf>
    <xf numFmtId="38" fontId="15" fillId="0" borderId="1" xfId="0" applyNumberFormat="1" applyFont="1" applyBorder="1" applyAlignment="1" applyProtection="1">
      <alignment horizontal="righ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1" defaultTableStyle="TableStyleMedium9" defaultPivotStyle="PivotStyleLight16">
    <tableStyle name="Invisible" pivot="0" table="0" count="0" xr9:uid="{5D27406D-7996-4936-832B-470E5214197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icole.bryan@uhsinc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5" transitionEvaluation="1" transitionEntry="1" codeName="Sheet1">
    <tabColor rgb="FF92D050"/>
    <pageSetUpPr autoPageBreaks="0" fitToPage="1"/>
  </sheetPr>
  <dimension ref="A1:CF716"/>
  <sheetViews>
    <sheetView tabSelected="1" topLeftCell="A205" zoomScale="60" zoomScaleNormal="60" workbookViewId="0">
      <selection activeCell="F110" sqref="F110"/>
    </sheetView>
  </sheetViews>
  <sheetFormatPr defaultColWidth="11.75" defaultRowHeight="14.5" x14ac:dyDescent="0.35"/>
  <cols>
    <col min="1" max="1" width="44.4140625" style="12" customWidth="1"/>
    <col min="2" max="81" width="13.58203125" style="12" customWidth="1"/>
    <col min="82" max="82" width="18.75" style="12" customWidth="1"/>
    <col min="83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2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1342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1361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1343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1362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1">
        <v>670255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0</v>
      </c>
      <c r="F48" s="32">
        <f t="shared" si="0"/>
        <v>0</v>
      </c>
      <c r="G48" s="32">
        <f t="shared" si="0"/>
        <v>0</v>
      </c>
      <c r="H48" s="32">
        <f t="shared" si="0"/>
        <v>484528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0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0</v>
      </c>
      <c r="Z48" s="32">
        <f t="shared" si="0"/>
        <v>0</v>
      </c>
      <c r="AA48" s="32">
        <f t="shared" si="0"/>
        <v>0</v>
      </c>
      <c r="AB48" s="32">
        <f t="shared" si="0"/>
        <v>15720</v>
      </c>
      <c r="AC48" s="32">
        <f t="shared" si="0"/>
        <v>0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0</v>
      </c>
      <c r="AH48" s="32">
        <f t="shared" si="0"/>
        <v>0</v>
      </c>
      <c r="AI48" s="32">
        <f t="shared" si="0"/>
        <v>0</v>
      </c>
      <c r="AJ48" s="32">
        <f t="shared" si="0"/>
        <v>0</v>
      </c>
      <c r="AK48" s="32">
        <f t="shared" si="0"/>
        <v>0</v>
      </c>
      <c r="AL48" s="32">
        <f t="shared" si="0"/>
        <v>0</v>
      </c>
      <c r="AM48" s="32">
        <f t="shared" si="0"/>
        <v>7340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50911</v>
      </c>
      <c r="AW48" s="32">
        <f t="shared" si="0"/>
        <v>0</v>
      </c>
      <c r="AX48" s="32">
        <f t="shared" si="0"/>
        <v>0</v>
      </c>
      <c r="AY48" s="32">
        <f t="shared" si="0"/>
        <v>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5838</v>
      </c>
      <c r="BF48" s="32">
        <f t="shared" si="0"/>
        <v>0</v>
      </c>
      <c r="BG48" s="32">
        <f t="shared" si="0"/>
        <v>0</v>
      </c>
      <c r="BH48" s="32">
        <f t="shared" si="0"/>
        <v>0</v>
      </c>
      <c r="BI48" s="32">
        <f t="shared" si="0"/>
        <v>32051</v>
      </c>
      <c r="BJ48" s="32">
        <f t="shared" si="0"/>
        <v>12722</v>
      </c>
      <c r="BK48" s="32">
        <f t="shared" si="0"/>
        <v>0</v>
      </c>
      <c r="BL48" s="32">
        <f t="shared" si="0"/>
        <v>12611</v>
      </c>
      <c r="BM48" s="32">
        <f t="shared" si="0"/>
        <v>0</v>
      </c>
      <c r="BN48" s="32">
        <f t="shared" si="0"/>
        <v>2911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9120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8771</v>
      </c>
      <c r="BW48" s="32">
        <f t="shared" si="1"/>
        <v>0</v>
      </c>
      <c r="BX48" s="32">
        <f t="shared" si="1"/>
        <v>-498</v>
      </c>
      <c r="BY48" s="32">
        <f t="shared" si="1"/>
        <v>20741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7490</v>
      </c>
      <c r="CD48" s="32">
        <f t="shared" si="1"/>
        <v>0</v>
      </c>
      <c r="CE48" s="32">
        <f>SUM(C48:CD48)</f>
        <v>670256</v>
      </c>
    </row>
    <row r="49" spans="1:83" x14ac:dyDescent="0.35">
      <c r="A49" s="20" t="s">
        <v>218</v>
      </c>
      <c r="B49" s="32">
        <f>B47+B48</f>
        <v>670255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2">
        <v>456422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>IF($B$52,ROUND(($B$52/($CE$90+$CF$90)*H90),0))</f>
        <v>456422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0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0</v>
      </c>
      <c r="Z52" s="32">
        <f t="shared" si="2"/>
        <v>0</v>
      </c>
      <c r="AA52" s="32">
        <f t="shared" si="2"/>
        <v>0</v>
      </c>
      <c r="AB52" s="32">
        <f t="shared" si="2"/>
        <v>0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>IF($B$52,ROUND(($B$52/($CE$90+$CF$90)*AW90),0))</f>
        <v>0</v>
      </c>
      <c r="AX52" s="32">
        <f t="shared" si="2"/>
        <v>0</v>
      </c>
      <c r="AY52" s="32">
        <f t="shared" si="2"/>
        <v>0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0</v>
      </c>
      <c r="BF52" s="32">
        <f t="shared" si="2"/>
        <v>0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456422</v>
      </c>
    </row>
    <row r="53" spans="1:83" x14ac:dyDescent="0.35">
      <c r="A53" s="20" t="s">
        <v>218</v>
      </c>
      <c r="B53" s="32">
        <f>B51+B52</f>
        <v>456422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/>
      <c r="F59" s="24"/>
      <c r="G59" s="24"/>
      <c r="H59" s="24">
        <v>9862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3"/>
      <c r="T59" s="313"/>
      <c r="U59" s="31"/>
      <c r="V59" s="30"/>
      <c r="W59" s="30"/>
      <c r="X59" s="30"/>
      <c r="Y59" s="30"/>
      <c r="Z59" s="30"/>
      <c r="AA59" s="30"/>
      <c r="AB59" s="31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f>9862*3</f>
        <v>29586</v>
      </c>
      <c r="AZ59" s="30"/>
      <c r="BA59" s="313"/>
      <c r="BB59" s="313"/>
      <c r="BC59" s="313"/>
      <c r="BD59" s="313"/>
      <c r="BE59" s="30">
        <v>22000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35">
      <c r="A60" s="240" t="s">
        <v>247</v>
      </c>
      <c r="B60" s="241"/>
      <c r="C60" s="314"/>
      <c r="D60" s="314"/>
      <c r="E60" s="314"/>
      <c r="F60" s="314"/>
      <c r="G60" s="314"/>
      <c r="H60" s="314">
        <v>25.76</v>
      </c>
      <c r="I60" s="314"/>
      <c r="J60" s="314"/>
      <c r="K60" s="314"/>
      <c r="L60" s="314"/>
      <c r="M60" s="314"/>
      <c r="N60" s="314"/>
      <c r="O60" s="314"/>
      <c r="P60" s="315"/>
      <c r="Q60" s="315"/>
      <c r="R60" s="315"/>
      <c r="S60" s="316"/>
      <c r="T60" s="316"/>
      <c r="U60" s="317"/>
      <c r="V60" s="315"/>
      <c r="W60" s="315"/>
      <c r="X60" s="315"/>
      <c r="Y60" s="315"/>
      <c r="Z60" s="315"/>
      <c r="AA60" s="315"/>
      <c r="AB60" s="316">
        <v>0.56999999999999995</v>
      </c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>
        <v>0.81</v>
      </c>
      <c r="AN60" s="315"/>
      <c r="AO60" s="315"/>
      <c r="AP60" s="315"/>
      <c r="AQ60" s="315"/>
      <c r="AR60" s="315"/>
      <c r="AS60" s="315"/>
      <c r="AT60" s="315"/>
      <c r="AU60" s="315"/>
      <c r="AV60" s="316">
        <v>4.26</v>
      </c>
      <c r="AW60" s="316"/>
      <c r="AX60" s="316"/>
      <c r="AY60" s="315"/>
      <c r="AZ60" s="315"/>
      <c r="BA60" s="316"/>
      <c r="BB60" s="316"/>
      <c r="BC60" s="316"/>
      <c r="BD60" s="316"/>
      <c r="BE60" s="315">
        <v>0.49</v>
      </c>
      <c r="BF60" s="316"/>
      <c r="BG60" s="316"/>
      <c r="BH60" s="316"/>
      <c r="BI60" s="316">
        <v>2.82</v>
      </c>
      <c r="BJ60" s="316">
        <v>0.71</v>
      </c>
      <c r="BK60" s="316"/>
      <c r="BL60" s="316">
        <v>1</v>
      </c>
      <c r="BM60" s="316"/>
      <c r="BN60" s="316"/>
      <c r="BO60" s="316"/>
      <c r="BP60" s="316"/>
      <c r="BQ60" s="316"/>
      <c r="BR60" s="316">
        <v>0.64</v>
      </c>
      <c r="BS60" s="316"/>
      <c r="BT60" s="316"/>
      <c r="BU60" s="316"/>
      <c r="BV60" s="316">
        <v>1</v>
      </c>
      <c r="BW60" s="316"/>
      <c r="BX60" s="316">
        <v>-0.03</v>
      </c>
      <c r="BY60" s="316">
        <v>1.02</v>
      </c>
      <c r="BZ60" s="316"/>
      <c r="CA60" s="316"/>
      <c r="CB60" s="316"/>
      <c r="CC60" s="316">
        <v>0.41</v>
      </c>
      <c r="CD60" s="320" t="s">
        <v>233</v>
      </c>
      <c r="CE60" s="267">
        <f>SUM(C60:CD60)</f>
        <v>39.459999999999994</v>
      </c>
    </row>
    <row r="61" spans="1:83" x14ac:dyDescent="0.35">
      <c r="A61" s="39" t="s">
        <v>248</v>
      </c>
      <c r="B61" s="20"/>
      <c r="C61" s="24"/>
      <c r="D61" s="24"/>
      <c r="E61" s="24"/>
      <c r="F61" s="24"/>
      <c r="G61" s="24"/>
      <c r="H61" s="24">
        <v>2882568</v>
      </c>
      <c r="I61" s="24"/>
      <c r="J61" s="24"/>
      <c r="K61" s="24"/>
      <c r="L61" s="24"/>
      <c r="M61" s="24"/>
      <c r="N61" s="24"/>
      <c r="O61" s="24"/>
      <c r="P61" s="30"/>
      <c r="Q61" s="30"/>
      <c r="R61" s="30"/>
      <c r="S61" s="318"/>
      <c r="T61" s="318"/>
      <c r="U61" s="31"/>
      <c r="V61" s="30"/>
      <c r="W61" s="30"/>
      <c r="X61" s="30"/>
      <c r="Y61" s="30"/>
      <c r="Z61" s="30"/>
      <c r="AA61" s="30"/>
      <c r="AB61" s="319">
        <v>93522</v>
      </c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>
        <v>43670</v>
      </c>
      <c r="AN61" s="30"/>
      <c r="AO61" s="30"/>
      <c r="AP61" s="30"/>
      <c r="AQ61" s="30"/>
      <c r="AR61" s="30"/>
      <c r="AS61" s="30"/>
      <c r="AT61" s="30"/>
      <c r="AU61" s="30"/>
      <c r="AV61" s="318">
        <v>302880</v>
      </c>
      <c r="AW61" s="318"/>
      <c r="AX61" s="318"/>
      <c r="AY61" s="30"/>
      <c r="AZ61" s="30"/>
      <c r="BA61" s="318"/>
      <c r="BB61" s="318"/>
      <c r="BC61" s="318"/>
      <c r="BD61" s="318"/>
      <c r="BE61" s="30">
        <v>34731</v>
      </c>
      <c r="BF61" s="318"/>
      <c r="BG61" s="318"/>
      <c r="BH61" s="318"/>
      <c r="BI61" s="318">
        <v>190679</v>
      </c>
      <c r="BJ61" s="318">
        <v>75688</v>
      </c>
      <c r="BK61" s="318"/>
      <c r="BL61" s="318">
        <v>75023</v>
      </c>
      <c r="BM61" s="318"/>
      <c r="BN61" s="318">
        <v>17316</v>
      </c>
      <c r="BO61" s="318"/>
      <c r="BP61" s="318"/>
      <c r="BQ61" s="318"/>
      <c r="BR61" s="318">
        <v>54255</v>
      </c>
      <c r="BS61" s="318"/>
      <c r="BT61" s="318"/>
      <c r="BU61" s="318"/>
      <c r="BV61" s="318">
        <v>52183</v>
      </c>
      <c r="BW61" s="318"/>
      <c r="BX61" s="318">
        <v>-2964</v>
      </c>
      <c r="BY61" s="318">
        <v>123395</v>
      </c>
      <c r="BZ61" s="318"/>
      <c r="CA61" s="318"/>
      <c r="CB61" s="318"/>
      <c r="CC61" s="318">
        <v>44558</v>
      </c>
      <c r="CD61" s="320" t="s">
        <v>233</v>
      </c>
      <c r="CE61" s="32">
        <f>SUM(C61:CD61)</f>
        <v>3987504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4">ROUND(D47+D48,0)</f>
        <v>0</v>
      </c>
      <c r="E62" s="32">
        <f t="shared" si="4"/>
        <v>0</v>
      </c>
      <c r="F62" s="32">
        <f t="shared" si="4"/>
        <v>0</v>
      </c>
      <c r="G62" s="32">
        <f t="shared" si="4"/>
        <v>0</v>
      </c>
      <c r="H62" s="32">
        <f t="shared" si="4"/>
        <v>484528</v>
      </c>
      <c r="I62" s="32">
        <f t="shared" si="4"/>
        <v>0</v>
      </c>
      <c r="J62" s="32">
        <f t="shared" si="4"/>
        <v>0</v>
      </c>
      <c r="K62" s="32">
        <f t="shared" si="4"/>
        <v>0</v>
      </c>
      <c r="L62" s="32">
        <f t="shared" si="4"/>
        <v>0</v>
      </c>
      <c r="M62" s="32">
        <f t="shared" si="4"/>
        <v>0</v>
      </c>
      <c r="N62" s="32">
        <f t="shared" si="4"/>
        <v>0</v>
      </c>
      <c r="O62" s="32">
        <f t="shared" si="4"/>
        <v>0</v>
      </c>
      <c r="P62" s="32">
        <f t="shared" si="4"/>
        <v>0</v>
      </c>
      <c r="Q62" s="32">
        <f t="shared" si="4"/>
        <v>0</v>
      </c>
      <c r="R62" s="32">
        <f t="shared" si="4"/>
        <v>0</v>
      </c>
      <c r="S62" s="32">
        <f t="shared" si="4"/>
        <v>0</v>
      </c>
      <c r="T62" s="32">
        <f t="shared" si="4"/>
        <v>0</v>
      </c>
      <c r="U62" s="32">
        <f t="shared" si="4"/>
        <v>0</v>
      </c>
      <c r="V62" s="32">
        <f t="shared" si="4"/>
        <v>0</v>
      </c>
      <c r="W62" s="32">
        <f t="shared" si="4"/>
        <v>0</v>
      </c>
      <c r="X62" s="32">
        <f t="shared" si="4"/>
        <v>0</v>
      </c>
      <c r="Y62" s="32">
        <f t="shared" si="4"/>
        <v>0</v>
      </c>
      <c r="Z62" s="32">
        <f t="shared" si="4"/>
        <v>0</v>
      </c>
      <c r="AA62" s="32">
        <f t="shared" si="4"/>
        <v>0</v>
      </c>
      <c r="AB62" s="32">
        <f t="shared" si="4"/>
        <v>15720</v>
      </c>
      <c r="AC62" s="32">
        <f t="shared" si="4"/>
        <v>0</v>
      </c>
      <c r="AD62" s="32">
        <f t="shared" si="4"/>
        <v>0</v>
      </c>
      <c r="AE62" s="32">
        <f t="shared" si="4"/>
        <v>0</v>
      </c>
      <c r="AF62" s="32">
        <f t="shared" si="4"/>
        <v>0</v>
      </c>
      <c r="AG62" s="32">
        <f t="shared" si="4"/>
        <v>0</v>
      </c>
      <c r="AH62" s="32">
        <f t="shared" si="4"/>
        <v>0</v>
      </c>
      <c r="AI62" s="32">
        <f t="shared" si="4"/>
        <v>0</v>
      </c>
      <c r="AJ62" s="32">
        <f t="shared" si="4"/>
        <v>0</v>
      </c>
      <c r="AK62" s="32">
        <f t="shared" si="4"/>
        <v>0</v>
      </c>
      <c r="AL62" s="32">
        <f t="shared" si="4"/>
        <v>0</v>
      </c>
      <c r="AM62" s="32">
        <f>ROUND(AM47+AM48,0)</f>
        <v>7340</v>
      </c>
      <c r="AN62" s="32">
        <f t="shared" si="4"/>
        <v>0</v>
      </c>
      <c r="AO62" s="32">
        <f t="shared" si="4"/>
        <v>0</v>
      </c>
      <c r="AP62" s="32">
        <f t="shared" si="4"/>
        <v>0</v>
      </c>
      <c r="AQ62" s="32">
        <f t="shared" si="4"/>
        <v>0</v>
      </c>
      <c r="AR62" s="32">
        <f t="shared" si="4"/>
        <v>0</v>
      </c>
      <c r="AS62" s="32">
        <f t="shared" si="4"/>
        <v>0</v>
      </c>
      <c r="AT62" s="32">
        <f t="shared" si="4"/>
        <v>0</v>
      </c>
      <c r="AU62" s="32">
        <f t="shared" si="4"/>
        <v>0</v>
      </c>
      <c r="AV62" s="32">
        <f t="shared" si="4"/>
        <v>50911</v>
      </c>
      <c r="AW62" s="32">
        <f t="shared" si="4"/>
        <v>0</v>
      </c>
      <c r="AX62" s="32">
        <f t="shared" si="4"/>
        <v>0</v>
      </c>
      <c r="AY62" s="32">
        <f t="shared" si="4"/>
        <v>0</v>
      </c>
      <c r="AZ62" s="32">
        <f t="shared" si="4"/>
        <v>0</v>
      </c>
      <c r="BA62" s="32">
        <f t="shared" si="4"/>
        <v>0</v>
      </c>
      <c r="BB62" s="32">
        <f t="shared" si="4"/>
        <v>0</v>
      </c>
      <c r="BC62" s="32">
        <f t="shared" si="4"/>
        <v>0</v>
      </c>
      <c r="BD62" s="32">
        <f t="shared" si="4"/>
        <v>0</v>
      </c>
      <c r="BE62" s="32">
        <f t="shared" si="4"/>
        <v>5838</v>
      </c>
      <c r="BF62" s="32">
        <f t="shared" si="4"/>
        <v>0</v>
      </c>
      <c r="BG62" s="32">
        <f t="shared" si="4"/>
        <v>0</v>
      </c>
      <c r="BH62" s="32">
        <f t="shared" si="4"/>
        <v>0</v>
      </c>
      <c r="BI62" s="32">
        <f>ROUND(BI47+BI48,0)</f>
        <v>32051</v>
      </c>
      <c r="BJ62" s="32">
        <f t="shared" si="4"/>
        <v>12722</v>
      </c>
      <c r="BK62" s="32">
        <f t="shared" si="4"/>
        <v>0</v>
      </c>
      <c r="BL62" s="32">
        <f t="shared" si="4"/>
        <v>12611</v>
      </c>
      <c r="BM62" s="32">
        <f t="shared" si="4"/>
        <v>0</v>
      </c>
      <c r="BN62" s="32">
        <f t="shared" si="4"/>
        <v>2911</v>
      </c>
      <c r="BO62" s="32">
        <f t="shared" si="4"/>
        <v>0</v>
      </c>
      <c r="BP62" s="32">
        <f t="shared" ref="BP62:CC62" si="5">ROUND(BP47+BP48,0)</f>
        <v>0</v>
      </c>
      <c r="BQ62" s="32">
        <f t="shared" si="5"/>
        <v>0</v>
      </c>
      <c r="BR62" s="32">
        <f t="shared" si="5"/>
        <v>9120</v>
      </c>
      <c r="BS62" s="32">
        <f t="shared" si="5"/>
        <v>0</v>
      </c>
      <c r="BT62" s="32">
        <f t="shared" si="5"/>
        <v>0</v>
      </c>
      <c r="BU62" s="32">
        <f t="shared" si="5"/>
        <v>0</v>
      </c>
      <c r="BV62" s="32">
        <f t="shared" si="5"/>
        <v>8771</v>
      </c>
      <c r="BW62" s="32">
        <f t="shared" si="5"/>
        <v>0</v>
      </c>
      <c r="BX62" s="32">
        <f t="shared" si="5"/>
        <v>-498</v>
      </c>
      <c r="BY62" s="32">
        <f t="shared" si="5"/>
        <v>20741</v>
      </c>
      <c r="BZ62" s="32">
        <f t="shared" si="5"/>
        <v>0</v>
      </c>
      <c r="CA62" s="32">
        <f t="shared" si="5"/>
        <v>0</v>
      </c>
      <c r="CB62" s="32">
        <f t="shared" si="5"/>
        <v>0</v>
      </c>
      <c r="CC62" s="32">
        <f t="shared" si="5"/>
        <v>7490</v>
      </c>
      <c r="CD62" s="320" t="s">
        <v>233</v>
      </c>
      <c r="CE62" s="32">
        <f t="shared" ref="CE62:CE68" si="6">SUM(C62:CD62)</f>
        <v>670256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8"/>
      <c r="T63" s="318"/>
      <c r="U63" s="31"/>
      <c r="V63" s="30"/>
      <c r="W63" s="30"/>
      <c r="X63" s="30"/>
      <c r="Y63" s="30"/>
      <c r="Z63" s="30"/>
      <c r="AA63" s="30"/>
      <c r="AB63" s="319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8"/>
      <c r="AW63" s="318"/>
      <c r="AX63" s="318"/>
      <c r="AY63" s="30"/>
      <c r="AZ63" s="30"/>
      <c r="BA63" s="318"/>
      <c r="BB63" s="318"/>
      <c r="BC63" s="318"/>
      <c r="BD63" s="318"/>
      <c r="BE63" s="30"/>
      <c r="BF63" s="318"/>
      <c r="BG63" s="318"/>
      <c r="BH63" s="318"/>
      <c r="BI63" s="318"/>
      <c r="BJ63" s="318"/>
      <c r="BK63" s="318"/>
      <c r="BL63" s="318"/>
      <c r="BM63" s="318"/>
      <c r="BN63" s="318"/>
      <c r="BO63" s="318"/>
      <c r="BP63" s="318"/>
      <c r="BQ63" s="318"/>
      <c r="BR63" s="318"/>
      <c r="BS63" s="318"/>
      <c r="BT63" s="318"/>
      <c r="BU63" s="318"/>
      <c r="BV63" s="318"/>
      <c r="BW63" s="318">
        <v>388449</v>
      </c>
      <c r="BX63" s="318"/>
      <c r="BY63" s="318"/>
      <c r="BZ63" s="318"/>
      <c r="CA63" s="318"/>
      <c r="CB63" s="318"/>
      <c r="CC63" s="318"/>
      <c r="CD63" s="320" t="s">
        <v>233</v>
      </c>
      <c r="CE63" s="32">
        <f t="shared" si="6"/>
        <v>388449</v>
      </c>
    </row>
    <row r="64" spans="1:83" x14ac:dyDescent="0.35">
      <c r="A64" s="39" t="s">
        <v>250</v>
      </c>
      <c r="B64" s="20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8"/>
      <c r="T64" s="318"/>
      <c r="U64" s="31"/>
      <c r="V64" s="30"/>
      <c r="W64" s="30"/>
      <c r="X64" s="30"/>
      <c r="Y64" s="30"/>
      <c r="Z64" s="30"/>
      <c r="AA64" s="30"/>
      <c r="AB64" s="319">
        <v>95369</v>
      </c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>
        <v>3274</v>
      </c>
      <c r="AN64" s="30"/>
      <c r="AO64" s="30"/>
      <c r="AP64" s="30"/>
      <c r="AQ64" s="30"/>
      <c r="AR64" s="30"/>
      <c r="AS64" s="30"/>
      <c r="AT64" s="30"/>
      <c r="AU64" s="30"/>
      <c r="AV64" s="318"/>
      <c r="AW64" s="318"/>
      <c r="AX64" s="318"/>
      <c r="AY64" s="30">
        <v>344335</v>
      </c>
      <c r="AZ64" s="30"/>
      <c r="BA64" s="318"/>
      <c r="BB64" s="318"/>
      <c r="BC64" s="318"/>
      <c r="BD64" s="318"/>
      <c r="BE64" s="30">
        <v>31</v>
      </c>
      <c r="BF64" s="318"/>
      <c r="BG64" s="318"/>
      <c r="BH64" s="318"/>
      <c r="BI64" s="318">
        <v>39087</v>
      </c>
      <c r="BJ64" s="318"/>
      <c r="BK64" s="318"/>
      <c r="BL64" s="318"/>
      <c r="BM64" s="318"/>
      <c r="BN64" s="318">
        <v>30</v>
      </c>
      <c r="BO64" s="318"/>
      <c r="BP64" s="318"/>
      <c r="BQ64" s="318"/>
      <c r="BR64" s="318"/>
      <c r="BS64" s="318"/>
      <c r="BT64" s="318"/>
      <c r="BU64" s="318"/>
      <c r="BV64" s="318">
        <v>424</v>
      </c>
      <c r="BW64" s="318"/>
      <c r="BX64" s="318"/>
      <c r="BY64" s="318">
        <v>47</v>
      </c>
      <c r="BZ64" s="318"/>
      <c r="CA64" s="318"/>
      <c r="CB64" s="318"/>
      <c r="CC64" s="318"/>
      <c r="CD64" s="320" t="s">
        <v>233</v>
      </c>
      <c r="CE64" s="32">
        <f t="shared" si="6"/>
        <v>482597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19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8"/>
      <c r="AW65" s="318"/>
      <c r="AX65" s="318"/>
      <c r="AY65" s="30"/>
      <c r="AZ65" s="30"/>
      <c r="BA65" s="318"/>
      <c r="BB65" s="318"/>
      <c r="BC65" s="318"/>
      <c r="BD65" s="318"/>
      <c r="BE65" s="30">
        <v>2184</v>
      </c>
      <c r="BF65" s="318"/>
      <c r="BG65" s="318"/>
      <c r="BH65" s="318"/>
      <c r="BI65" s="318"/>
      <c r="BJ65" s="318"/>
      <c r="BK65" s="318"/>
      <c r="BL65" s="318"/>
      <c r="BM65" s="318"/>
      <c r="BN65" s="318" t="s">
        <v>1374</v>
      </c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320" t="s">
        <v>233</v>
      </c>
      <c r="CE65" s="32">
        <f t="shared" si="6"/>
        <v>2184</v>
      </c>
    </row>
    <row r="66" spans="1:83" x14ac:dyDescent="0.35">
      <c r="A66" s="39" t="s">
        <v>252</v>
      </c>
      <c r="B66" s="20"/>
      <c r="C66" s="24"/>
      <c r="D66" s="24"/>
      <c r="E66" s="24"/>
      <c r="F66" s="24"/>
      <c r="G66" s="24"/>
      <c r="H66" s="24">
        <v>16554</v>
      </c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8"/>
      <c r="T66" s="318"/>
      <c r="U66" s="31">
        <v>53708</v>
      </c>
      <c r="V66" s="30"/>
      <c r="W66" s="30"/>
      <c r="X66" s="30"/>
      <c r="Y66" s="30">
        <v>14584</v>
      </c>
      <c r="Z66" s="30"/>
      <c r="AA66" s="30"/>
      <c r="AB66" s="319">
        <v>23845</v>
      </c>
      <c r="AC66" s="30"/>
      <c r="AD66" s="30"/>
      <c r="AE66" s="30"/>
      <c r="AF66" s="30"/>
      <c r="AG66" s="30">
        <v>9642</v>
      </c>
      <c r="AH66" s="30"/>
      <c r="AI66" s="30"/>
      <c r="AJ66" s="30"/>
      <c r="AK66" s="30"/>
      <c r="AL66" s="30"/>
      <c r="AM66" s="30">
        <v>15188</v>
      </c>
      <c r="AN66" s="30"/>
      <c r="AO66" s="30"/>
      <c r="AP66" s="30"/>
      <c r="AQ66" s="30"/>
      <c r="AR66" s="30"/>
      <c r="AS66" s="30"/>
      <c r="AT66" s="30"/>
      <c r="AU66" s="30"/>
      <c r="AV66" s="318">
        <v>2173</v>
      </c>
      <c r="AW66" s="318"/>
      <c r="AX66" s="318"/>
      <c r="AY66" s="30">
        <v>12201</v>
      </c>
      <c r="AZ66" s="30"/>
      <c r="BA66" s="318">
        <v>23629</v>
      </c>
      <c r="BB66" s="318"/>
      <c r="BC66" s="318"/>
      <c r="BD66" s="318"/>
      <c r="BE66" s="30">
        <v>6495</v>
      </c>
      <c r="BF66" s="318">
        <v>129500</v>
      </c>
      <c r="BG66" s="318"/>
      <c r="BH66" s="318"/>
      <c r="BI66" s="318">
        <v>3682</v>
      </c>
      <c r="BJ66" s="318"/>
      <c r="BK66" s="318">
        <v>2647</v>
      </c>
      <c r="BL66" s="318"/>
      <c r="BM66" s="318"/>
      <c r="BN66" s="318">
        <v>24942</v>
      </c>
      <c r="BO66" s="318"/>
      <c r="BP66" s="318"/>
      <c r="BQ66" s="318"/>
      <c r="BR66" s="318"/>
      <c r="BS66" s="318"/>
      <c r="BT66" s="318"/>
      <c r="BU66" s="318"/>
      <c r="BV66" s="318">
        <v>6133</v>
      </c>
      <c r="BW66" s="318">
        <v>30459</v>
      </c>
      <c r="BX66" s="318"/>
      <c r="BY66" s="318"/>
      <c r="BZ66" s="318"/>
      <c r="CA66" s="318"/>
      <c r="CB66" s="318"/>
      <c r="CC66" s="318"/>
      <c r="CD66" s="320" t="s">
        <v>233</v>
      </c>
      <c r="CE66" s="32">
        <f t="shared" si="6"/>
        <v>375382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>ROUND(H51+H52,0)</f>
        <v>456422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>ROUND(AY51+AY52,0)</f>
        <v>0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320" t="s">
        <v>233</v>
      </c>
      <c r="CE67" s="32">
        <f t="shared" si="6"/>
        <v>456422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>
        <v>445</v>
      </c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8"/>
      <c r="T68" s="318"/>
      <c r="U68" s="31"/>
      <c r="V68" s="30"/>
      <c r="W68" s="30"/>
      <c r="X68" s="30"/>
      <c r="Y68" s="30"/>
      <c r="Z68" s="30"/>
      <c r="AA68" s="30"/>
      <c r="AB68" s="319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8"/>
      <c r="AW68" s="318"/>
      <c r="AX68" s="318"/>
      <c r="AY68" s="30"/>
      <c r="AZ68" s="30"/>
      <c r="BA68" s="318"/>
      <c r="BB68" s="318"/>
      <c r="BC68" s="318"/>
      <c r="BD68" s="318"/>
      <c r="BE68" s="30">
        <v>457</v>
      </c>
      <c r="BF68" s="318"/>
      <c r="BG68" s="318"/>
      <c r="BH68" s="318"/>
      <c r="BI68" s="318"/>
      <c r="BJ68" s="318"/>
      <c r="BK68" s="318"/>
      <c r="BL68" s="318"/>
      <c r="BM68" s="318"/>
      <c r="BN68" s="318">
        <v>662284</v>
      </c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320" t="s">
        <v>233</v>
      </c>
      <c r="CE68" s="32">
        <f t="shared" si="6"/>
        <v>663186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>SUM(H70:H83)</f>
        <v>184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1255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108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40415</v>
      </c>
      <c r="BD69" s="32">
        <f t="shared" si="9"/>
        <v>0</v>
      </c>
      <c r="BE69" s="32">
        <f t="shared" si="9"/>
        <v>30755</v>
      </c>
      <c r="BF69" s="32">
        <f t="shared" si="9"/>
        <v>0</v>
      </c>
      <c r="BG69" s="32">
        <f t="shared" si="9"/>
        <v>2302</v>
      </c>
      <c r="BH69" s="32">
        <f t="shared" si="9"/>
        <v>0</v>
      </c>
      <c r="BI69" s="32">
        <f t="shared" si="9"/>
        <v>16700</v>
      </c>
      <c r="BJ69" s="32">
        <f t="shared" si="9"/>
        <v>171</v>
      </c>
      <c r="BK69" s="32">
        <f t="shared" si="9"/>
        <v>3420</v>
      </c>
      <c r="BL69" s="32">
        <f t="shared" si="9"/>
        <v>0</v>
      </c>
      <c r="BM69" s="32">
        <f t="shared" si="9"/>
        <v>0</v>
      </c>
      <c r="BN69" s="32">
        <f t="shared" si="9"/>
        <v>66858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1310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5059</v>
      </c>
      <c r="BW69" s="32">
        <f t="shared" si="10"/>
        <v>0</v>
      </c>
      <c r="BX69" s="32">
        <f t="shared" si="10"/>
        <v>0</v>
      </c>
      <c r="BY69" s="32">
        <f t="shared" si="10"/>
        <v>315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>SUM(CC70:CC83)</f>
        <v>1026597</v>
      </c>
      <c r="CD69" s="32">
        <f t="shared" si="10"/>
        <v>0</v>
      </c>
      <c r="CE69" s="32">
        <f>SUM(CE70:CE84)</f>
        <v>1195449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4" si="11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>
        <v>184</v>
      </c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>
        <v>1255</v>
      </c>
      <c r="V83" s="30"/>
      <c r="W83" s="24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>
        <v>108</v>
      </c>
      <c r="AW83" s="30"/>
      <c r="AX83" s="30"/>
      <c r="AY83" s="30"/>
      <c r="AZ83" s="30"/>
      <c r="BA83" s="30"/>
      <c r="BB83" s="30"/>
      <c r="BC83" s="30">
        <v>40415</v>
      </c>
      <c r="BD83" s="30"/>
      <c r="BE83" s="30">
        <v>30755</v>
      </c>
      <c r="BF83" s="30"/>
      <c r="BG83" s="30">
        <v>2302</v>
      </c>
      <c r="BH83" s="31"/>
      <c r="BI83" s="30">
        <v>16700</v>
      </c>
      <c r="BJ83" s="30">
        <v>171</v>
      </c>
      <c r="BK83" s="30">
        <v>3420</v>
      </c>
      <c r="BL83" s="30"/>
      <c r="BM83" s="30"/>
      <c r="BN83" s="30">
        <v>66858</v>
      </c>
      <c r="BO83" s="30"/>
      <c r="BP83" s="30"/>
      <c r="BQ83" s="30"/>
      <c r="BR83" s="30">
        <v>1310</v>
      </c>
      <c r="BS83" s="30"/>
      <c r="BT83" s="30"/>
      <c r="BU83" s="30"/>
      <c r="BV83" s="30">
        <v>5059</v>
      </c>
      <c r="BW83" s="30"/>
      <c r="BX83" s="30"/>
      <c r="BY83" s="30">
        <v>315</v>
      </c>
      <c r="BZ83" s="30"/>
      <c r="CA83" s="30"/>
      <c r="CB83" s="30"/>
      <c r="CC83" s="30">
        <v>1026597</v>
      </c>
      <c r="CD83" s="35"/>
      <c r="CE83" s="32">
        <f t="shared" si="11"/>
        <v>1195449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 t="shared" si="12"/>
        <v>3840701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54963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14584</v>
      </c>
      <c r="Z85" s="32">
        <f t="shared" si="12"/>
        <v>0</v>
      </c>
      <c r="AA85" s="32">
        <f t="shared" si="12"/>
        <v>0</v>
      </c>
      <c r="AB85" s="32">
        <f t="shared" si="12"/>
        <v>228456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0</v>
      </c>
      <c r="AG85" s="32">
        <f t="shared" si="12"/>
        <v>9642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69472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356072</v>
      </c>
      <c r="AW85" s="32">
        <f t="shared" si="12"/>
        <v>0</v>
      </c>
      <c r="AX85" s="32">
        <f t="shared" si="12"/>
        <v>0</v>
      </c>
      <c r="AY85" s="32">
        <f t="shared" si="12"/>
        <v>356536</v>
      </c>
      <c r="AZ85" s="32">
        <f t="shared" si="12"/>
        <v>0</v>
      </c>
      <c r="BA85" s="32">
        <f t="shared" si="12"/>
        <v>23629</v>
      </c>
      <c r="BB85" s="32">
        <f t="shared" si="12"/>
        <v>0</v>
      </c>
      <c r="BC85" s="32">
        <f t="shared" si="12"/>
        <v>40415</v>
      </c>
      <c r="BD85" s="32">
        <f t="shared" si="12"/>
        <v>0</v>
      </c>
      <c r="BE85" s="32">
        <f t="shared" si="12"/>
        <v>80491</v>
      </c>
      <c r="BF85" s="32">
        <f t="shared" si="12"/>
        <v>129500</v>
      </c>
      <c r="BG85" s="32">
        <f t="shared" si="12"/>
        <v>2302</v>
      </c>
      <c r="BH85" s="32">
        <f t="shared" si="12"/>
        <v>0</v>
      </c>
      <c r="BI85" s="32">
        <f>SUM(BI61:BI69)-BI84</f>
        <v>282199</v>
      </c>
      <c r="BJ85" s="32">
        <f t="shared" si="12"/>
        <v>88581</v>
      </c>
      <c r="BK85" s="32">
        <f t="shared" si="12"/>
        <v>6067</v>
      </c>
      <c r="BL85" s="32">
        <f t="shared" si="12"/>
        <v>87634</v>
      </c>
      <c r="BM85" s="32">
        <f t="shared" si="12"/>
        <v>0</v>
      </c>
      <c r="BN85" s="32">
        <f t="shared" si="12"/>
        <v>774341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64685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72570</v>
      </c>
      <c r="BW85" s="32">
        <f t="shared" si="13"/>
        <v>418908</v>
      </c>
      <c r="BX85" s="32">
        <f t="shared" si="13"/>
        <v>-3462</v>
      </c>
      <c r="BY85" s="32">
        <f t="shared" si="13"/>
        <v>144498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1078645</v>
      </c>
      <c r="CD85" s="32">
        <f t="shared" si="13"/>
        <v>0</v>
      </c>
      <c r="CE85" s="32">
        <f>SUM(C85:CD85)</f>
        <v>8221429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/>
      <c r="F87" s="24"/>
      <c r="G87" s="24"/>
      <c r="H87" s="344">
        <v>29643674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29643674</v>
      </c>
    </row>
    <row r="88" spans="1:84" x14ac:dyDescent="0.35">
      <c r="A88" s="26" t="s">
        <v>273</v>
      </c>
      <c r="B88" s="20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0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29643674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0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0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29643674</v>
      </c>
    </row>
    <row r="90" spans="1:84" x14ac:dyDescent="0.35">
      <c r="A90" s="39" t="s">
        <v>275</v>
      </c>
      <c r="B90" s="32"/>
      <c r="C90" s="24"/>
      <c r="D90" s="24"/>
      <c r="E90" s="24"/>
      <c r="F90" s="24"/>
      <c r="G90" s="24"/>
      <c r="H90" s="24">
        <v>22000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63" t="s">
        <v>233</v>
      </c>
      <c r="CE90" s="32">
        <f t="shared" si="14"/>
        <v>22000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>
        <f>9862*3</f>
        <v>29586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29586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>
        <v>31136.16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31136.16</v>
      </c>
      <c r="CF93" s="32">
        <f>BA59</f>
        <v>0</v>
      </c>
    </row>
    <row r="94" spans="1:84" x14ac:dyDescent="0.35">
      <c r="A94" s="26" t="s">
        <v>279</v>
      </c>
      <c r="B94" s="20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5"/>
      <c r="Q94" s="315"/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0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2" t="s">
        <v>1373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3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3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4"/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5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5" t="s">
        <v>1376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/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2" t="s">
        <v>1375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2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7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>
        <v>1</v>
      </c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981</v>
      </c>
      <c r="D127" s="50">
        <v>9862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30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30</v>
      </c>
    </row>
    <row r="144" spans="1:5" x14ac:dyDescent="0.35">
      <c r="A144" s="20" t="s">
        <v>325</v>
      </c>
      <c r="B144" s="46" t="s">
        <v>284</v>
      </c>
      <c r="C144" s="47">
        <v>30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192</v>
      </c>
      <c r="C154" s="50">
        <v>507</v>
      </c>
      <c r="D154" s="50">
        <v>282</v>
      </c>
      <c r="E154" s="32">
        <f>SUM(B154:D154)</f>
        <v>981</v>
      </c>
    </row>
    <row r="155" spans="1:6" x14ac:dyDescent="0.35">
      <c r="A155" s="20" t="s">
        <v>227</v>
      </c>
      <c r="B155" s="50">
        <v>2462</v>
      </c>
      <c r="C155" s="50">
        <v>5268</v>
      </c>
      <c r="D155" s="50">
        <v>2132</v>
      </c>
      <c r="E155" s="32">
        <f>SUM(B155:D155)</f>
        <v>9862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6725600</v>
      </c>
      <c r="C157" s="50">
        <v>14918400</v>
      </c>
      <c r="D157" s="50">
        <v>7999674</v>
      </c>
      <c r="E157" s="32">
        <f>SUM(B157:D157)</f>
        <v>29643674</v>
      </c>
      <c r="F157" s="18"/>
    </row>
    <row r="158" spans="1:6" x14ac:dyDescent="0.35">
      <c r="A158" s="20" t="s">
        <v>273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303210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31709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123088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243270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/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61219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-92241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670255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662284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902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663186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54626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15432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70058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47302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249868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297170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/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/>
      <c r="C211" s="47"/>
      <c r="D211" s="50"/>
      <c r="E211" s="32">
        <f t="shared" ref="E211:E219" si="16">SUM(B211:C211)-D211</f>
        <v>0</v>
      </c>
    </row>
    <row r="212" spans="1:5" x14ac:dyDescent="0.35">
      <c r="A212" s="20" t="s">
        <v>367</v>
      </c>
      <c r="B212" s="50"/>
      <c r="C212" s="47"/>
      <c r="D212" s="50"/>
      <c r="E212" s="32">
        <f t="shared" si="16"/>
        <v>0</v>
      </c>
    </row>
    <row r="213" spans="1:5" x14ac:dyDescent="0.35">
      <c r="A213" s="20" t="s">
        <v>368</v>
      </c>
      <c r="B213" s="50"/>
      <c r="C213" s="47"/>
      <c r="D213" s="50"/>
      <c r="E213" s="32">
        <f t="shared" si="16"/>
        <v>0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541128</v>
      </c>
      <c r="C216" s="47">
        <f>76719+3167.23</f>
        <v>79886.23</v>
      </c>
      <c r="D216" s="50">
        <v>75310</v>
      </c>
      <c r="E216" s="32">
        <f t="shared" si="16"/>
        <v>545704.23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4297441</v>
      </c>
      <c r="C218" s="47"/>
      <c r="D218" s="50"/>
      <c r="E218" s="32">
        <f t="shared" si="16"/>
        <v>4297441</v>
      </c>
    </row>
    <row r="219" spans="1:5" x14ac:dyDescent="0.35">
      <c r="A219" s="20" t="s">
        <v>374</v>
      </c>
      <c r="B219" s="50">
        <v>6889</v>
      </c>
      <c r="C219" s="47">
        <f>43346.64</f>
        <v>43346.64</v>
      </c>
      <c r="D219" s="50">
        <v>6888.52</v>
      </c>
      <c r="E219" s="32">
        <f t="shared" si="16"/>
        <v>43347.119999999995</v>
      </c>
    </row>
    <row r="220" spans="1:5" x14ac:dyDescent="0.35">
      <c r="A220" s="20" t="s">
        <v>215</v>
      </c>
      <c r="B220" s="32">
        <f>SUM(B211:B219)</f>
        <v>4845458</v>
      </c>
      <c r="C220" s="265">
        <f>SUM(C211:C219)</f>
        <v>123232.87</v>
      </c>
      <c r="D220" s="32">
        <f>SUM(D211:D219)</f>
        <v>82198.52</v>
      </c>
      <c r="E220" s="32">
        <f>SUM(E211:E219)</f>
        <v>4886492.3500000006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/>
      <c r="C225" s="47"/>
      <c r="D225" s="50"/>
      <c r="E225" s="32">
        <f t="shared" ref="E225:E232" si="17">SUM(B225:C225)-D225</f>
        <v>0</v>
      </c>
    </row>
    <row r="226" spans="1:5" x14ac:dyDescent="0.35">
      <c r="A226" s="20" t="s">
        <v>368</v>
      </c>
      <c r="B226" s="50"/>
      <c r="C226" s="47"/>
      <c r="D226" s="50"/>
      <c r="E226" s="32">
        <f t="shared" si="17"/>
        <v>0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465275.13</v>
      </c>
      <c r="C229" s="47">
        <v>25628.79</v>
      </c>
      <c r="D229" s="50">
        <v>72295.28</v>
      </c>
      <c r="E229" s="32">
        <f t="shared" si="17"/>
        <v>418608.64000000001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3076201.35</v>
      </c>
      <c r="C231" s="47">
        <v>430793.01</v>
      </c>
      <c r="D231" s="50"/>
      <c r="E231" s="32">
        <f t="shared" si="17"/>
        <v>3506994.3600000003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3541476.48</v>
      </c>
      <c r="C233" s="265">
        <f>SUM(C224:C232)</f>
        <v>456421.8</v>
      </c>
      <c r="D233" s="32">
        <f>SUM(D224:D232)</f>
        <v>72295.28</v>
      </c>
      <c r="E233" s="32">
        <f>SUM(E224:E232)</f>
        <v>3925603.0000000005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8" t="s">
        <v>377</v>
      </c>
      <c r="C236" s="348"/>
      <c r="D236" s="38"/>
      <c r="E236" s="38"/>
    </row>
    <row r="237" spans="1:5" x14ac:dyDescent="0.35">
      <c r="A237" s="56" t="s">
        <v>377</v>
      </c>
      <c r="B237" s="38"/>
      <c r="C237" s="47">
        <v>235981</v>
      </c>
      <c r="D237" s="40">
        <f>C237</f>
        <v>235981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4014307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9937760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221635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3080023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17253725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111792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/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111792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105735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1830111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1935846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19537344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-8254.15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345">
        <v>2740110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533953.15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19298.79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/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88837.64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71471.94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2377511.0700000003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/>
      <c r="D283" s="20"/>
      <c r="E283" s="20"/>
    </row>
    <row r="284" spans="1:5" x14ac:dyDescent="0.35">
      <c r="A284" s="20" t="s">
        <v>367</v>
      </c>
      <c r="B284" s="46" t="s">
        <v>284</v>
      </c>
      <c r="C284" s="47"/>
      <c r="D284" s="20"/>
      <c r="E284" s="20"/>
    </row>
    <row r="285" spans="1:5" x14ac:dyDescent="0.35">
      <c r="A285" s="20" t="s">
        <v>368</v>
      </c>
      <c r="B285" s="46" t="s">
        <v>284</v>
      </c>
      <c r="C285" s="47"/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f>542536.91+3167.23</f>
        <v>545704.14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4297441.29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f>43346.64</f>
        <v>43346.64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4886492.0699999994</v>
      </c>
      <c r="E291" s="20"/>
    </row>
    <row r="292" spans="1:5" x14ac:dyDescent="0.35">
      <c r="A292" s="20" t="s">
        <v>416</v>
      </c>
      <c r="B292" s="46" t="s">
        <v>284</v>
      </c>
      <c r="C292" s="47">
        <v>3925603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960889.06999999937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3338400.1399999997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171793.61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/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190991.64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362785.25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6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346">
        <v>2975615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3338400.25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3338400.1399999997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29643674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/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29643674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235981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17253726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111792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1935846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19537345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10106329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/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/>
      <c r="D379" s="32"/>
      <c r="E379" s="32"/>
    </row>
    <row r="380" spans="1:6" x14ac:dyDescent="0.35">
      <c r="A380" s="59" t="s">
        <v>489</v>
      </c>
      <c r="B380" s="40" t="s">
        <v>284</v>
      </c>
      <c r="C380" s="236"/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0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0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10106329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3987503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670254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388449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482596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2184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375381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456422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663185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70058</v>
      </c>
      <c r="D397" s="20"/>
      <c r="E397" s="20"/>
    </row>
    <row r="398" spans="1:5" x14ac:dyDescent="0.35">
      <c r="A398" s="20" t="s">
        <v>501</v>
      </c>
      <c r="B398" s="46" t="s">
        <v>284</v>
      </c>
      <c r="C398" s="236">
        <v>297170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828222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828222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8221424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1884905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1884905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1884905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22000</v>
      </c>
      <c r="E612" s="257">
        <f>SUM(C624:D647)+SUM(C668:D713)</f>
        <v>6277560</v>
      </c>
      <c r="F612" s="257">
        <f>CE64-(AX64+BD64+BE64+BG64+BJ64+BN64+BP64+BQ64+CB64+CC64+CD64)</f>
        <v>482536</v>
      </c>
      <c r="G612" s="255">
        <f>CE91-(AX91+AY91+BD91+BE91+BG91+BJ91+BN91+BP91+BQ91+CB91+CC91+CD91)</f>
        <v>29586</v>
      </c>
      <c r="H612" s="260">
        <f>CE60-(AX60+AY60+AZ60+BD60+BE60+BG60+BJ60+BN60+BO60+BP60+BQ60+BR60+CB60+CC60+CD60)</f>
        <v>37.209999999999994</v>
      </c>
      <c r="I612" s="255">
        <f>CE92-(AX92+AY92+AZ92+BD92+BE92+BF92+BG92+BJ92+BN92+BO92+BP92+BQ92+BR92+CB92+CC92+CD92)</f>
        <v>0</v>
      </c>
      <c r="J612" s="255">
        <f>CE93-(AX93+AY93+AZ93+BA93+BD93+BE93+BF93+BG93+BJ93+BN93+BO93+BP93+BQ93+BR93+CB93+CC93+CD93)</f>
        <v>31136.16</v>
      </c>
      <c r="K612" s="255">
        <f>CE89-(AW89+AX89+AY89+AZ89+BA89+BB89+BC89+BD89+BE89+BF89+BG89+BH89+BI89+BJ89+BK89+BL89+BM89+BN89+BO89+BP89+BQ89+BR89+BS89+BT89+BU89+BV89+BW89+BX89+CB89+CC89+CD89)</f>
        <v>29643674</v>
      </c>
      <c r="L612" s="261">
        <f>CE94-(AW94+AX94+AY94+AZ94+BA94+BB94+BC94+BD94+BE94+BF94+BG94+BH94+BI94+BJ94+BK94+BL94+BM94+BN94+BO94+BP94+BQ94+BR94+BS94+BT94+BU94+BV94+BW94+BX94+BY94+BZ94+CA94+CB94+CC94+CD94)</f>
        <v>0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80491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0</v>
      </c>
      <c r="D615" s="255">
        <f>SUM(C614:C615)</f>
        <v>80491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88581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2302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774341</v>
      </c>
      <c r="D619" s="255">
        <f>(D615/D612)*BN90</f>
        <v>0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1078645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1943869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0</v>
      </c>
      <c r="D624" s="255">
        <f>(D615/D612)*BD90</f>
        <v>0</v>
      </c>
      <c r="E624" s="257">
        <f>(E623/E612)*SUM(C624:D624)</f>
        <v>0</v>
      </c>
      <c r="F624" s="257">
        <f>SUM(C624:E624)</f>
        <v>0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356536</v>
      </c>
      <c r="D625" s="255">
        <f>(D615/D612)*AY90</f>
        <v>0</v>
      </c>
      <c r="E625" s="257">
        <f>(E623/E612)*SUM(C625:D625)</f>
        <v>110402.6529071805</v>
      </c>
      <c r="F625" s="257">
        <f>(F624/F612)*AY64</f>
        <v>0</v>
      </c>
      <c r="G625" s="255">
        <f>SUM(C625:F625)</f>
        <v>466938.65290718048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64685</v>
      </c>
      <c r="D626" s="255">
        <f>(D615/D612)*BR90</f>
        <v>0</v>
      </c>
      <c r="E626" s="257">
        <f>(E623/E612)*SUM(C626:D626)</f>
        <v>20029.942567653674</v>
      </c>
      <c r="F626" s="257">
        <f>(F624/F612)*BR64</f>
        <v>0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84714.942567653678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129500</v>
      </c>
      <c r="D629" s="255">
        <f>(D615/D612)*BF90</f>
        <v>0</v>
      </c>
      <c r="E629" s="257">
        <f>(E623/E612)*SUM(C629:D629)</f>
        <v>40100.140102205318</v>
      </c>
      <c r="F629" s="257">
        <f>(F624/F612)*BF64</f>
        <v>0</v>
      </c>
      <c r="G629" s="255">
        <f>(G625/G612)*BF91</f>
        <v>0</v>
      </c>
      <c r="H629" s="257">
        <f>(H628/H612)*BF60</f>
        <v>0</v>
      </c>
      <c r="I629" s="255">
        <f>SUM(C629:H629)</f>
        <v>169600.14010220533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23629</v>
      </c>
      <c r="D630" s="255">
        <f>(D615/D612)*BA90</f>
        <v>0</v>
      </c>
      <c r="E630" s="257">
        <f>(E623/E612)*SUM(C630:D630)</f>
        <v>7316.8047140927365</v>
      </c>
      <c r="F630" s="257">
        <f>(F624/F612)*BA64</f>
        <v>0</v>
      </c>
      <c r="G630" s="255">
        <f>(G625/G612)*BA91</f>
        <v>0</v>
      </c>
      <c r="H630" s="257">
        <f>(H628/H612)*BA60</f>
        <v>0</v>
      </c>
      <c r="I630" s="255" t="e">
        <f>(I629/I612)*BA92</f>
        <v>#DIV/0!</v>
      </c>
      <c r="J630" s="255" t="e">
        <f>SUM(C630:I630)</f>
        <v>#DIV/0!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 t="e">
        <f>(I629/I612)*AW92</f>
        <v>#DIV/0!</v>
      </c>
      <c r="J631" s="255" t="e">
        <f>(J630/J612)*AW93</f>
        <v>#DIV/0!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 t="e">
        <f>(I629/I612)*BB92</f>
        <v>#DIV/0!</v>
      </c>
      <c r="J632" s="255" t="e">
        <f>(J630/J612)*BB93</f>
        <v>#DIV/0!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40415</v>
      </c>
      <c r="D633" s="255">
        <f>(D615/D612)*BC90</f>
        <v>0</v>
      </c>
      <c r="E633" s="257">
        <f>(E623/E612)*SUM(C633:D633)</f>
        <v>12514.649901394809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 t="e">
        <f>(I629/I612)*BC92</f>
        <v>#DIV/0!</v>
      </c>
      <c r="J633" s="255" t="e">
        <f>(J630/J612)*BC93</f>
        <v>#DIV/0!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282199</v>
      </c>
      <c r="D634" s="255">
        <f>(D615/D612)*BI90</f>
        <v>0</v>
      </c>
      <c r="E634" s="257">
        <f>(E623/E612)*SUM(C634:D634)</f>
        <v>87383.933874148555</v>
      </c>
      <c r="F634" s="257">
        <f>(F624/F612)*BI64</f>
        <v>0</v>
      </c>
      <c r="G634" s="255">
        <f>(G625/G612)*BI91</f>
        <v>0</v>
      </c>
      <c r="H634" s="257">
        <f>(H628/H612)*BI60</f>
        <v>6420.2133308461007</v>
      </c>
      <c r="I634" s="255" t="e">
        <f>(I629/I612)*BI92</f>
        <v>#DIV/0!</v>
      </c>
      <c r="J634" s="255" t="e">
        <f>(J630/J612)*BI93</f>
        <v>#DIV/0!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6067</v>
      </c>
      <c r="D635" s="255">
        <f>(D615/D612)*BK90</f>
        <v>0</v>
      </c>
      <c r="E635" s="257">
        <f>(E623/E612)*SUM(C635:D635)</f>
        <v>1878.6683397689549</v>
      </c>
      <c r="F635" s="257">
        <f>(F624/F612)*BK64</f>
        <v>0</v>
      </c>
      <c r="G635" s="255">
        <f>(G625/G612)*BK91</f>
        <v>0</v>
      </c>
      <c r="H635" s="257">
        <f>(H628/H612)*BK60</f>
        <v>0</v>
      </c>
      <c r="I635" s="255" t="e">
        <f>(I629/I612)*BK92</f>
        <v>#DIV/0!</v>
      </c>
      <c r="J635" s="255" t="e">
        <f>(J630/J612)*BK93</f>
        <v>#DIV/0!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0</v>
      </c>
      <c r="D636" s="255">
        <f>(D615/D612)*BH90</f>
        <v>0</v>
      </c>
      <c r="E636" s="257">
        <f>(E623/E612)*SUM(C636:D636)</f>
        <v>0</v>
      </c>
      <c r="F636" s="257">
        <f>(F624/F612)*BH64</f>
        <v>0</v>
      </c>
      <c r="G636" s="255">
        <f>(G625/G612)*BH91</f>
        <v>0</v>
      </c>
      <c r="H636" s="257">
        <f>(H628/H612)*BH60</f>
        <v>0</v>
      </c>
      <c r="I636" s="255" t="e">
        <f>(I629/I612)*BH92</f>
        <v>#DIV/0!</v>
      </c>
      <c r="J636" s="255" t="e">
        <f>(J630/J612)*BH93</f>
        <v>#DIV/0!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87634</v>
      </c>
      <c r="D637" s="255">
        <f>(D615/D612)*BL90</f>
        <v>0</v>
      </c>
      <c r="E637" s="257">
        <f>(E623/E612)*SUM(C637:D637)</f>
        <v>27136.182839510893</v>
      </c>
      <c r="F637" s="257">
        <f>(F624/F612)*BL64</f>
        <v>0</v>
      </c>
      <c r="G637" s="255">
        <f>(G625/G612)*BL91</f>
        <v>0</v>
      </c>
      <c r="H637" s="257">
        <f>(H628/H612)*BL60</f>
        <v>2276.6713939170572</v>
      </c>
      <c r="I637" s="255" t="e">
        <f>(I629/I612)*BL92</f>
        <v>#DIV/0!</v>
      </c>
      <c r="J637" s="255" t="e">
        <f>(J630/J612)*BL93</f>
        <v>#DIV/0!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 t="e">
        <f>(I629/I612)*BM92</f>
        <v>#DIV/0!</v>
      </c>
      <c r="J638" s="255" t="e">
        <f>(J630/J612)*BM93</f>
        <v>#DIV/0!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 t="e">
        <f>(I629/I612)*BS92</f>
        <v>#DIV/0!</v>
      </c>
      <c r="J639" s="255" t="e">
        <f>(J630/J612)*BS93</f>
        <v>#DIV/0!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 t="e">
        <f>(I629/I612)*BT92</f>
        <v>#DIV/0!</v>
      </c>
      <c r="J640" s="255" t="e">
        <f>(J630/J612)*BT93</f>
        <v>#DIV/0!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 t="e">
        <f>(I629/I612)*BU92</f>
        <v>#DIV/0!</v>
      </c>
      <c r="J641" s="255" t="e">
        <f>(J630/J612)*BU93</f>
        <v>#DIV/0!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72570</v>
      </c>
      <c r="D642" s="255">
        <f>(D615/D612)*BV90</f>
        <v>0</v>
      </c>
      <c r="E642" s="257">
        <f>(E623/E612)*SUM(C642:D642)</f>
        <v>22471.561136811117</v>
      </c>
      <c r="F642" s="257">
        <f>(F624/F612)*BV64</f>
        <v>0</v>
      </c>
      <c r="G642" s="255">
        <f>(G625/G612)*BV91</f>
        <v>0</v>
      </c>
      <c r="H642" s="257">
        <f>(H628/H612)*BV60</f>
        <v>2276.6713939170572</v>
      </c>
      <c r="I642" s="255" t="e">
        <f>(I629/I612)*BV92</f>
        <v>#DIV/0!</v>
      </c>
      <c r="J642" s="255" t="e">
        <f>(J630/J612)*BV93</f>
        <v>#DIV/0!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418908</v>
      </c>
      <c r="D643" s="255">
        <f>(D615/D612)*BW90</f>
        <v>0</v>
      </c>
      <c r="E643" s="257">
        <f>(E623/E612)*SUM(C643:D643)</f>
        <v>129716.36671764188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 t="e">
        <f>(I629/I612)*BW92</f>
        <v>#DIV/0!</v>
      </c>
      <c r="J643" s="255" t="e">
        <f>(J630/J612)*BW93</f>
        <v>#DIV/0!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-3462</v>
      </c>
      <c r="D644" s="255">
        <f>(D615/D612)*BX90</f>
        <v>0</v>
      </c>
      <c r="E644" s="257">
        <f>(E623/E612)*SUM(C644:D644)</f>
        <v>-1072.0207338520061</v>
      </c>
      <c r="F644" s="257">
        <f>(F624/F612)*BX64</f>
        <v>0</v>
      </c>
      <c r="G644" s="255">
        <f>(G625/G612)*BX91</f>
        <v>0</v>
      </c>
      <c r="H644" s="257">
        <f>(H628/H612)*BX60</f>
        <v>-68.300141817511715</v>
      </c>
      <c r="I644" s="255" t="e">
        <f>(I629/I612)*BX92</f>
        <v>#DIV/0!</v>
      </c>
      <c r="J644" s="255" t="e">
        <f>(J630/J612)*BX93</f>
        <v>#DIV/0!</v>
      </c>
      <c r="K644" s="257" t="e">
        <f>SUM(C631:J644)</f>
        <v>#DIV/0!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144498</v>
      </c>
      <c r="D645" s="255">
        <f>(D615/D612)*BY90</f>
        <v>0</v>
      </c>
      <c r="E645" s="257">
        <f>(E623/E612)*SUM(C645:D645)</f>
        <v>44744.324667864581</v>
      </c>
      <c r="F645" s="257">
        <f>(F624/F612)*BY64</f>
        <v>0</v>
      </c>
      <c r="G645" s="255">
        <f>(G625/G612)*BY91</f>
        <v>0</v>
      </c>
      <c r="H645" s="257">
        <f>(H628/H612)*BY60</f>
        <v>2322.2048217953984</v>
      </c>
      <c r="I645" s="255" t="e">
        <f>(I629/I612)*BY92</f>
        <v>#DIV/0!</v>
      </c>
      <c r="J645" s="255" t="e">
        <f>(J630/J612)*BY93</f>
        <v>#DIV/0!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 t="e">
        <f>(I629/I612)*BZ92</f>
        <v>#DIV/0!</v>
      </c>
      <c r="J646" s="255" t="e">
        <f>(J630/J612)*BZ93</f>
        <v>#DIV/0!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 t="e">
        <f>(I629/I612)*CA92</f>
        <v>#DIV/0!</v>
      </c>
      <c r="J647" s="255" t="e">
        <f>(J630/J612)*CA93</f>
        <v>#DIV/0!</v>
      </c>
      <c r="K647" s="257">
        <v>0</v>
      </c>
      <c r="L647" s="257" t="e">
        <f>SUM(C645:K647)</f>
        <v>#DIV/0!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3647539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 t="e">
        <f>(I629/I612)*C92</f>
        <v>#DIV/0!</v>
      </c>
      <c r="J668" s="255" t="e">
        <f>(J630/J612)*C93</f>
        <v>#DIV/0!</v>
      </c>
      <c r="K668" s="255" t="e">
        <f>(K644/K612)*C89</f>
        <v>#DIV/0!</v>
      </c>
      <c r="L668" s="255" t="e">
        <f>(L647/L612)*C94</f>
        <v>#DIV/0!</v>
      </c>
      <c r="M668" s="231" t="e">
        <f t="shared" ref="M668:M713" si="18">ROUND(SUM(D668:L668),0)</f>
        <v>#DIV/0!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 t="e">
        <f>(I629/I612)*D92</f>
        <v>#DIV/0!</v>
      </c>
      <c r="J669" s="255" t="e">
        <f>(J630/J612)*D93</f>
        <v>#DIV/0!</v>
      </c>
      <c r="K669" s="255" t="e">
        <f>(K644/K612)*D89</f>
        <v>#DIV/0!</v>
      </c>
      <c r="L669" s="255" t="e">
        <f>(L647/L612)*D94</f>
        <v>#DIV/0!</v>
      </c>
      <c r="M669" s="231" t="e">
        <f t="shared" si="18"/>
        <v>#DIV/0!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0</v>
      </c>
      <c r="D670" s="255">
        <f>(D615/D612)*E90</f>
        <v>0</v>
      </c>
      <c r="E670" s="257">
        <f>(E623/E612)*SUM(C670:D670)</f>
        <v>0</v>
      </c>
      <c r="F670" s="257">
        <f>(F624/F612)*E64</f>
        <v>0</v>
      </c>
      <c r="G670" s="255">
        <f>(G625/G612)*E91</f>
        <v>0</v>
      </c>
      <c r="H670" s="257">
        <f>(H628/H612)*E60</f>
        <v>0</v>
      </c>
      <c r="I670" s="255" t="e">
        <f>(I629/I612)*E92</f>
        <v>#DIV/0!</v>
      </c>
      <c r="J670" s="255" t="e">
        <f>(J630/J612)*E93</f>
        <v>#DIV/0!</v>
      </c>
      <c r="K670" s="255" t="e">
        <f>(K644/K612)*E89</f>
        <v>#DIV/0!</v>
      </c>
      <c r="L670" s="255" t="e">
        <f>(L647/L612)*E94</f>
        <v>#DIV/0!</v>
      </c>
      <c r="M670" s="231" t="e">
        <f t="shared" si="18"/>
        <v>#DIV/0!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 t="e">
        <f>(I629/I612)*F92</f>
        <v>#DIV/0!</v>
      </c>
      <c r="J671" s="255" t="e">
        <f>(J630/J612)*F93</f>
        <v>#DIV/0!</v>
      </c>
      <c r="K671" s="255" t="e">
        <f>(K644/K612)*F89</f>
        <v>#DIV/0!</v>
      </c>
      <c r="L671" s="255" t="e">
        <f>(L647/L612)*F94</f>
        <v>#DIV/0!</v>
      </c>
      <c r="M671" s="231" t="e">
        <f t="shared" si="18"/>
        <v>#DIV/0!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 t="e">
        <f>(I629/I612)*G92</f>
        <v>#DIV/0!</v>
      </c>
      <c r="J672" s="255" t="e">
        <f>(J630/J612)*G93</f>
        <v>#DIV/0!</v>
      </c>
      <c r="K672" s="255" t="e">
        <f>(K644/K612)*G89</f>
        <v>#DIV/0!</v>
      </c>
      <c r="L672" s="255" t="e">
        <f>(L647/L612)*G94</f>
        <v>#DIV/0!</v>
      </c>
      <c r="M672" s="231" t="e">
        <f t="shared" si="18"/>
        <v>#DIV/0!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3840701</v>
      </c>
      <c r="D673" s="255">
        <f>(D615/D612)*H90</f>
        <v>80491</v>
      </c>
      <c r="E673" s="257">
        <f>(E623/E612)*SUM(C673:D673)</f>
        <v>1214211.1858505534</v>
      </c>
      <c r="F673" s="257">
        <f>(F624/F612)*H64</f>
        <v>0</v>
      </c>
      <c r="G673" s="255">
        <f>(G625/G612)*H91</f>
        <v>466938.65290718048</v>
      </c>
      <c r="H673" s="257">
        <f>(H628/H612)*H60</f>
        <v>58647.0551073034</v>
      </c>
      <c r="I673" s="255" t="e">
        <f>(I629/I612)*H92</f>
        <v>#DIV/0!</v>
      </c>
      <c r="J673" s="255" t="e">
        <f>(J630/J612)*H93</f>
        <v>#DIV/0!</v>
      </c>
      <c r="K673" s="255" t="e">
        <f>(K644/K612)*H89</f>
        <v>#DIV/0!</v>
      </c>
      <c r="L673" s="255" t="e">
        <f>(L647/L612)*H94</f>
        <v>#DIV/0!</v>
      </c>
      <c r="M673" s="231" t="e">
        <f t="shared" si="18"/>
        <v>#DIV/0!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 t="e">
        <f>(I629/I612)*I92</f>
        <v>#DIV/0!</v>
      </c>
      <c r="J674" s="255" t="e">
        <f>(J630/J612)*I93</f>
        <v>#DIV/0!</v>
      </c>
      <c r="K674" s="255" t="e">
        <f>(K644/K612)*I89</f>
        <v>#DIV/0!</v>
      </c>
      <c r="L674" s="255" t="e">
        <f>(L647/L612)*I94</f>
        <v>#DIV/0!</v>
      </c>
      <c r="M674" s="231" t="e">
        <f t="shared" si="18"/>
        <v>#DIV/0!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 t="e">
        <f>(I629/I612)*J92</f>
        <v>#DIV/0!</v>
      </c>
      <c r="J675" s="255" t="e">
        <f>(J630/J612)*J93</f>
        <v>#DIV/0!</v>
      </c>
      <c r="K675" s="255" t="e">
        <f>(K644/K612)*J89</f>
        <v>#DIV/0!</v>
      </c>
      <c r="L675" s="255" t="e">
        <f>(L647/L612)*J94</f>
        <v>#DIV/0!</v>
      </c>
      <c r="M675" s="231" t="e">
        <f t="shared" si="18"/>
        <v>#DIV/0!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 t="e">
        <f>(I629/I612)*K92</f>
        <v>#DIV/0!</v>
      </c>
      <c r="J676" s="255" t="e">
        <f>(J630/J612)*K93</f>
        <v>#DIV/0!</v>
      </c>
      <c r="K676" s="255" t="e">
        <f>(K644/K612)*K89</f>
        <v>#DIV/0!</v>
      </c>
      <c r="L676" s="255" t="e">
        <f>(L647/L612)*K94</f>
        <v>#DIV/0!</v>
      </c>
      <c r="M676" s="231" t="e">
        <f t="shared" si="18"/>
        <v>#DIV/0!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 t="e">
        <f>(I629/I612)*L92</f>
        <v>#DIV/0!</v>
      </c>
      <c r="J677" s="255" t="e">
        <f>(J630/J612)*L93</f>
        <v>#DIV/0!</v>
      </c>
      <c r="K677" s="255" t="e">
        <f>(K644/K612)*L89</f>
        <v>#DIV/0!</v>
      </c>
      <c r="L677" s="255" t="e">
        <f>(L647/L612)*L94</f>
        <v>#DIV/0!</v>
      </c>
      <c r="M677" s="231" t="e">
        <f t="shared" si="18"/>
        <v>#DIV/0!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 t="e">
        <f>(I629/I612)*M92</f>
        <v>#DIV/0!</v>
      </c>
      <c r="J678" s="255" t="e">
        <f>(J630/J612)*M93</f>
        <v>#DIV/0!</v>
      </c>
      <c r="K678" s="255" t="e">
        <f>(K644/K612)*M89</f>
        <v>#DIV/0!</v>
      </c>
      <c r="L678" s="255" t="e">
        <f>(L647/L612)*M94</f>
        <v>#DIV/0!</v>
      </c>
      <c r="M678" s="231" t="e">
        <f t="shared" si="18"/>
        <v>#DIV/0!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 t="e">
        <f>(I629/I612)*N92</f>
        <v>#DIV/0!</v>
      </c>
      <c r="J679" s="255" t="e">
        <f>(J630/J612)*N93</f>
        <v>#DIV/0!</v>
      </c>
      <c r="K679" s="255" t="e">
        <f>(K644/K612)*N89</f>
        <v>#DIV/0!</v>
      </c>
      <c r="L679" s="255" t="e">
        <f>(L647/L612)*N94</f>
        <v>#DIV/0!</v>
      </c>
      <c r="M679" s="231" t="e">
        <f t="shared" si="18"/>
        <v>#DIV/0!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 t="e">
        <f>(I629/I612)*O92</f>
        <v>#DIV/0!</v>
      </c>
      <c r="J680" s="255" t="e">
        <f>(J630/J612)*O93</f>
        <v>#DIV/0!</v>
      </c>
      <c r="K680" s="255" t="e">
        <f>(K644/K612)*O89</f>
        <v>#DIV/0!</v>
      </c>
      <c r="L680" s="255" t="e">
        <f>(L647/L612)*O94</f>
        <v>#DIV/0!</v>
      </c>
      <c r="M680" s="231" t="e">
        <f t="shared" si="18"/>
        <v>#DIV/0!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0</v>
      </c>
      <c r="D681" s="255">
        <f>(D615/D612)*P90</f>
        <v>0</v>
      </c>
      <c r="E681" s="257">
        <f>(E623/E612)*SUM(C681:D681)</f>
        <v>0</v>
      </c>
      <c r="F681" s="257">
        <f>(F624/F612)*P64</f>
        <v>0</v>
      </c>
      <c r="G681" s="255">
        <f>(G625/G612)*P91</f>
        <v>0</v>
      </c>
      <c r="H681" s="257">
        <f>(H628/H612)*P60</f>
        <v>0</v>
      </c>
      <c r="I681" s="255" t="e">
        <f>(I629/I612)*P92</f>
        <v>#DIV/0!</v>
      </c>
      <c r="J681" s="255" t="e">
        <f>(J630/J612)*P93</f>
        <v>#DIV/0!</v>
      </c>
      <c r="K681" s="255" t="e">
        <f>(K644/K612)*P89</f>
        <v>#DIV/0!</v>
      </c>
      <c r="L681" s="255" t="e">
        <f>(L647/L612)*P94</f>
        <v>#DIV/0!</v>
      </c>
      <c r="M681" s="231" t="e">
        <f t="shared" si="18"/>
        <v>#DIV/0!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 t="e">
        <f>(I629/I612)*Q92</f>
        <v>#DIV/0!</v>
      </c>
      <c r="J682" s="255" t="e">
        <f>(J630/J612)*Q93</f>
        <v>#DIV/0!</v>
      </c>
      <c r="K682" s="255" t="e">
        <f>(K644/K612)*Q89</f>
        <v>#DIV/0!</v>
      </c>
      <c r="L682" s="255" t="e">
        <f>(L647/L612)*Q94</f>
        <v>#DIV/0!</v>
      </c>
      <c r="M682" s="231" t="e">
        <f t="shared" si="18"/>
        <v>#DIV/0!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0</v>
      </c>
      <c r="D683" s="255">
        <f>(D615/D612)*R90</f>
        <v>0</v>
      </c>
      <c r="E683" s="257">
        <f>(E623/E612)*SUM(C683:D683)</f>
        <v>0</v>
      </c>
      <c r="F683" s="257">
        <f>(F624/F612)*R64</f>
        <v>0</v>
      </c>
      <c r="G683" s="255">
        <f>(G625/G612)*R91</f>
        <v>0</v>
      </c>
      <c r="H683" s="257">
        <f>(H628/H612)*R60</f>
        <v>0</v>
      </c>
      <c r="I683" s="255" t="e">
        <f>(I629/I612)*R92</f>
        <v>#DIV/0!</v>
      </c>
      <c r="J683" s="255" t="e">
        <f>(J630/J612)*R93</f>
        <v>#DIV/0!</v>
      </c>
      <c r="K683" s="255" t="e">
        <f>(K644/K612)*R89</f>
        <v>#DIV/0!</v>
      </c>
      <c r="L683" s="255" t="e">
        <f>(L647/L612)*R94</f>
        <v>#DIV/0!</v>
      </c>
      <c r="M683" s="231" t="e">
        <f t="shared" si="18"/>
        <v>#DIV/0!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0</v>
      </c>
      <c r="D684" s="255">
        <f>(D615/D612)*S90</f>
        <v>0</v>
      </c>
      <c r="E684" s="257">
        <f>(E623/E612)*SUM(C684:D684)</f>
        <v>0</v>
      </c>
      <c r="F684" s="257">
        <f>(F624/F612)*S64</f>
        <v>0</v>
      </c>
      <c r="G684" s="255">
        <f>(G625/G612)*S91</f>
        <v>0</v>
      </c>
      <c r="H684" s="257">
        <f>(H628/H612)*S60</f>
        <v>0</v>
      </c>
      <c r="I684" s="255" t="e">
        <f>(I629/I612)*S92</f>
        <v>#DIV/0!</v>
      </c>
      <c r="J684" s="255" t="e">
        <f>(J630/J612)*S93</f>
        <v>#DIV/0!</v>
      </c>
      <c r="K684" s="255" t="e">
        <f>(K644/K612)*S89</f>
        <v>#DIV/0!</v>
      </c>
      <c r="L684" s="255" t="e">
        <f>(L647/L612)*S94</f>
        <v>#DIV/0!</v>
      </c>
      <c r="M684" s="231" t="e">
        <f t="shared" si="18"/>
        <v>#DIV/0!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 t="e">
        <f>(I629/I612)*T92</f>
        <v>#DIV/0!</v>
      </c>
      <c r="J685" s="255" t="e">
        <f>(J630/J612)*T93</f>
        <v>#DIV/0!</v>
      </c>
      <c r="K685" s="255" t="e">
        <f>(K644/K612)*T89</f>
        <v>#DIV/0!</v>
      </c>
      <c r="L685" s="255" t="e">
        <f>(L647/L612)*T94</f>
        <v>#DIV/0!</v>
      </c>
      <c r="M685" s="231" t="e">
        <f t="shared" si="18"/>
        <v>#DIV/0!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54963</v>
      </c>
      <c r="D686" s="255">
        <f>(D615/D612)*U90</f>
        <v>0</v>
      </c>
      <c r="E686" s="257">
        <f>(E623/E612)*SUM(C686:D686)</f>
        <v>17019.490350868808</v>
      </c>
      <c r="F686" s="257">
        <f>(F624/F612)*U64</f>
        <v>0</v>
      </c>
      <c r="G686" s="255">
        <f>(G625/G612)*U91</f>
        <v>0</v>
      </c>
      <c r="H686" s="257">
        <f>(H628/H612)*U60</f>
        <v>0</v>
      </c>
      <c r="I686" s="255" t="e">
        <f>(I629/I612)*U92</f>
        <v>#DIV/0!</v>
      </c>
      <c r="J686" s="255" t="e">
        <f>(J630/J612)*U93</f>
        <v>#DIV/0!</v>
      </c>
      <c r="K686" s="255" t="e">
        <f>(K644/K612)*U89</f>
        <v>#DIV/0!</v>
      </c>
      <c r="L686" s="255" t="e">
        <f>(L647/L612)*U94</f>
        <v>#DIV/0!</v>
      </c>
      <c r="M686" s="231" t="e">
        <f t="shared" si="18"/>
        <v>#DIV/0!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 t="e">
        <f>(I629/I612)*V92</f>
        <v>#DIV/0!</v>
      </c>
      <c r="J687" s="255" t="e">
        <f>(J630/J612)*V93</f>
        <v>#DIV/0!</v>
      </c>
      <c r="K687" s="255" t="e">
        <f>(K644/K612)*V89</f>
        <v>#DIV/0!</v>
      </c>
      <c r="L687" s="255" t="e">
        <f>(L647/L612)*V94</f>
        <v>#DIV/0!</v>
      </c>
      <c r="M687" s="231" t="e">
        <f t="shared" si="18"/>
        <v>#DIV/0!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 t="e">
        <f>(I629/I612)*W92</f>
        <v>#DIV/0!</v>
      </c>
      <c r="J688" s="255" t="e">
        <f>(J630/J612)*W93</f>
        <v>#DIV/0!</v>
      </c>
      <c r="K688" s="255" t="e">
        <f>(K644/K612)*W89</f>
        <v>#DIV/0!</v>
      </c>
      <c r="L688" s="255" t="e">
        <f>(L647/L612)*W94</f>
        <v>#DIV/0!</v>
      </c>
      <c r="M688" s="231" t="e">
        <f t="shared" si="18"/>
        <v>#DIV/0!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0</v>
      </c>
      <c r="D689" s="255">
        <f>(D615/D612)*X90</f>
        <v>0</v>
      </c>
      <c r="E689" s="257">
        <f>(E623/E612)*SUM(C689:D689)</f>
        <v>0</v>
      </c>
      <c r="F689" s="257">
        <f>(F624/F612)*X64</f>
        <v>0</v>
      </c>
      <c r="G689" s="255">
        <f>(G625/G612)*X91</f>
        <v>0</v>
      </c>
      <c r="H689" s="257">
        <f>(H628/H612)*X60</f>
        <v>0</v>
      </c>
      <c r="I689" s="255" t="e">
        <f>(I629/I612)*X92</f>
        <v>#DIV/0!</v>
      </c>
      <c r="J689" s="255" t="e">
        <f>(J630/J612)*X93</f>
        <v>#DIV/0!</v>
      </c>
      <c r="K689" s="255" t="e">
        <f>(K644/K612)*X89</f>
        <v>#DIV/0!</v>
      </c>
      <c r="L689" s="255" t="e">
        <f>(L647/L612)*X94</f>
        <v>#DIV/0!</v>
      </c>
      <c r="M689" s="231" t="e">
        <f t="shared" si="18"/>
        <v>#DIV/0!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14584</v>
      </c>
      <c r="D690" s="255">
        <f>(D615/D612)*Y90</f>
        <v>0</v>
      </c>
      <c r="E690" s="257">
        <f>(E623/E612)*SUM(C690:D690)</f>
        <v>4515.9879787688205</v>
      </c>
      <c r="F690" s="257">
        <f>(F624/F612)*Y64</f>
        <v>0</v>
      </c>
      <c r="G690" s="255">
        <f>(G625/G612)*Y91</f>
        <v>0</v>
      </c>
      <c r="H690" s="257">
        <f>(H628/H612)*Y60</f>
        <v>0</v>
      </c>
      <c r="I690" s="255" t="e">
        <f>(I629/I612)*Y92</f>
        <v>#DIV/0!</v>
      </c>
      <c r="J690" s="255" t="e">
        <f>(J630/J612)*Y93</f>
        <v>#DIV/0!</v>
      </c>
      <c r="K690" s="255" t="e">
        <f>(K644/K612)*Y89</f>
        <v>#DIV/0!</v>
      </c>
      <c r="L690" s="255" t="e">
        <f>(L647/L612)*Y94</f>
        <v>#DIV/0!</v>
      </c>
      <c r="M690" s="231" t="e">
        <f t="shared" si="18"/>
        <v>#DIV/0!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 t="e">
        <f>(I629/I612)*Z92</f>
        <v>#DIV/0!</v>
      </c>
      <c r="J691" s="255" t="e">
        <f>(J630/J612)*Z93</f>
        <v>#DIV/0!</v>
      </c>
      <c r="K691" s="255" t="e">
        <f>(K644/K612)*Z89</f>
        <v>#DIV/0!</v>
      </c>
      <c r="L691" s="255" t="e">
        <f>(L647/L612)*Z94</f>
        <v>#DIV/0!</v>
      </c>
      <c r="M691" s="231" t="e">
        <f t="shared" si="18"/>
        <v>#DIV/0!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 t="e">
        <f>(I629/I612)*AA92</f>
        <v>#DIV/0!</v>
      </c>
      <c r="J692" s="255" t="e">
        <f>(J630/J612)*AA93</f>
        <v>#DIV/0!</v>
      </c>
      <c r="K692" s="255" t="e">
        <f>(K644/K612)*AA89</f>
        <v>#DIV/0!</v>
      </c>
      <c r="L692" s="255" t="e">
        <f>(L647/L612)*AA94</f>
        <v>#DIV/0!</v>
      </c>
      <c r="M692" s="231" t="e">
        <f t="shared" si="18"/>
        <v>#DIV/0!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228456</v>
      </c>
      <c r="D693" s="255">
        <f>(D615/D612)*AB90</f>
        <v>0</v>
      </c>
      <c r="E693" s="257">
        <f>(E623/E612)*SUM(C693:D693)</f>
        <v>70742.220904937582</v>
      </c>
      <c r="F693" s="257">
        <f>(F624/F612)*AB64</f>
        <v>0</v>
      </c>
      <c r="G693" s="255">
        <f>(G625/G612)*AB91</f>
        <v>0</v>
      </c>
      <c r="H693" s="257">
        <f>(H628/H612)*AB60</f>
        <v>1297.7026945327225</v>
      </c>
      <c r="I693" s="255" t="e">
        <f>(I629/I612)*AB92</f>
        <v>#DIV/0!</v>
      </c>
      <c r="J693" s="255" t="e">
        <f>(J630/J612)*AB93</f>
        <v>#DIV/0!</v>
      </c>
      <c r="K693" s="255" t="e">
        <f>(K644/K612)*AB89</f>
        <v>#DIV/0!</v>
      </c>
      <c r="L693" s="255" t="e">
        <f>(L647/L612)*AB94</f>
        <v>#DIV/0!</v>
      </c>
      <c r="M693" s="231" t="e">
        <f t="shared" si="18"/>
        <v>#DIV/0!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0</v>
      </c>
      <c r="D694" s="255">
        <f>(D615/D612)*AC90</f>
        <v>0</v>
      </c>
      <c r="E694" s="257">
        <f>(E623/E612)*SUM(C694:D694)</f>
        <v>0</v>
      </c>
      <c r="F694" s="257">
        <f>(F624/F612)*AC64</f>
        <v>0</v>
      </c>
      <c r="G694" s="255">
        <f>(G625/G612)*AC91</f>
        <v>0</v>
      </c>
      <c r="H694" s="257">
        <f>(H628/H612)*AC60</f>
        <v>0</v>
      </c>
      <c r="I694" s="255" t="e">
        <f>(I629/I612)*AC92</f>
        <v>#DIV/0!</v>
      </c>
      <c r="J694" s="255" t="e">
        <f>(J630/J612)*AC93</f>
        <v>#DIV/0!</v>
      </c>
      <c r="K694" s="255" t="e">
        <f>(K644/K612)*AC89</f>
        <v>#DIV/0!</v>
      </c>
      <c r="L694" s="255" t="e">
        <f>(L647/L612)*AC94</f>
        <v>#DIV/0!</v>
      </c>
      <c r="M694" s="231" t="e">
        <f t="shared" si="18"/>
        <v>#DIV/0!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 t="e">
        <f>(I629/I612)*AD92</f>
        <v>#DIV/0!</v>
      </c>
      <c r="J695" s="255" t="e">
        <f>(J630/J612)*AD93</f>
        <v>#DIV/0!</v>
      </c>
      <c r="K695" s="255" t="e">
        <f>(K644/K612)*AD89</f>
        <v>#DIV/0!</v>
      </c>
      <c r="L695" s="255" t="e">
        <f>(L647/L612)*AD94</f>
        <v>#DIV/0!</v>
      </c>
      <c r="M695" s="231" t="e">
        <f t="shared" si="18"/>
        <v>#DIV/0!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0</v>
      </c>
      <c r="D696" s="255">
        <f>(D615/D612)*AE90</f>
        <v>0</v>
      </c>
      <c r="E696" s="257">
        <f>(E623/E612)*SUM(C696:D696)</f>
        <v>0</v>
      </c>
      <c r="F696" s="257">
        <f>(F624/F612)*AE64</f>
        <v>0</v>
      </c>
      <c r="G696" s="255">
        <f>(G625/G612)*AE91</f>
        <v>0</v>
      </c>
      <c r="H696" s="257">
        <f>(H628/H612)*AE60</f>
        <v>0</v>
      </c>
      <c r="I696" s="255" t="e">
        <f>(I629/I612)*AE92</f>
        <v>#DIV/0!</v>
      </c>
      <c r="J696" s="255" t="e">
        <f>(J630/J612)*AE93</f>
        <v>#DIV/0!</v>
      </c>
      <c r="K696" s="255" t="e">
        <f>(K644/K612)*AE89</f>
        <v>#DIV/0!</v>
      </c>
      <c r="L696" s="255" t="e">
        <f>(L647/L612)*AE94</f>
        <v>#DIV/0!</v>
      </c>
      <c r="M696" s="231" t="e">
        <f t="shared" si="18"/>
        <v>#DIV/0!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 t="e">
        <f>(I629/I612)*AF92</f>
        <v>#DIV/0!</v>
      </c>
      <c r="J697" s="255" t="e">
        <f>(J630/J612)*AF93</f>
        <v>#DIV/0!</v>
      </c>
      <c r="K697" s="255" t="e">
        <f>(K644/K612)*AF89</f>
        <v>#DIV/0!</v>
      </c>
      <c r="L697" s="255" t="e">
        <f>(L647/L612)*AF94</f>
        <v>#DIV/0!</v>
      </c>
      <c r="M697" s="231" t="e">
        <f t="shared" si="18"/>
        <v>#DIV/0!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9642</v>
      </c>
      <c r="D698" s="255">
        <f>(D615/D612)*AG90</f>
        <v>0</v>
      </c>
      <c r="E698" s="257">
        <f>(E623/E612)*SUM(C698:D698)</f>
        <v>2985.6799294630396</v>
      </c>
      <c r="F698" s="257">
        <f>(F624/F612)*AG64</f>
        <v>0</v>
      </c>
      <c r="G698" s="255">
        <f>(G625/G612)*AG91</f>
        <v>0</v>
      </c>
      <c r="H698" s="257">
        <f>(H628/H612)*AG60</f>
        <v>0</v>
      </c>
      <c r="I698" s="255" t="e">
        <f>(I629/I612)*AG92</f>
        <v>#DIV/0!</v>
      </c>
      <c r="J698" s="255" t="e">
        <f>(J630/J612)*AG93</f>
        <v>#DIV/0!</v>
      </c>
      <c r="K698" s="255" t="e">
        <f>(K644/K612)*AG89</f>
        <v>#DIV/0!</v>
      </c>
      <c r="L698" s="255" t="e">
        <f>(L647/L612)*AG94</f>
        <v>#DIV/0!</v>
      </c>
      <c r="M698" s="231" t="e">
        <f t="shared" si="18"/>
        <v>#DIV/0!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 t="e">
        <f>(I629/I612)*AH92</f>
        <v>#DIV/0!</v>
      </c>
      <c r="J699" s="255" t="e">
        <f>(J630/J612)*AH93</f>
        <v>#DIV/0!</v>
      </c>
      <c r="K699" s="255" t="e">
        <f>(K644/K612)*AH89</f>
        <v>#DIV/0!</v>
      </c>
      <c r="L699" s="255" t="e">
        <f>(L647/L612)*AH94</f>
        <v>#DIV/0!</v>
      </c>
      <c r="M699" s="231" t="e">
        <f t="shared" si="18"/>
        <v>#DIV/0!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 t="e">
        <f>(I629/I612)*AI92</f>
        <v>#DIV/0!</v>
      </c>
      <c r="J700" s="255" t="e">
        <f>(J630/J612)*AI93</f>
        <v>#DIV/0!</v>
      </c>
      <c r="K700" s="255" t="e">
        <f>(K644/K612)*AI89</f>
        <v>#DIV/0!</v>
      </c>
      <c r="L700" s="255" t="e">
        <f>(L647/L612)*AI94</f>
        <v>#DIV/0!</v>
      </c>
      <c r="M700" s="231" t="e">
        <f t="shared" si="18"/>
        <v>#DIV/0!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0</v>
      </c>
      <c r="D701" s="255">
        <f>(D615/D612)*AJ90</f>
        <v>0</v>
      </c>
      <c r="E701" s="257">
        <f>(E623/E612)*SUM(C701:D701)</f>
        <v>0</v>
      </c>
      <c r="F701" s="257">
        <f>(F624/F612)*AJ64</f>
        <v>0</v>
      </c>
      <c r="G701" s="255">
        <f>(G625/G612)*AJ91</f>
        <v>0</v>
      </c>
      <c r="H701" s="257">
        <f>(H628/H612)*AJ60</f>
        <v>0</v>
      </c>
      <c r="I701" s="255" t="e">
        <f>(I629/I612)*AJ92</f>
        <v>#DIV/0!</v>
      </c>
      <c r="J701" s="255" t="e">
        <f>(J630/J612)*AJ93</f>
        <v>#DIV/0!</v>
      </c>
      <c r="K701" s="255" t="e">
        <f>(K644/K612)*AJ89</f>
        <v>#DIV/0!</v>
      </c>
      <c r="L701" s="255" t="e">
        <f>(L647/L612)*AJ94</f>
        <v>#DIV/0!</v>
      </c>
      <c r="M701" s="231" t="e">
        <f t="shared" si="18"/>
        <v>#DIV/0!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 t="e">
        <f>(I629/I612)*AK92</f>
        <v>#DIV/0!</v>
      </c>
      <c r="J702" s="255" t="e">
        <f>(J630/J612)*AK93</f>
        <v>#DIV/0!</v>
      </c>
      <c r="K702" s="255" t="e">
        <f>(K644/K612)*AK89</f>
        <v>#DIV/0!</v>
      </c>
      <c r="L702" s="255" t="e">
        <f>(L647/L612)*AK94</f>
        <v>#DIV/0!</v>
      </c>
      <c r="M702" s="231" t="e">
        <f t="shared" si="18"/>
        <v>#DIV/0!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 t="e">
        <f>(I629/I612)*AL92</f>
        <v>#DIV/0!</v>
      </c>
      <c r="J703" s="255" t="e">
        <f>(J630/J612)*AL93</f>
        <v>#DIV/0!</v>
      </c>
      <c r="K703" s="255" t="e">
        <f>(K644/K612)*AL89</f>
        <v>#DIV/0!</v>
      </c>
      <c r="L703" s="255" t="e">
        <f>(L647/L612)*AL94</f>
        <v>#DIV/0!</v>
      </c>
      <c r="M703" s="231" t="e">
        <f t="shared" si="18"/>
        <v>#DIV/0!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69472</v>
      </c>
      <c r="D704" s="255">
        <f>(D615/D612)*AM90</f>
        <v>0</v>
      </c>
      <c r="E704" s="257">
        <f>(E623/E612)*SUM(C704:D704)</f>
        <v>21512.254310273416</v>
      </c>
      <c r="F704" s="257">
        <f>(F624/F612)*AM64</f>
        <v>0</v>
      </c>
      <c r="G704" s="255">
        <f>(G625/G612)*AM91</f>
        <v>0</v>
      </c>
      <c r="H704" s="257">
        <f>(H628/H612)*AM60</f>
        <v>1844.1038290728166</v>
      </c>
      <c r="I704" s="255" t="e">
        <f>(I629/I612)*AM92</f>
        <v>#DIV/0!</v>
      </c>
      <c r="J704" s="255" t="e">
        <f>(J630/J612)*AM93</f>
        <v>#DIV/0!</v>
      </c>
      <c r="K704" s="255" t="e">
        <f>(K644/K612)*AM89</f>
        <v>#DIV/0!</v>
      </c>
      <c r="L704" s="255" t="e">
        <f>(L647/L612)*AM94</f>
        <v>#DIV/0!</v>
      </c>
      <c r="M704" s="231" t="e">
        <f t="shared" si="18"/>
        <v>#DIV/0!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 t="e">
        <f>(I629/I612)*AN92</f>
        <v>#DIV/0!</v>
      </c>
      <c r="J705" s="255" t="e">
        <f>(J630/J612)*AN93</f>
        <v>#DIV/0!</v>
      </c>
      <c r="K705" s="255" t="e">
        <f>(K644/K612)*AN89</f>
        <v>#DIV/0!</v>
      </c>
      <c r="L705" s="255" t="e">
        <f>(L647/L612)*AN94</f>
        <v>#DIV/0!</v>
      </c>
      <c r="M705" s="231" t="e">
        <f t="shared" si="18"/>
        <v>#DIV/0!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 t="e">
        <f>(I629/I612)*AO92</f>
        <v>#DIV/0!</v>
      </c>
      <c r="J706" s="255" t="e">
        <f>(J630/J612)*AO93</f>
        <v>#DIV/0!</v>
      </c>
      <c r="K706" s="255" t="e">
        <f>(K644/K612)*AO89</f>
        <v>#DIV/0!</v>
      </c>
      <c r="L706" s="255" t="e">
        <f>(L647/L612)*AO94</f>
        <v>#DIV/0!</v>
      </c>
      <c r="M706" s="231" t="e">
        <f t="shared" si="18"/>
        <v>#DIV/0!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 t="e">
        <f>(I629/I612)*AP92</f>
        <v>#DIV/0!</v>
      </c>
      <c r="J707" s="255" t="e">
        <f>(J630/J612)*AP93</f>
        <v>#DIV/0!</v>
      </c>
      <c r="K707" s="255" t="e">
        <f>(K644/K612)*AP89</f>
        <v>#DIV/0!</v>
      </c>
      <c r="L707" s="255" t="e">
        <f>(L647/L612)*AP94</f>
        <v>#DIV/0!</v>
      </c>
      <c r="M707" s="231" t="e">
        <f t="shared" si="18"/>
        <v>#DIV/0!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 t="e">
        <f>(I629/I612)*AQ92</f>
        <v>#DIV/0!</v>
      </c>
      <c r="J708" s="255" t="e">
        <f>(J630/J612)*AQ93</f>
        <v>#DIV/0!</v>
      </c>
      <c r="K708" s="255" t="e">
        <f>(K644/K612)*AQ89</f>
        <v>#DIV/0!</v>
      </c>
      <c r="L708" s="255" t="e">
        <f>(L647/L612)*AQ94</f>
        <v>#DIV/0!</v>
      </c>
      <c r="M708" s="231" t="e">
        <f t="shared" si="18"/>
        <v>#DIV/0!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 t="e">
        <f>(I629/I612)*AR92</f>
        <v>#DIV/0!</v>
      </c>
      <c r="J709" s="255" t="e">
        <f>(J630/J612)*AR93</f>
        <v>#DIV/0!</v>
      </c>
      <c r="K709" s="255" t="e">
        <f>(K644/K612)*AR89</f>
        <v>#DIV/0!</v>
      </c>
      <c r="L709" s="255" t="e">
        <f>(L647/L612)*AR94</f>
        <v>#DIV/0!</v>
      </c>
      <c r="M709" s="231" t="e">
        <f t="shared" si="18"/>
        <v>#DIV/0!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 t="e">
        <f>(I629/I612)*AS92</f>
        <v>#DIV/0!</v>
      </c>
      <c r="J710" s="255" t="e">
        <f>(J630/J612)*AS93</f>
        <v>#DIV/0!</v>
      </c>
      <c r="K710" s="255" t="e">
        <f>(K644/K612)*AS89</f>
        <v>#DIV/0!</v>
      </c>
      <c r="L710" s="255" t="e">
        <f>(L647/L612)*AS94</f>
        <v>#DIV/0!</v>
      </c>
      <c r="M710" s="231" t="e">
        <f t="shared" si="18"/>
        <v>#DIV/0!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 t="e">
        <f>(I629/I612)*AT92</f>
        <v>#DIV/0!</v>
      </c>
      <c r="J711" s="255" t="e">
        <f>(J630/J612)*AT93</f>
        <v>#DIV/0!</v>
      </c>
      <c r="K711" s="255" t="e">
        <f>(K644/K612)*AT89</f>
        <v>#DIV/0!</v>
      </c>
      <c r="L711" s="255" t="e">
        <f>(L647/L612)*AT94</f>
        <v>#DIV/0!</v>
      </c>
      <c r="M711" s="231" t="e">
        <f t="shared" si="18"/>
        <v>#DIV/0!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 t="e">
        <f>(I629/I612)*AU92</f>
        <v>#DIV/0!</v>
      </c>
      <c r="J712" s="255" t="e">
        <f>(J630/J612)*AU93</f>
        <v>#DIV/0!</v>
      </c>
      <c r="K712" s="255" t="e">
        <f>(K644/K612)*AU89</f>
        <v>#DIV/0!</v>
      </c>
      <c r="L712" s="255" t="e">
        <f>(L647/L612)*AU94</f>
        <v>#DIV/0!</v>
      </c>
      <c r="M712" s="231" t="e">
        <f t="shared" si="18"/>
        <v>#DIV/0!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356072</v>
      </c>
      <c r="D713" s="255">
        <f>(D615/D612)*AV90</f>
        <v>0</v>
      </c>
      <c r="E713" s="257">
        <f>(E623/E612)*SUM(C713:D713)</f>
        <v>110258.9736407139</v>
      </c>
      <c r="F713" s="257">
        <f>(F624/F612)*AV64</f>
        <v>0</v>
      </c>
      <c r="G713" s="255">
        <f>(G625/G612)*AV91</f>
        <v>0</v>
      </c>
      <c r="H713" s="257">
        <f>(H628/H612)*AV60</f>
        <v>9698.6201380866642</v>
      </c>
      <c r="I713" s="255" t="e">
        <f>(I629/I612)*AV92</f>
        <v>#DIV/0!</v>
      </c>
      <c r="J713" s="255" t="e">
        <f>(J630/J612)*AV93</f>
        <v>#DIV/0!</v>
      </c>
      <c r="K713" s="255" t="e">
        <f>(K644/K612)*AV89</f>
        <v>#DIV/0!</v>
      </c>
      <c r="L713" s="255" t="e">
        <f>(L647/L612)*AV94</f>
        <v>#DIV/0!</v>
      </c>
      <c r="M713" s="231" t="e">
        <f t="shared" si="18"/>
        <v>#DIV/0!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8221429</v>
      </c>
      <c r="D715" s="231">
        <f>SUM(D616:D647)+SUM(D668:D713)</f>
        <v>80491</v>
      </c>
      <c r="E715" s="231">
        <f>SUM(E624:E647)+SUM(E668:E713)</f>
        <v>1943868.9999999995</v>
      </c>
      <c r="F715" s="231">
        <f>SUM(F625:F648)+SUM(F668:F713)</f>
        <v>0</v>
      </c>
      <c r="G715" s="231">
        <f>SUM(G626:G647)+SUM(G668:G713)</f>
        <v>466938.65290718048</v>
      </c>
      <c r="H715" s="231">
        <f>SUM(H629:H647)+SUM(H668:H713)</f>
        <v>84714.942567653707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49" t="s">
        <v>669</v>
      </c>
    </row>
    <row r="716" spans="1:14" s="231" customFormat="1" ht="12.65" customHeight="1" x14ac:dyDescent="0.3">
      <c r="C716" s="252">
        <f>CE85</f>
        <v>8221429</v>
      </c>
      <c r="D716" s="231">
        <f>D615</f>
        <v>80491</v>
      </c>
      <c r="E716" s="231">
        <f>E623</f>
        <v>1943869</v>
      </c>
      <c r="F716" s="231">
        <f>F624</f>
        <v>0</v>
      </c>
      <c r="G716" s="231">
        <f>G625</f>
        <v>466938.65290718048</v>
      </c>
      <c r="H716" s="231">
        <f>H628</f>
        <v>84714.942567653678</v>
      </c>
      <c r="I716" s="231">
        <f>I629</f>
        <v>169600.14010220533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3647539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A76116AB-917B-47AF-8431-9032E43CC6E3}"/>
  </hyperlinks>
  <printOptions horizontalCentered="1" gridLines="1" gridLinesSet="0"/>
  <pageMargins left="0.25" right="0.25" top="0.5" bottom="0.5" header="0.5" footer="0.5"/>
  <pageSetup scale="63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BHC Fairfax Behavioral Health - Everett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-8254.15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2740110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533953.15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19298.79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88837.64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71471.94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2377511.0700000003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0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545704.14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4297441.29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43346.64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3925603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960889.06999999937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3338400.1399999997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BHC Fairfax Behavioral Health - Everett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171793.61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190991.64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362785.25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2975615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2975615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3338400.1399999997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BHC Fairfax Behavioral Health - Everett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29643674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0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29643674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235981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17253726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111792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1935846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19537345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10106329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0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0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10106329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3987503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670254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388449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482596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2184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375381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456422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663185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70058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297170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828222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8221424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1884905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1884905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1884905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971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BHC Fairfax Behavioral Health - Everett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0</v>
      </c>
      <c r="F9" s="286">
        <f>data!F59</f>
        <v>0</v>
      </c>
      <c r="G9" s="286">
        <f>data!G59</f>
        <v>0</v>
      </c>
      <c r="H9" s="286">
        <f>data!H59</f>
        <v>9862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0</v>
      </c>
      <c r="F10" s="293">
        <f>data!F60</f>
        <v>0</v>
      </c>
      <c r="G10" s="293">
        <f>data!G60</f>
        <v>0</v>
      </c>
      <c r="H10" s="293">
        <f>data!H60</f>
        <v>25.76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0</v>
      </c>
      <c r="F11" s="286">
        <f>data!F61</f>
        <v>0</v>
      </c>
      <c r="G11" s="286">
        <f>data!G61</f>
        <v>0</v>
      </c>
      <c r="H11" s="286">
        <f>data!H61</f>
        <v>2882568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0</v>
      </c>
      <c r="F12" s="286">
        <f>data!F62</f>
        <v>0</v>
      </c>
      <c r="G12" s="286">
        <f>data!G62</f>
        <v>0</v>
      </c>
      <c r="H12" s="286">
        <f>data!H62</f>
        <v>484528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0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0</v>
      </c>
      <c r="F16" s="286">
        <f>data!F66</f>
        <v>0</v>
      </c>
      <c r="G16" s="286">
        <f>data!G66</f>
        <v>0</v>
      </c>
      <c r="H16" s="286">
        <f>data!H66</f>
        <v>16554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0</v>
      </c>
      <c r="F17" s="286">
        <f>data!F67</f>
        <v>0</v>
      </c>
      <c r="G17" s="286">
        <f>data!G67</f>
        <v>0</v>
      </c>
      <c r="H17" s="286">
        <f>data!H67</f>
        <v>456422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977</v>
      </c>
      <c r="C18" s="286">
        <f>data!C68</f>
        <v>0</v>
      </c>
      <c r="D18" s="286">
        <f>data!D68</f>
        <v>0</v>
      </c>
      <c r="E18" s="286">
        <f>data!E68</f>
        <v>0</v>
      </c>
      <c r="F18" s="286">
        <f>data!F68</f>
        <v>0</v>
      </c>
      <c r="G18" s="286">
        <f>data!G68</f>
        <v>0</v>
      </c>
      <c r="H18" s="286">
        <f>data!H68</f>
        <v>445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978</v>
      </c>
      <c r="C19" s="286">
        <f>data!C69</f>
        <v>0</v>
      </c>
      <c r="D19" s="286">
        <f>data!D69</f>
        <v>0</v>
      </c>
      <c r="E19" s="286">
        <f>data!E69</f>
        <v>0</v>
      </c>
      <c r="F19" s="286">
        <f>data!F69</f>
        <v>0</v>
      </c>
      <c r="G19" s="286">
        <f>data!G69</f>
        <v>0</v>
      </c>
      <c r="H19" s="286">
        <f>data!H69</f>
        <v>184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979</v>
      </c>
      <c r="C21" s="286">
        <f>data!C85</f>
        <v>0</v>
      </c>
      <c r="D21" s="286">
        <f>data!D85</f>
        <v>0</v>
      </c>
      <c r="E21" s="286">
        <f>data!E85</f>
        <v>0</v>
      </c>
      <c r="F21" s="286">
        <f>data!F85</f>
        <v>0</v>
      </c>
      <c r="G21" s="286">
        <f>data!G85</f>
        <v>0</v>
      </c>
      <c r="H21" s="286">
        <f>data!H85</f>
        <v>3840701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980</v>
      </c>
      <c r="C23" s="294" t="e">
        <f>+data!M668</f>
        <v>#DIV/0!</v>
      </c>
      <c r="D23" s="294" t="e">
        <f>+data!M669</f>
        <v>#DIV/0!</v>
      </c>
      <c r="E23" s="294" t="e">
        <f>+data!M670</f>
        <v>#DIV/0!</v>
      </c>
      <c r="F23" s="294" t="e">
        <f>+data!M671</f>
        <v>#DIV/0!</v>
      </c>
      <c r="G23" s="294" t="e">
        <f>+data!M672</f>
        <v>#DIV/0!</v>
      </c>
      <c r="H23" s="294" t="e">
        <f>+data!M673</f>
        <v>#DIV/0!</v>
      </c>
      <c r="I23" s="294" t="e">
        <f>+data!M674</f>
        <v>#DIV/0!</v>
      </c>
    </row>
    <row r="24" spans="1:9" ht="20.149999999999999" customHeight="1" x14ac:dyDescent="0.35">
      <c r="A24" s="278">
        <v>19</v>
      </c>
      <c r="B24" s="294" t="s">
        <v>981</v>
      </c>
      <c r="C24" s="286">
        <f>data!C87</f>
        <v>0</v>
      </c>
      <c r="D24" s="286">
        <f>data!D87</f>
        <v>0</v>
      </c>
      <c r="E24" s="286">
        <f>data!E87</f>
        <v>0</v>
      </c>
      <c r="F24" s="286">
        <f>data!F87</f>
        <v>0</v>
      </c>
      <c r="G24" s="286">
        <f>data!G87</f>
        <v>0</v>
      </c>
      <c r="H24" s="286">
        <f>data!H87</f>
        <v>29643674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982</v>
      </c>
      <c r="C25" s="286">
        <f>data!C88</f>
        <v>0</v>
      </c>
      <c r="D25" s="286">
        <f>data!D88</f>
        <v>0</v>
      </c>
      <c r="E25" s="286">
        <f>data!E88</f>
        <v>0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983</v>
      </c>
      <c r="C26" s="286">
        <f>data!C89</f>
        <v>0</v>
      </c>
      <c r="D26" s="286">
        <f>data!D89</f>
        <v>0</v>
      </c>
      <c r="E26" s="286">
        <f>data!E89</f>
        <v>0</v>
      </c>
      <c r="F26" s="286">
        <f>data!F89</f>
        <v>0</v>
      </c>
      <c r="G26" s="286">
        <f>data!G89</f>
        <v>0</v>
      </c>
      <c r="H26" s="286">
        <f>data!H89</f>
        <v>29643674</v>
      </c>
      <c r="I26" s="286">
        <f>data!I89</f>
        <v>0</v>
      </c>
    </row>
    <row r="27" spans="1:9" ht="20.149999999999999" customHeight="1" x14ac:dyDescent="0.35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985</v>
      </c>
      <c r="C28" s="286">
        <f>data!C90</f>
        <v>0</v>
      </c>
      <c r="D28" s="286">
        <f>data!D90</f>
        <v>0</v>
      </c>
      <c r="E28" s="286">
        <f>data!E90</f>
        <v>0</v>
      </c>
      <c r="F28" s="286">
        <f>data!F90</f>
        <v>0</v>
      </c>
      <c r="G28" s="286">
        <f>data!G90</f>
        <v>0</v>
      </c>
      <c r="H28" s="286">
        <f>data!H90</f>
        <v>22000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986</v>
      </c>
      <c r="C29" s="286">
        <f>data!C91</f>
        <v>0</v>
      </c>
      <c r="D29" s="286">
        <f>data!D91</f>
        <v>0</v>
      </c>
      <c r="E29" s="286">
        <f>data!E91</f>
        <v>0</v>
      </c>
      <c r="F29" s="286">
        <f>data!F91</f>
        <v>0</v>
      </c>
      <c r="G29" s="286">
        <f>data!G91</f>
        <v>0</v>
      </c>
      <c r="H29" s="286">
        <f>data!H91</f>
        <v>29586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987</v>
      </c>
      <c r="C30" s="286">
        <f>data!C92</f>
        <v>0</v>
      </c>
      <c r="D30" s="286">
        <f>data!D92</f>
        <v>0</v>
      </c>
      <c r="E30" s="286">
        <f>data!E92</f>
        <v>0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988</v>
      </c>
      <c r="C31" s="286">
        <f>data!C93</f>
        <v>0</v>
      </c>
      <c r="D31" s="286">
        <f>data!D93</f>
        <v>0</v>
      </c>
      <c r="E31" s="286">
        <f>data!E93</f>
        <v>0</v>
      </c>
      <c r="F31" s="286">
        <f>data!F93</f>
        <v>0</v>
      </c>
      <c r="G31" s="286">
        <f>data!G93</f>
        <v>0</v>
      </c>
      <c r="H31" s="286">
        <f>data!H93</f>
        <v>31136.16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0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989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BHC Fairfax Behavioral Health - Everett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0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0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0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0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0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0</v>
      </c>
    </row>
    <row r="50" spans="1:11" ht="20.149999999999999" customHeight="1" x14ac:dyDescent="0.35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49999999999999" customHeight="1" x14ac:dyDescent="0.35">
      <c r="A51" s="278">
        <v>14</v>
      </c>
      <c r="B51" s="286" t="s">
        <v>978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0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979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0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980</v>
      </c>
      <c r="C55" s="294" t="e">
        <f>+data!M675</f>
        <v>#DIV/0!</v>
      </c>
      <c r="D55" s="294" t="e">
        <f>+data!M676</f>
        <v>#DIV/0!</v>
      </c>
      <c r="E55" s="294" t="e">
        <f>+data!M677</f>
        <v>#DIV/0!</v>
      </c>
      <c r="F55" s="294" t="e">
        <f>+data!M678</f>
        <v>#DIV/0!</v>
      </c>
      <c r="G55" s="294" t="e">
        <f>+data!M679</f>
        <v>#DIV/0!</v>
      </c>
      <c r="H55" s="294" t="e">
        <f>+data!M680</f>
        <v>#DIV/0!</v>
      </c>
      <c r="I55" s="294" t="e">
        <f>+data!M681</f>
        <v>#DIV/0!</v>
      </c>
    </row>
    <row r="56" spans="1:11" ht="20.149999999999999" customHeight="1" x14ac:dyDescent="0.35">
      <c r="A56" s="278">
        <v>19</v>
      </c>
      <c r="B56" s="294" t="s">
        <v>981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0</v>
      </c>
    </row>
    <row r="57" spans="1:11" ht="20.149999999999999" customHeight="1" x14ac:dyDescent="0.35">
      <c r="A57" s="278">
        <v>20</v>
      </c>
      <c r="B57" s="294" t="s">
        <v>982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0</v>
      </c>
    </row>
    <row r="58" spans="1:11" ht="20.149999999999999" customHeight="1" x14ac:dyDescent="0.35">
      <c r="A58" s="278">
        <v>21</v>
      </c>
      <c r="B58" s="294" t="s">
        <v>983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0</v>
      </c>
    </row>
    <row r="59" spans="1:11" ht="20.149999999999999" customHeight="1" x14ac:dyDescent="0.35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985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0</v>
      </c>
      <c r="K60" s="297"/>
    </row>
    <row r="61" spans="1:11" ht="20.149999999999999" customHeight="1" x14ac:dyDescent="0.35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987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49999999999999" customHeight="1" x14ac:dyDescent="0.35">
      <c r="A63" s="278">
        <v>25</v>
      </c>
      <c r="B63" s="286" t="s">
        <v>988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0</v>
      </c>
    </row>
    <row r="65" spans="1:9" ht="20.149999999999999" customHeight="1" x14ac:dyDescent="0.35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992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BHC Fairfax Behavioral Health - Everett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0</v>
      </c>
      <c r="F74" s="293">
        <f>data!T60</f>
        <v>0</v>
      </c>
      <c r="G74" s="293">
        <f>data!U60</f>
        <v>0</v>
      </c>
      <c r="H74" s="293">
        <f>data!V60</f>
        <v>0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0</v>
      </c>
      <c r="F75" s="286">
        <f>data!T61</f>
        <v>0</v>
      </c>
      <c r="G75" s="286">
        <f>data!U61</f>
        <v>0</v>
      </c>
      <c r="H75" s="286">
        <f>data!V61</f>
        <v>0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0</v>
      </c>
      <c r="F76" s="286">
        <f>data!T62</f>
        <v>0</v>
      </c>
      <c r="G76" s="286">
        <f>data!U62</f>
        <v>0</v>
      </c>
      <c r="H76" s="286">
        <f>data!V62</f>
        <v>0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0</v>
      </c>
      <c r="H77" s="286">
        <f>data!V63</f>
        <v>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0</v>
      </c>
      <c r="E78" s="286">
        <f>data!S64</f>
        <v>0</v>
      </c>
      <c r="F78" s="286">
        <f>data!T64</f>
        <v>0</v>
      </c>
      <c r="G78" s="286">
        <f>data!U64</f>
        <v>0</v>
      </c>
      <c r="H78" s="286">
        <f>data!V64</f>
        <v>0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0</v>
      </c>
      <c r="E80" s="286">
        <f>data!S66</f>
        <v>0</v>
      </c>
      <c r="F80" s="286">
        <f>data!T66</f>
        <v>0</v>
      </c>
      <c r="G80" s="286">
        <f>data!U66</f>
        <v>53708</v>
      </c>
      <c r="H80" s="286">
        <f>data!V66</f>
        <v>0</v>
      </c>
      <c r="I80" s="286">
        <f>data!W66</f>
        <v>0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0</v>
      </c>
      <c r="F81" s="286">
        <f>data!T67</f>
        <v>0</v>
      </c>
      <c r="G81" s="286">
        <f>data!U67</f>
        <v>0</v>
      </c>
      <c r="H81" s="286">
        <f>data!V67</f>
        <v>0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977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978</v>
      </c>
      <c r="C83" s="286">
        <f>data!Q69</f>
        <v>0</v>
      </c>
      <c r="D83" s="286">
        <f>data!R69</f>
        <v>0</v>
      </c>
      <c r="E83" s="286">
        <f>data!S69</f>
        <v>0</v>
      </c>
      <c r="F83" s="286">
        <f>data!T69</f>
        <v>0</v>
      </c>
      <c r="G83" s="286">
        <f>data!U69</f>
        <v>1255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979</v>
      </c>
      <c r="C85" s="286">
        <f>data!Q85</f>
        <v>0</v>
      </c>
      <c r="D85" s="286">
        <f>data!R85</f>
        <v>0</v>
      </c>
      <c r="E85" s="286">
        <f>data!S85</f>
        <v>0</v>
      </c>
      <c r="F85" s="286">
        <f>data!T85</f>
        <v>0</v>
      </c>
      <c r="G85" s="286">
        <f>data!U85</f>
        <v>54963</v>
      </c>
      <c r="H85" s="286">
        <f>data!V85</f>
        <v>0</v>
      </c>
      <c r="I85" s="286">
        <f>data!W85</f>
        <v>0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980</v>
      </c>
      <c r="C87" s="294" t="e">
        <f>+data!M682</f>
        <v>#DIV/0!</v>
      </c>
      <c r="D87" s="294" t="e">
        <f>+data!M683</f>
        <v>#DIV/0!</v>
      </c>
      <c r="E87" s="294" t="e">
        <f>+data!M684</f>
        <v>#DIV/0!</v>
      </c>
      <c r="F87" s="294" t="e">
        <f>+data!M685</f>
        <v>#DIV/0!</v>
      </c>
      <c r="G87" s="294" t="e">
        <f>+data!M686</f>
        <v>#DIV/0!</v>
      </c>
      <c r="H87" s="294" t="e">
        <f>+data!M687</f>
        <v>#DIV/0!</v>
      </c>
      <c r="I87" s="294" t="e">
        <f>+data!M688</f>
        <v>#DIV/0!</v>
      </c>
    </row>
    <row r="88" spans="1:9" ht="20.149999999999999" customHeight="1" x14ac:dyDescent="0.35">
      <c r="A88" s="278">
        <v>19</v>
      </c>
      <c r="B88" s="294" t="s">
        <v>981</v>
      </c>
      <c r="C88" s="286">
        <f>data!Q87</f>
        <v>0</v>
      </c>
      <c r="D88" s="286">
        <f>data!R87</f>
        <v>0</v>
      </c>
      <c r="E88" s="286">
        <f>data!S87</f>
        <v>0</v>
      </c>
      <c r="F88" s="286">
        <f>data!T87</f>
        <v>0</v>
      </c>
      <c r="G88" s="286">
        <f>data!U87</f>
        <v>0</v>
      </c>
      <c r="H88" s="286">
        <f>data!V87</f>
        <v>0</v>
      </c>
      <c r="I88" s="286">
        <f>data!W87</f>
        <v>0</v>
      </c>
    </row>
    <row r="89" spans="1:9" ht="20.149999999999999" customHeight="1" x14ac:dyDescent="0.35">
      <c r="A89" s="278">
        <v>20</v>
      </c>
      <c r="B89" s="294" t="s">
        <v>982</v>
      </c>
      <c r="C89" s="286">
        <f>data!Q88</f>
        <v>0</v>
      </c>
      <c r="D89" s="286">
        <f>data!R88</f>
        <v>0</v>
      </c>
      <c r="E89" s="286">
        <f>data!S88</f>
        <v>0</v>
      </c>
      <c r="F89" s="286">
        <f>data!T88</f>
        <v>0</v>
      </c>
      <c r="G89" s="286">
        <f>data!U88</f>
        <v>0</v>
      </c>
      <c r="H89" s="286">
        <f>data!V88</f>
        <v>0</v>
      </c>
      <c r="I89" s="286">
        <f>data!W88</f>
        <v>0</v>
      </c>
    </row>
    <row r="90" spans="1:9" ht="20.149999999999999" customHeight="1" x14ac:dyDescent="0.35">
      <c r="A90" s="278">
        <v>21</v>
      </c>
      <c r="B90" s="294" t="s">
        <v>983</v>
      </c>
      <c r="C90" s="286">
        <f>data!Q89</f>
        <v>0</v>
      </c>
      <c r="D90" s="286">
        <f>data!R89</f>
        <v>0</v>
      </c>
      <c r="E90" s="286">
        <f>data!S89</f>
        <v>0</v>
      </c>
      <c r="F90" s="286">
        <f>data!T89</f>
        <v>0</v>
      </c>
      <c r="G90" s="286">
        <f>data!U89</f>
        <v>0</v>
      </c>
      <c r="H90" s="286">
        <f>data!V89</f>
        <v>0</v>
      </c>
      <c r="I90" s="286">
        <f>data!W89</f>
        <v>0</v>
      </c>
    </row>
    <row r="91" spans="1:9" ht="20.149999999999999" customHeight="1" x14ac:dyDescent="0.35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985</v>
      </c>
      <c r="C92" s="286">
        <f>data!Q90</f>
        <v>0</v>
      </c>
      <c r="D92" s="286">
        <f>data!R90</f>
        <v>0</v>
      </c>
      <c r="E92" s="286">
        <f>data!S90</f>
        <v>0</v>
      </c>
      <c r="F92" s="286">
        <f>data!T90</f>
        <v>0</v>
      </c>
      <c r="G92" s="286">
        <f>data!U90</f>
        <v>0</v>
      </c>
      <c r="H92" s="286">
        <f>data!V90</f>
        <v>0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986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987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988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997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BHC Fairfax Behavioral Health - Everett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</v>
      </c>
      <c r="D106" s="293">
        <f>data!Y60</f>
        <v>0</v>
      </c>
      <c r="E106" s="293">
        <f>data!Z60</f>
        <v>0</v>
      </c>
      <c r="F106" s="293">
        <f>data!AA60</f>
        <v>0</v>
      </c>
      <c r="G106" s="293">
        <f>data!AB60</f>
        <v>0.56999999999999995</v>
      </c>
      <c r="H106" s="293">
        <f>data!AC60</f>
        <v>0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0</v>
      </c>
      <c r="D107" s="286">
        <f>data!Y61</f>
        <v>0</v>
      </c>
      <c r="E107" s="286">
        <f>data!Z61</f>
        <v>0</v>
      </c>
      <c r="F107" s="286">
        <f>data!AA61</f>
        <v>0</v>
      </c>
      <c r="G107" s="286">
        <f>data!AB61</f>
        <v>93522</v>
      </c>
      <c r="H107" s="286">
        <f>data!AC61</f>
        <v>0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0</v>
      </c>
      <c r="D108" s="286">
        <f>data!Y62</f>
        <v>0</v>
      </c>
      <c r="E108" s="286">
        <f>data!Z62</f>
        <v>0</v>
      </c>
      <c r="F108" s="286">
        <f>data!AA62</f>
        <v>0</v>
      </c>
      <c r="G108" s="286">
        <f>data!AB62</f>
        <v>15720</v>
      </c>
      <c r="H108" s="286">
        <f>data!AC62</f>
        <v>0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0</v>
      </c>
      <c r="D110" s="286">
        <f>data!Y64</f>
        <v>0</v>
      </c>
      <c r="E110" s="286">
        <f>data!Z64</f>
        <v>0</v>
      </c>
      <c r="F110" s="286">
        <f>data!AA64</f>
        <v>0</v>
      </c>
      <c r="G110" s="286">
        <f>data!AB64</f>
        <v>95369</v>
      </c>
      <c r="H110" s="286">
        <f>data!AC64</f>
        <v>0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0</v>
      </c>
      <c r="D112" s="286">
        <f>data!Y66</f>
        <v>14584</v>
      </c>
      <c r="E112" s="286">
        <f>data!Z66</f>
        <v>0</v>
      </c>
      <c r="F112" s="286">
        <f>data!AA66</f>
        <v>0</v>
      </c>
      <c r="G112" s="286">
        <f>data!AB66</f>
        <v>23845</v>
      </c>
      <c r="H112" s="286">
        <f>data!AC66</f>
        <v>0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0</v>
      </c>
      <c r="D113" s="286">
        <f>data!Y67</f>
        <v>0</v>
      </c>
      <c r="E113" s="286">
        <f>data!Z67</f>
        <v>0</v>
      </c>
      <c r="F113" s="286">
        <f>data!AA67</f>
        <v>0</v>
      </c>
      <c r="G113" s="286">
        <f>data!AB67</f>
        <v>0</v>
      </c>
      <c r="H113" s="286">
        <f>data!AC67</f>
        <v>0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977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978</v>
      </c>
      <c r="C115" s="286">
        <f>data!X69</f>
        <v>0</v>
      </c>
      <c r="D115" s="286">
        <f>data!Y69</f>
        <v>0</v>
      </c>
      <c r="E115" s="286">
        <f>data!Z69</f>
        <v>0</v>
      </c>
      <c r="F115" s="286">
        <f>data!AA69</f>
        <v>0</v>
      </c>
      <c r="G115" s="286">
        <f>data!AB69</f>
        <v>0</v>
      </c>
      <c r="H115" s="286">
        <f>data!AC69</f>
        <v>0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979</v>
      </c>
      <c r="C117" s="286">
        <f>data!X85</f>
        <v>0</v>
      </c>
      <c r="D117" s="286">
        <f>data!Y85</f>
        <v>14584</v>
      </c>
      <c r="E117" s="286">
        <f>data!Z85</f>
        <v>0</v>
      </c>
      <c r="F117" s="286">
        <f>data!AA85</f>
        <v>0</v>
      </c>
      <c r="G117" s="286">
        <f>data!AB85</f>
        <v>228456</v>
      </c>
      <c r="H117" s="286">
        <f>data!AC85</f>
        <v>0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980</v>
      </c>
      <c r="C119" s="294" t="e">
        <f>+data!M689</f>
        <v>#DIV/0!</v>
      </c>
      <c r="D119" s="294" t="e">
        <f>+data!M690</f>
        <v>#DIV/0!</v>
      </c>
      <c r="E119" s="294" t="e">
        <f>+data!M691</f>
        <v>#DIV/0!</v>
      </c>
      <c r="F119" s="294" t="e">
        <f>+data!M692</f>
        <v>#DIV/0!</v>
      </c>
      <c r="G119" s="294" t="e">
        <f>+data!M693</f>
        <v>#DIV/0!</v>
      </c>
      <c r="H119" s="294" t="e">
        <f>+data!M694</f>
        <v>#DIV/0!</v>
      </c>
      <c r="I119" s="294" t="e">
        <f>+data!M695</f>
        <v>#DIV/0!</v>
      </c>
    </row>
    <row r="120" spans="1:9" ht="20.149999999999999" customHeight="1" x14ac:dyDescent="0.35">
      <c r="A120" s="278">
        <v>19</v>
      </c>
      <c r="B120" s="294" t="s">
        <v>981</v>
      </c>
      <c r="C120" s="286">
        <f>data!X87</f>
        <v>0</v>
      </c>
      <c r="D120" s="286">
        <f>data!Y87</f>
        <v>0</v>
      </c>
      <c r="E120" s="286">
        <f>data!Z87</f>
        <v>0</v>
      </c>
      <c r="F120" s="286">
        <f>data!AA87</f>
        <v>0</v>
      </c>
      <c r="G120" s="286">
        <f>data!AB87</f>
        <v>0</v>
      </c>
      <c r="H120" s="286">
        <f>data!AC87</f>
        <v>0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982</v>
      </c>
      <c r="C121" s="286">
        <f>data!X88</f>
        <v>0</v>
      </c>
      <c r="D121" s="286">
        <f>data!Y88</f>
        <v>0</v>
      </c>
      <c r="E121" s="286">
        <f>data!Z88</f>
        <v>0</v>
      </c>
      <c r="F121" s="286">
        <f>data!AA88</f>
        <v>0</v>
      </c>
      <c r="G121" s="286">
        <f>data!AB88</f>
        <v>0</v>
      </c>
      <c r="H121" s="286">
        <f>data!AC88</f>
        <v>0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983</v>
      </c>
      <c r="C122" s="286">
        <f>data!X89</f>
        <v>0</v>
      </c>
      <c r="D122" s="286">
        <f>data!Y89</f>
        <v>0</v>
      </c>
      <c r="E122" s="286">
        <f>data!Z89</f>
        <v>0</v>
      </c>
      <c r="F122" s="286">
        <f>data!AA89</f>
        <v>0</v>
      </c>
      <c r="G122" s="286">
        <f>data!AB89</f>
        <v>0</v>
      </c>
      <c r="H122" s="286">
        <f>data!AC89</f>
        <v>0</v>
      </c>
      <c r="I122" s="286">
        <f>data!AD89</f>
        <v>0</v>
      </c>
    </row>
    <row r="123" spans="1:9" ht="20.149999999999999" customHeight="1" x14ac:dyDescent="0.35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985</v>
      </c>
      <c r="C124" s="286">
        <f>data!X90</f>
        <v>0</v>
      </c>
      <c r="D124" s="286">
        <f>data!Y90</f>
        <v>0</v>
      </c>
      <c r="E124" s="286">
        <f>data!Z90</f>
        <v>0</v>
      </c>
      <c r="F124" s="286">
        <f>data!AA90</f>
        <v>0</v>
      </c>
      <c r="G124" s="286">
        <f>data!AB90</f>
        <v>0</v>
      </c>
      <c r="H124" s="286">
        <f>data!AC90</f>
        <v>0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987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988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1001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BHC Fairfax Behavioral Health - Everett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0</v>
      </c>
      <c r="D138" s="293">
        <f>data!AF60</f>
        <v>0</v>
      </c>
      <c r="E138" s="293">
        <f>data!AG60</f>
        <v>0</v>
      </c>
      <c r="F138" s="293">
        <f>data!AH60</f>
        <v>0</v>
      </c>
      <c r="G138" s="293">
        <f>data!AI60</f>
        <v>0</v>
      </c>
      <c r="H138" s="293">
        <f>data!AJ60</f>
        <v>0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0</v>
      </c>
      <c r="D139" s="286">
        <f>data!AF61</f>
        <v>0</v>
      </c>
      <c r="E139" s="286">
        <f>data!AG61</f>
        <v>0</v>
      </c>
      <c r="F139" s="286">
        <f>data!AH61</f>
        <v>0</v>
      </c>
      <c r="G139" s="286">
        <f>data!AI61</f>
        <v>0</v>
      </c>
      <c r="H139" s="286">
        <f>data!AJ61</f>
        <v>0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0</v>
      </c>
      <c r="D140" s="286">
        <f>data!AF62</f>
        <v>0</v>
      </c>
      <c r="E140" s="286">
        <f>data!AG62</f>
        <v>0</v>
      </c>
      <c r="F140" s="286">
        <f>data!AH62</f>
        <v>0</v>
      </c>
      <c r="G140" s="286">
        <f>data!AI62</f>
        <v>0</v>
      </c>
      <c r="H140" s="286">
        <f>data!AJ62</f>
        <v>0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0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0</v>
      </c>
      <c r="D142" s="286">
        <f>data!AF64</f>
        <v>0</v>
      </c>
      <c r="E142" s="286">
        <f>data!AG64</f>
        <v>0</v>
      </c>
      <c r="F142" s="286">
        <f>data!AH64</f>
        <v>0</v>
      </c>
      <c r="G142" s="286">
        <f>data!AI64</f>
        <v>0</v>
      </c>
      <c r="H142" s="286">
        <f>data!AJ64</f>
        <v>0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0</v>
      </c>
      <c r="D144" s="286">
        <f>data!AF66</f>
        <v>0</v>
      </c>
      <c r="E144" s="286">
        <f>data!AG66</f>
        <v>9642</v>
      </c>
      <c r="F144" s="286">
        <f>data!AH66</f>
        <v>0</v>
      </c>
      <c r="G144" s="286">
        <f>data!AI66</f>
        <v>0</v>
      </c>
      <c r="H144" s="286">
        <f>data!AJ66</f>
        <v>0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0</v>
      </c>
      <c r="D145" s="286">
        <f>data!AF67</f>
        <v>0</v>
      </c>
      <c r="E145" s="286">
        <f>data!AG67</f>
        <v>0</v>
      </c>
      <c r="F145" s="286">
        <f>data!AH67</f>
        <v>0</v>
      </c>
      <c r="G145" s="286">
        <f>data!AI67</f>
        <v>0</v>
      </c>
      <c r="H145" s="286">
        <f>data!AJ67</f>
        <v>0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977</v>
      </c>
      <c r="C146" s="286">
        <f>data!AE68</f>
        <v>0</v>
      </c>
      <c r="D146" s="286">
        <f>data!AF68</f>
        <v>0</v>
      </c>
      <c r="E146" s="286">
        <f>data!AG68</f>
        <v>0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978</v>
      </c>
      <c r="C147" s="286">
        <f>data!AE69</f>
        <v>0</v>
      </c>
      <c r="D147" s="286">
        <f>data!AF69</f>
        <v>0</v>
      </c>
      <c r="E147" s="286">
        <f>data!AG69</f>
        <v>0</v>
      </c>
      <c r="F147" s="286">
        <f>data!AH69</f>
        <v>0</v>
      </c>
      <c r="G147" s="286">
        <f>data!AI69</f>
        <v>0</v>
      </c>
      <c r="H147" s="286">
        <f>data!AJ69</f>
        <v>0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979</v>
      </c>
      <c r="C149" s="286">
        <f>data!AE85</f>
        <v>0</v>
      </c>
      <c r="D149" s="286">
        <f>data!AF85</f>
        <v>0</v>
      </c>
      <c r="E149" s="286">
        <f>data!AG85</f>
        <v>9642</v>
      </c>
      <c r="F149" s="286">
        <f>data!AH85</f>
        <v>0</v>
      </c>
      <c r="G149" s="286">
        <f>data!AI85</f>
        <v>0</v>
      </c>
      <c r="H149" s="286">
        <f>data!AJ85</f>
        <v>0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980</v>
      </c>
      <c r="C151" s="294" t="e">
        <f>+data!M696</f>
        <v>#DIV/0!</v>
      </c>
      <c r="D151" s="294" t="e">
        <f>+data!M697</f>
        <v>#DIV/0!</v>
      </c>
      <c r="E151" s="294" t="e">
        <f>+data!M698</f>
        <v>#DIV/0!</v>
      </c>
      <c r="F151" s="294" t="e">
        <f>+data!M699</f>
        <v>#DIV/0!</v>
      </c>
      <c r="G151" s="294" t="e">
        <f>+data!M700</f>
        <v>#DIV/0!</v>
      </c>
      <c r="H151" s="294" t="e">
        <f>+data!M701</f>
        <v>#DIV/0!</v>
      </c>
      <c r="I151" s="294" t="e">
        <f>+data!M702</f>
        <v>#DIV/0!</v>
      </c>
    </row>
    <row r="152" spans="1:9" ht="20.149999999999999" customHeight="1" x14ac:dyDescent="0.35">
      <c r="A152" s="278">
        <v>19</v>
      </c>
      <c r="B152" s="294" t="s">
        <v>981</v>
      </c>
      <c r="C152" s="286">
        <f>data!AE87</f>
        <v>0</v>
      </c>
      <c r="D152" s="286">
        <f>data!AF87</f>
        <v>0</v>
      </c>
      <c r="E152" s="286">
        <f>data!AG87</f>
        <v>0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982</v>
      </c>
      <c r="C153" s="286">
        <f>data!AE88</f>
        <v>0</v>
      </c>
      <c r="D153" s="286">
        <f>data!AF88</f>
        <v>0</v>
      </c>
      <c r="E153" s="286">
        <f>data!AG88</f>
        <v>0</v>
      </c>
      <c r="F153" s="286">
        <f>data!AH88</f>
        <v>0</v>
      </c>
      <c r="G153" s="286">
        <f>data!AI88</f>
        <v>0</v>
      </c>
      <c r="H153" s="286">
        <f>data!AJ88</f>
        <v>0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983</v>
      </c>
      <c r="C154" s="286">
        <f>data!AE89</f>
        <v>0</v>
      </c>
      <c r="D154" s="286">
        <f>data!AF89</f>
        <v>0</v>
      </c>
      <c r="E154" s="286">
        <f>data!AG89</f>
        <v>0</v>
      </c>
      <c r="F154" s="286">
        <f>data!AH89</f>
        <v>0</v>
      </c>
      <c r="G154" s="286">
        <f>data!AI89</f>
        <v>0</v>
      </c>
      <c r="H154" s="286">
        <f>data!AJ89</f>
        <v>0</v>
      </c>
      <c r="I154" s="286">
        <f>data!AK89</f>
        <v>0</v>
      </c>
    </row>
    <row r="155" spans="1:9" ht="20.149999999999999" customHeight="1" x14ac:dyDescent="0.35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985</v>
      </c>
      <c r="C156" s="286">
        <f>data!AE90</f>
        <v>0</v>
      </c>
      <c r="D156" s="286">
        <f>data!AF90</f>
        <v>0</v>
      </c>
      <c r="E156" s="286">
        <f>data!AG90</f>
        <v>0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987</v>
      </c>
      <c r="C158" s="286">
        <f>data!AE92</f>
        <v>0</v>
      </c>
      <c r="D158" s="286">
        <f>data!AF92</f>
        <v>0</v>
      </c>
      <c r="E158" s="286">
        <f>data!AG92</f>
        <v>0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988</v>
      </c>
      <c r="C159" s="286">
        <f>data!AE93</f>
        <v>0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0</v>
      </c>
      <c r="F160" s="293">
        <f>data!AH94</f>
        <v>0</v>
      </c>
      <c r="G160" s="293">
        <f>data!AI94</f>
        <v>0</v>
      </c>
      <c r="H160" s="293">
        <f>data!AJ94</f>
        <v>0</v>
      </c>
      <c r="I160" s="293">
        <f>data!AK94</f>
        <v>0</v>
      </c>
    </row>
    <row r="161" spans="1:9" ht="20.149999999999999" customHeight="1" x14ac:dyDescent="0.35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1004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BHC Fairfax Behavioral Health - Everett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0.81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43670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7340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3274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15188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978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979</v>
      </c>
      <c r="C181" s="286">
        <f>data!AL85</f>
        <v>0</v>
      </c>
      <c r="D181" s="286">
        <f>data!AM85</f>
        <v>69472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980</v>
      </c>
      <c r="C183" s="294" t="e">
        <f>+data!M703</f>
        <v>#DIV/0!</v>
      </c>
      <c r="D183" s="294" t="e">
        <f>+data!M704</f>
        <v>#DIV/0!</v>
      </c>
      <c r="E183" s="294" t="e">
        <f>+data!M705</f>
        <v>#DIV/0!</v>
      </c>
      <c r="F183" s="294" t="e">
        <f>+data!M706</f>
        <v>#DIV/0!</v>
      </c>
      <c r="G183" s="294" t="e">
        <f>+data!M707</f>
        <v>#DIV/0!</v>
      </c>
      <c r="H183" s="294" t="e">
        <f>+data!M708</f>
        <v>#DIV/0!</v>
      </c>
      <c r="I183" s="294" t="e">
        <f>+data!M709</f>
        <v>#DIV/0!</v>
      </c>
    </row>
    <row r="184" spans="1:9" ht="20.149999999999999" customHeight="1" x14ac:dyDescent="0.35">
      <c r="A184" s="278">
        <v>19</v>
      </c>
      <c r="B184" s="294" t="s">
        <v>981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982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983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987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988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1008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BHC Fairfax Behavioral Health - Everett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29586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4.26</v>
      </c>
      <c r="G202" s="293">
        <f>data!AW60</f>
        <v>0</v>
      </c>
      <c r="H202" s="293">
        <f>data!AX60</f>
        <v>0</v>
      </c>
      <c r="I202" s="293">
        <f>data!AY60</f>
        <v>0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302880</v>
      </c>
      <c r="G203" s="286">
        <f>data!AW61</f>
        <v>0</v>
      </c>
      <c r="H203" s="286">
        <f>data!AX61</f>
        <v>0</v>
      </c>
      <c r="I203" s="286">
        <f>data!AY61</f>
        <v>0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50911</v>
      </c>
      <c r="G204" s="286">
        <f>data!AW62</f>
        <v>0</v>
      </c>
      <c r="H204" s="286">
        <f>data!AX62</f>
        <v>0</v>
      </c>
      <c r="I204" s="286">
        <f>data!AY62</f>
        <v>0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344335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2173</v>
      </c>
      <c r="G208" s="286">
        <f>data!AW66</f>
        <v>0</v>
      </c>
      <c r="H208" s="286">
        <f>data!AX66</f>
        <v>0</v>
      </c>
      <c r="I208" s="286">
        <f>data!AY66</f>
        <v>12201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0</v>
      </c>
    </row>
    <row r="210" spans="1:9" ht="20.149999999999999" customHeight="1" x14ac:dyDescent="0.35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108</v>
      </c>
      <c r="G211" s="286">
        <f>data!AW69</f>
        <v>0</v>
      </c>
      <c r="H211" s="286">
        <f>data!AX69</f>
        <v>0</v>
      </c>
      <c r="I211" s="286">
        <f>data!AY69</f>
        <v>0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49999999999999" customHeight="1" x14ac:dyDescent="0.35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356072</v>
      </c>
      <c r="G213" s="286">
        <f>data!AW85</f>
        <v>0</v>
      </c>
      <c r="H213" s="286">
        <f>data!AX85</f>
        <v>0</v>
      </c>
      <c r="I213" s="286">
        <f>data!AY85</f>
        <v>356536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980</v>
      </c>
      <c r="C215" s="294" t="e">
        <f>+data!M710</f>
        <v>#DIV/0!</v>
      </c>
      <c r="D215" s="294" t="e">
        <f>+data!M711</f>
        <v>#DIV/0!</v>
      </c>
      <c r="E215" s="294" t="e">
        <f>+data!M712</f>
        <v>#DIV/0!</v>
      </c>
      <c r="F215" s="294" t="e">
        <f>+data!M713</f>
        <v>#DIV/0!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0</v>
      </c>
    </row>
    <row r="221" spans="1:9" ht="20.149999999999999" customHeight="1" x14ac:dyDescent="0.35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1011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BHC Fairfax Behavioral Health - Everett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22000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0</v>
      </c>
      <c r="H234" s="293">
        <f>data!BE60</f>
        <v>0.49</v>
      </c>
      <c r="I234" s="293">
        <f>data!BF60</f>
        <v>0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0</v>
      </c>
      <c r="E235" s="286">
        <f>data!BB61</f>
        <v>0</v>
      </c>
      <c r="F235" s="286">
        <f>data!BC61</f>
        <v>0</v>
      </c>
      <c r="G235" s="286">
        <f>data!BD61</f>
        <v>0</v>
      </c>
      <c r="H235" s="286">
        <f>data!BE61</f>
        <v>34731</v>
      </c>
      <c r="I235" s="286">
        <f>data!BF61</f>
        <v>0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0</v>
      </c>
      <c r="E236" s="286">
        <f>data!BB62</f>
        <v>0</v>
      </c>
      <c r="F236" s="286">
        <f>data!BC62</f>
        <v>0</v>
      </c>
      <c r="G236" s="286">
        <f>data!BD62</f>
        <v>0</v>
      </c>
      <c r="H236" s="286">
        <f>data!BE62</f>
        <v>5838</v>
      </c>
      <c r="I236" s="286">
        <f>data!BF62</f>
        <v>0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0</v>
      </c>
      <c r="E238" s="286">
        <f>data!BB64</f>
        <v>0</v>
      </c>
      <c r="F238" s="286">
        <f>data!BC64</f>
        <v>0</v>
      </c>
      <c r="G238" s="286">
        <f>data!BD64</f>
        <v>0</v>
      </c>
      <c r="H238" s="286">
        <f>data!BE64</f>
        <v>31</v>
      </c>
      <c r="I238" s="286">
        <f>data!BF64</f>
        <v>0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2184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23629</v>
      </c>
      <c r="E240" s="286">
        <f>data!BB66</f>
        <v>0</v>
      </c>
      <c r="F240" s="286">
        <f>data!BC66</f>
        <v>0</v>
      </c>
      <c r="G240" s="286">
        <f>data!BD66</f>
        <v>0</v>
      </c>
      <c r="H240" s="286">
        <f>data!BE66</f>
        <v>6495</v>
      </c>
      <c r="I240" s="286">
        <f>data!BF66</f>
        <v>129500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0</v>
      </c>
      <c r="E241" s="286">
        <f>data!BB67</f>
        <v>0</v>
      </c>
      <c r="F241" s="286">
        <f>data!BC67</f>
        <v>0</v>
      </c>
      <c r="G241" s="286">
        <f>data!BD67</f>
        <v>0</v>
      </c>
      <c r="H241" s="286">
        <f>data!BE67</f>
        <v>0</v>
      </c>
      <c r="I241" s="286">
        <f>data!BF67</f>
        <v>0</v>
      </c>
    </row>
    <row r="242" spans="1:9" ht="20.149999999999999" customHeight="1" x14ac:dyDescent="0.35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457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0</v>
      </c>
      <c r="F243" s="286">
        <f>data!BC69</f>
        <v>40415</v>
      </c>
      <c r="G243" s="286">
        <f>data!BD69</f>
        <v>0</v>
      </c>
      <c r="H243" s="286">
        <f>data!BE69</f>
        <v>30755</v>
      </c>
      <c r="I243" s="286">
        <f>data!BF69</f>
        <v>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979</v>
      </c>
      <c r="C245" s="286">
        <f>data!AZ85</f>
        <v>0</v>
      </c>
      <c r="D245" s="286">
        <f>data!BA85</f>
        <v>23629</v>
      </c>
      <c r="E245" s="286">
        <f>data!BB85</f>
        <v>0</v>
      </c>
      <c r="F245" s="286">
        <f>data!BC85</f>
        <v>40415</v>
      </c>
      <c r="G245" s="286">
        <f>data!BD85</f>
        <v>0</v>
      </c>
      <c r="H245" s="286">
        <f>data!BE85</f>
        <v>80491</v>
      </c>
      <c r="I245" s="286">
        <f>data!BF85</f>
        <v>129500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985</v>
      </c>
      <c r="C252" s="302">
        <f>data!AZ90</f>
        <v>0</v>
      </c>
      <c r="D252" s="302">
        <f>data!BA90</f>
        <v>0</v>
      </c>
      <c r="E252" s="302">
        <f>data!BB90</f>
        <v>0</v>
      </c>
      <c r="F252" s="302">
        <f>data!BC90</f>
        <v>0</v>
      </c>
      <c r="G252" s="302">
        <f>data!BD90</f>
        <v>0</v>
      </c>
      <c r="H252" s="302">
        <f>data!BE90</f>
        <v>0</v>
      </c>
      <c r="I252" s="302">
        <f>data!BF90</f>
        <v>0</v>
      </c>
    </row>
    <row r="253" spans="1:9" ht="20.149999999999999" customHeight="1" x14ac:dyDescent="0.35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1016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BHC Fairfax Behavioral Health - Everett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49999999999999" customHeight="1" x14ac:dyDescent="0.35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0</v>
      </c>
      <c r="E266" s="293">
        <f>data!BI60</f>
        <v>2.82</v>
      </c>
      <c r="F266" s="293">
        <f>data!BJ60</f>
        <v>0.71</v>
      </c>
      <c r="G266" s="293">
        <f>data!BK60</f>
        <v>0</v>
      </c>
      <c r="H266" s="293">
        <f>data!BL60</f>
        <v>1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0</v>
      </c>
      <c r="E267" s="286">
        <f>data!BI61</f>
        <v>190679</v>
      </c>
      <c r="F267" s="286">
        <f>data!BJ61</f>
        <v>75688</v>
      </c>
      <c r="G267" s="286">
        <f>data!BK61</f>
        <v>0</v>
      </c>
      <c r="H267" s="286">
        <f>data!BL61</f>
        <v>75023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0</v>
      </c>
      <c r="E268" s="286">
        <f>data!BI62</f>
        <v>32051</v>
      </c>
      <c r="F268" s="286">
        <f>data!BJ62</f>
        <v>12722</v>
      </c>
      <c r="G268" s="286">
        <f>data!BK62</f>
        <v>0</v>
      </c>
      <c r="H268" s="286">
        <f>data!BL62</f>
        <v>12611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0</v>
      </c>
      <c r="E270" s="286">
        <f>data!BI64</f>
        <v>39087</v>
      </c>
      <c r="F270" s="286">
        <f>data!BJ64</f>
        <v>0</v>
      </c>
      <c r="G270" s="286">
        <f>data!BK64</f>
        <v>0</v>
      </c>
      <c r="H270" s="286">
        <f>data!BL64</f>
        <v>0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0</v>
      </c>
      <c r="E272" s="286">
        <f>data!BI66</f>
        <v>3682</v>
      </c>
      <c r="F272" s="286">
        <f>data!BJ66</f>
        <v>0</v>
      </c>
      <c r="G272" s="286">
        <f>data!BK66</f>
        <v>2647</v>
      </c>
      <c r="H272" s="286">
        <f>data!BL66</f>
        <v>0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977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978</v>
      </c>
      <c r="C275" s="286">
        <f>data!BG69</f>
        <v>2302</v>
      </c>
      <c r="D275" s="286">
        <f>data!BH69</f>
        <v>0</v>
      </c>
      <c r="E275" s="286">
        <f>data!BI69</f>
        <v>16700</v>
      </c>
      <c r="F275" s="286">
        <f>data!BJ69</f>
        <v>171</v>
      </c>
      <c r="G275" s="286">
        <f>data!BK69</f>
        <v>3420</v>
      </c>
      <c r="H275" s="286">
        <f>data!BL69</f>
        <v>0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979</v>
      </c>
      <c r="C277" s="286">
        <f>data!BG85</f>
        <v>2302</v>
      </c>
      <c r="D277" s="286">
        <f>data!BH85</f>
        <v>0</v>
      </c>
      <c r="E277" s="286">
        <f>data!BI85</f>
        <v>282199</v>
      </c>
      <c r="F277" s="286">
        <f>data!BJ85</f>
        <v>88581</v>
      </c>
      <c r="G277" s="286">
        <f>data!BK85</f>
        <v>6067</v>
      </c>
      <c r="H277" s="286">
        <f>data!BL85</f>
        <v>87634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985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1020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BHC Fairfax Behavioral Health - Everett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0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0.64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17316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54255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2911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9120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0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30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 t="str">
        <f>data!BN65</f>
        <v xml:space="preserve"> 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24942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0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977</v>
      </c>
      <c r="C306" s="286">
        <f>data!BN68</f>
        <v>662284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978</v>
      </c>
      <c r="C307" s="286">
        <f>data!BN69</f>
        <v>66858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1310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979</v>
      </c>
      <c r="C309" s="286">
        <f>data!BN85</f>
        <v>774341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64685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985</v>
      </c>
      <c r="C316" s="302">
        <f>data!BN90</f>
        <v>0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1022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BHC Fairfax Behavioral Health - Everett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1</v>
      </c>
      <c r="E330" s="293">
        <f>data!BW60</f>
        <v>0</v>
      </c>
      <c r="F330" s="293">
        <f>data!BX60</f>
        <v>-0.03</v>
      </c>
      <c r="G330" s="293">
        <f>data!BY60</f>
        <v>1.02</v>
      </c>
      <c r="H330" s="293">
        <f>data!BZ60</f>
        <v>0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52183</v>
      </c>
      <c r="E331" s="305">
        <f>data!BW61</f>
        <v>0</v>
      </c>
      <c r="F331" s="305">
        <f>data!BX61</f>
        <v>-2964</v>
      </c>
      <c r="G331" s="305">
        <f>data!BY61</f>
        <v>123395</v>
      </c>
      <c r="H331" s="305">
        <f>data!BZ61</f>
        <v>0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8771</v>
      </c>
      <c r="E332" s="305">
        <f>data!BW62</f>
        <v>0</v>
      </c>
      <c r="F332" s="305">
        <f>data!BX62</f>
        <v>-498</v>
      </c>
      <c r="G332" s="305">
        <f>data!BY62</f>
        <v>20741</v>
      </c>
      <c r="H332" s="305">
        <f>data!BZ62</f>
        <v>0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388449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424</v>
      </c>
      <c r="E334" s="305">
        <f>data!BW64</f>
        <v>0</v>
      </c>
      <c r="F334" s="305">
        <f>data!BX64</f>
        <v>0</v>
      </c>
      <c r="G334" s="305">
        <f>data!BY64</f>
        <v>47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6133</v>
      </c>
      <c r="E336" s="305">
        <f>data!BW66</f>
        <v>30459</v>
      </c>
      <c r="F336" s="305">
        <f>data!BX66</f>
        <v>0</v>
      </c>
      <c r="G336" s="305">
        <f>data!BY66</f>
        <v>0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0</v>
      </c>
      <c r="G337" s="305">
        <f>data!BY67</f>
        <v>0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977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978</v>
      </c>
      <c r="C339" s="305">
        <f>data!BU69</f>
        <v>0</v>
      </c>
      <c r="D339" s="305">
        <f>data!BV69</f>
        <v>5059</v>
      </c>
      <c r="E339" s="305">
        <f>data!BW69</f>
        <v>0</v>
      </c>
      <c r="F339" s="305">
        <f>data!BX69</f>
        <v>0</v>
      </c>
      <c r="G339" s="305">
        <f>data!BY69</f>
        <v>315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979</v>
      </c>
      <c r="C341" s="286">
        <f>data!BU85</f>
        <v>0</v>
      </c>
      <c r="D341" s="286">
        <f>data!BV85</f>
        <v>72570</v>
      </c>
      <c r="E341" s="286">
        <f>data!BW85</f>
        <v>418908</v>
      </c>
      <c r="F341" s="286">
        <f>data!BX85</f>
        <v>-3462</v>
      </c>
      <c r="G341" s="286">
        <f>data!BY85</f>
        <v>144498</v>
      </c>
      <c r="H341" s="286">
        <f>data!BZ85</f>
        <v>0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985</v>
      </c>
      <c r="C348" s="302">
        <f>data!BU90</f>
        <v>0</v>
      </c>
      <c r="D348" s="302">
        <f>data!BV90</f>
        <v>0</v>
      </c>
      <c r="E348" s="302">
        <f>data!BW90</f>
        <v>0</v>
      </c>
      <c r="F348" s="302">
        <f>data!BX90</f>
        <v>0</v>
      </c>
      <c r="G348" s="302">
        <f>data!BY90</f>
        <v>0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987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1023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BHC Fairfax Behavioral Health - Everett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0.41</v>
      </c>
      <c r="E362" s="308"/>
      <c r="F362" s="296"/>
      <c r="G362" s="296"/>
      <c r="H362" s="296"/>
      <c r="I362" s="309">
        <f>data!CE60</f>
        <v>39.459999999999994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44558</v>
      </c>
      <c r="E363" s="310"/>
      <c r="F363" s="310"/>
      <c r="G363" s="310"/>
      <c r="H363" s="310"/>
      <c r="I363" s="305">
        <f>data!CE61</f>
        <v>3987504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7490</v>
      </c>
      <c r="E364" s="310"/>
      <c r="F364" s="310"/>
      <c r="G364" s="310"/>
      <c r="H364" s="310"/>
      <c r="I364" s="305">
        <f>data!CE62</f>
        <v>670256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388449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482597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2184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375382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456422</v>
      </c>
    </row>
    <row r="370" spans="1:9" ht="20.149999999999999" customHeight="1" x14ac:dyDescent="0.35">
      <c r="A370" s="278">
        <v>13</v>
      </c>
      <c r="B370" s="286" t="s">
        <v>977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663186</v>
      </c>
    </row>
    <row r="371" spans="1:9" ht="20.149999999999999" customHeight="1" x14ac:dyDescent="0.35">
      <c r="A371" s="278">
        <v>14</v>
      </c>
      <c r="B371" s="286" t="s">
        <v>978</v>
      </c>
      <c r="C371" s="305">
        <f>data!CB69</f>
        <v>0</v>
      </c>
      <c r="D371" s="305">
        <f>data!CC69</f>
        <v>1026597</v>
      </c>
      <c r="E371" s="305">
        <f>data!CD69</f>
        <v>0</v>
      </c>
      <c r="F371" s="310"/>
      <c r="G371" s="310"/>
      <c r="H371" s="310"/>
      <c r="I371" s="305">
        <f>data!CE69</f>
        <v>1195449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49999999999999" customHeight="1" x14ac:dyDescent="0.35">
      <c r="A373" s="278">
        <v>16</v>
      </c>
      <c r="B373" s="294" t="s">
        <v>979</v>
      </c>
      <c r="C373" s="305">
        <f>data!CB85</f>
        <v>0</v>
      </c>
      <c r="D373" s="305">
        <f>data!CC85</f>
        <v>1078645</v>
      </c>
      <c r="E373" s="305">
        <f>data!CD85</f>
        <v>0</v>
      </c>
      <c r="F373" s="310"/>
      <c r="G373" s="310"/>
      <c r="H373" s="310"/>
      <c r="I373" s="286">
        <f>data!CE85</f>
        <v>8221429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29643674</v>
      </c>
    </row>
    <row r="377" spans="1:9" ht="20.149999999999999" customHeight="1" x14ac:dyDescent="0.35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0</v>
      </c>
    </row>
    <row r="378" spans="1:9" ht="20.149999999999999" customHeight="1" x14ac:dyDescent="0.35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29643674</v>
      </c>
    </row>
    <row r="379" spans="1:9" ht="20.149999999999999" customHeight="1" x14ac:dyDescent="0.35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985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22000</v>
      </c>
    </row>
    <row r="381" spans="1:9" ht="20.149999999999999" customHeight="1" x14ac:dyDescent="0.35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29586</v>
      </c>
    </row>
    <row r="382" spans="1:9" ht="20.149999999999999" customHeight="1" x14ac:dyDescent="0.35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0</v>
      </c>
    </row>
    <row r="383" spans="1:9" ht="20.149999999999999" customHeight="1" x14ac:dyDescent="0.35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31136.16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0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66" transitionEvaluation="1" transitionEntry="1" codeName="Sheet12">
    <tabColor rgb="FF92D050"/>
    <pageSetUpPr autoPageBreaks="0" fitToPage="1"/>
  </sheetPr>
  <dimension ref="A1:CF717"/>
  <sheetViews>
    <sheetView topLeftCell="A66" zoomScale="90" zoomScaleNormal="90" workbookViewId="0">
      <selection activeCell="CF89" sqref="CF8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1342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1340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1343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1341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652935</v>
      </c>
      <c r="C49" s="269">
        <f>IF($B$49,(ROUND((($B$49/$CE$62)*C62),0)))</f>
        <v>0</v>
      </c>
      <c r="D49" s="269">
        <f t="shared" ref="D49:BO49" si="0">IF($B$49,(ROUND((($B$49/$CE$62)*D62),0)))</f>
        <v>0</v>
      </c>
      <c r="E49" s="269">
        <f t="shared" si="0"/>
        <v>0</v>
      </c>
      <c r="F49" s="269">
        <f t="shared" si="0"/>
        <v>0</v>
      </c>
      <c r="G49" s="269">
        <f t="shared" si="0"/>
        <v>0</v>
      </c>
      <c r="H49" s="269">
        <f t="shared" si="0"/>
        <v>451289</v>
      </c>
      <c r="I49" s="269">
        <f t="shared" si="0"/>
        <v>0</v>
      </c>
      <c r="J49" s="269">
        <f t="shared" si="0"/>
        <v>0</v>
      </c>
      <c r="K49" s="269">
        <f t="shared" si="0"/>
        <v>0</v>
      </c>
      <c r="L49" s="269">
        <f t="shared" si="0"/>
        <v>0</v>
      </c>
      <c r="M49" s="269">
        <f t="shared" si="0"/>
        <v>0</v>
      </c>
      <c r="N49" s="269">
        <f t="shared" si="0"/>
        <v>0</v>
      </c>
      <c r="O49" s="269">
        <f t="shared" si="0"/>
        <v>0</v>
      </c>
      <c r="P49" s="269">
        <f t="shared" si="0"/>
        <v>0</v>
      </c>
      <c r="Q49" s="269">
        <f t="shared" si="0"/>
        <v>0</v>
      </c>
      <c r="R49" s="269">
        <f t="shared" si="0"/>
        <v>0</v>
      </c>
      <c r="S49" s="269">
        <f t="shared" si="0"/>
        <v>0</v>
      </c>
      <c r="T49" s="269">
        <f t="shared" si="0"/>
        <v>0</v>
      </c>
      <c r="U49" s="269">
        <f t="shared" si="0"/>
        <v>0</v>
      </c>
      <c r="V49" s="269">
        <f t="shared" si="0"/>
        <v>0</v>
      </c>
      <c r="W49" s="269">
        <f t="shared" si="0"/>
        <v>0</v>
      </c>
      <c r="X49" s="269">
        <f t="shared" si="0"/>
        <v>0</v>
      </c>
      <c r="Y49" s="269">
        <f t="shared" si="0"/>
        <v>0</v>
      </c>
      <c r="Z49" s="269">
        <f t="shared" si="0"/>
        <v>0</v>
      </c>
      <c r="AA49" s="269">
        <f t="shared" si="0"/>
        <v>0</v>
      </c>
      <c r="AB49" s="269">
        <f t="shared" si="0"/>
        <v>22296</v>
      </c>
      <c r="AC49" s="269">
        <f t="shared" si="0"/>
        <v>0</v>
      </c>
      <c r="AD49" s="269">
        <f t="shared" si="0"/>
        <v>0</v>
      </c>
      <c r="AE49" s="269">
        <f t="shared" si="0"/>
        <v>0</v>
      </c>
      <c r="AF49" s="269">
        <f t="shared" si="0"/>
        <v>0</v>
      </c>
      <c r="AG49" s="269">
        <f t="shared" si="0"/>
        <v>0</v>
      </c>
      <c r="AH49" s="269">
        <f t="shared" si="0"/>
        <v>0</v>
      </c>
      <c r="AI49" s="269">
        <f t="shared" si="0"/>
        <v>0</v>
      </c>
      <c r="AJ49" s="269">
        <f t="shared" si="0"/>
        <v>0</v>
      </c>
      <c r="AK49" s="269">
        <f t="shared" si="0"/>
        <v>0</v>
      </c>
      <c r="AL49" s="269">
        <f t="shared" si="0"/>
        <v>0</v>
      </c>
      <c r="AM49" s="269">
        <f t="shared" si="0"/>
        <v>6492</v>
      </c>
      <c r="AN49" s="269">
        <f t="shared" si="0"/>
        <v>0</v>
      </c>
      <c r="AO49" s="269">
        <f t="shared" si="0"/>
        <v>0</v>
      </c>
      <c r="AP49" s="269">
        <f t="shared" si="0"/>
        <v>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43081</v>
      </c>
      <c r="AW49" s="269">
        <f t="shared" si="0"/>
        <v>0</v>
      </c>
      <c r="AX49" s="269">
        <f t="shared" si="0"/>
        <v>0</v>
      </c>
      <c r="AY49" s="269">
        <f t="shared" si="0"/>
        <v>0</v>
      </c>
      <c r="AZ49" s="269">
        <f t="shared" si="0"/>
        <v>0</v>
      </c>
      <c r="BA49" s="269">
        <f t="shared" si="0"/>
        <v>0</v>
      </c>
      <c r="BB49" s="269">
        <f t="shared" si="0"/>
        <v>0</v>
      </c>
      <c r="BC49" s="269">
        <f t="shared" si="0"/>
        <v>0</v>
      </c>
      <c r="BD49" s="269">
        <f t="shared" si="0"/>
        <v>0</v>
      </c>
      <c r="BE49" s="269">
        <f t="shared" si="0"/>
        <v>6319</v>
      </c>
      <c r="BF49" s="269">
        <f t="shared" si="0"/>
        <v>0</v>
      </c>
      <c r="BG49" s="269">
        <f t="shared" si="0"/>
        <v>0</v>
      </c>
      <c r="BH49" s="269">
        <f t="shared" si="0"/>
        <v>0</v>
      </c>
      <c r="BI49" s="269">
        <f t="shared" si="0"/>
        <v>28976</v>
      </c>
      <c r="BJ49" s="269">
        <f t="shared" si="0"/>
        <v>13771</v>
      </c>
      <c r="BK49" s="269">
        <f t="shared" si="0"/>
        <v>2990</v>
      </c>
      <c r="BL49" s="269">
        <f t="shared" si="0"/>
        <v>15578</v>
      </c>
      <c r="BM49" s="269">
        <f t="shared" si="0"/>
        <v>0</v>
      </c>
      <c r="BN49" s="269">
        <f t="shared" si="0"/>
        <v>149</v>
      </c>
      <c r="BO49" s="269">
        <f t="shared" si="0"/>
        <v>0</v>
      </c>
      <c r="BP49" s="269">
        <f t="shared" ref="BP49:CD49" si="1">IF($B$49,(ROUND((($B$49/$CE$62)*BP62),0)))</f>
        <v>0</v>
      </c>
      <c r="BQ49" s="269">
        <f t="shared" si="1"/>
        <v>0</v>
      </c>
      <c r="BR49" s="269">
        <f t="shared" si="1"/>
        <v>9872</v>
      </c>
      <c r="BS49" s="269">
        <f t="shared" si="1"/>
        <v>0</v>
      </c>
      <c r="BT49" s="269">
        <f t="shared" si="1"/>
        <v>0</v>
      </c>
      <c r="BU49" s="269">
        <f t="shared" si="1"/>
        <v>0</v>
      </c>
      <c r="BV49" s="269">
        <f t="shared" si="1"/>
        <v>7561</v>
      </c>
      <c r="BW49" s="269">
        <f t="shared" si="1"/>
        <v>0</v>
      </c>
      <c r="BX49" s="269">
        <f t="shared" si="1"/>
        <v>17541</v>
      </c>
      <c r="BY49" s="269">
        <f t="shared" si="1"/>
        <v>18912</v>
      </c>
      <c r="BZ49" s="269">
        <f t="shared" si="1"/>
        <v>0</v>
      </c>
      <c r="CA49" s="269">
        <f t="shared" si="1"/>
        <v>0</v>
      </c>
      <c r="CB49" s="269">
        <f t="shared" si="1"/>
        <v>0</v>
      </c>
      <c r="CC49" s="269">
        <f t="shared" si="1"/>
        <v>8107</v>
      </c>
      <c r="CD49" s="269">
        <f t="shared" si="1"/>
        <v>0</v>
      </c>
      <c r="CE49" s="32">
        <f>SUM(C49:CD49)</f>
        <v>652934</v>
      </c>
    </row>
    <row r="50" spans="1:83" x14ac:dyDescent="0.35">
      <c r="A50" s="20" t="s">
        <v>218</v>
      </c>
      <c r="B50" s="269">
        <f>B48+B49</f>
        <v>652935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455254</v>
      </c>
      <c r="C53" s="269">
        <f>IF($B$53,ROUND(($B$53/($CE$91+$CF$91)*C91),0))</f>
        <v>0</v>
      </c>
      <c r="D53" s="269">
        <f t="shared" ref="D53:BO53" si="2">IF($B$53,ROUND(($B$53/($CE$91+$CF$91)*D91),0))</f>
        <v>0</v>
      </c>
      <c r="E53" s="269">
        <f t="shared" si="2"/>
        <v>0</v>
      </c>
      <c r="F53" s="269">
        <f t="shared" si="2"/>
        <v>0</v>
      </c>
      <c r="G53" s="269">
        <f t="shared" si="2"/>
        <v>0</v>
      </c>
      <c r="H53" s="269">
        <f t="shared" si="2"/>
        <v>455254</v>
      </c>
      <c r="I53" s="269">
        <f t="shared" si="2"/>
        <v>0</v>
      </c>
      <c r="J53" s="269">
        <f t="shared" si="2"/>
        <v>0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0</v>
      </c>
      <c r="P53" s="269">
        <f t="shared" si="2"/>
        <v>0</v>
      </c>
      <c r="Q53" s="269">
        <f t="shared" si="2"/>
        <v>0</v>
      </c>
      <c r="R53" s="269">
        <f t="shared" si="2"/>
        <v>0</v>
      </c>
      <c r="S53" s="269">
        <f t="shared" si="2"/>
        <v>0</v>
      </c>
      <c r="T53" s="269">
        <f t="shared" si="2"/>
        <v>0</v>
      </c>
      <c r="U53" s="269">
        <f t="shared" si="2"/>
        <v>0</v>
      </c>
      <c r="V53" s="269">
        <f t="shared" si="2"/>
        <v>0</v>
      </c>
      <c r="W53" s="269">
        <f t="shared" si="2"/>
        <v>0</v>
      </c>
      <c r="X53" s="269">
        <f t="shared" si="2"/>
        <v>0</v>
      </c>
      <c r="Y53" s="269">
        <f t="shared" si="2"/>
        <v>0</v>
      </c>
      <c r="Z53" s="269">
        <f t="shared" si="2"/>
        <v>0</v>
      </c>
      <c r="AA53" s="269">
        <f t="shared" si="2"/>
        <v>0</v>
      </c>
      <c r="AB53" s="269">
        <f t="shared" si="2"/>
        <v>0</v>
      </c>
      <c r="AC53" s="269">
        <f t="shared" si="2"/>
        <v>0</v>
      </c>
      <c r="AD53" s="269">
        <f t="shared" si="2"/>
        <v>0</v>
      </c>
      <c r="AE53" s="269">
        <f t="shared" si="2"/>
        <v>0</v>
      </c>
      <c r="AF53" s="269">
        <f t="shared" si="2"/>
        <v>0</v>
      </c>
      <c r="AG53" s="269">
        <f t="shared" si="2"/>
        <v>0</v>
      </c>
      <c r="AH53" s="269">
        <f t="shared" si="2"/>
        <v>0</v>
      </c>
      <c r="AI53" s="269">
        <f t="shared" si="2"/>
        <v>0</v>
      </c>
      <c r="AJ53" s="269">
        <f t="shared" si="2"/>
        <v>0</v>
      </c>
      <c r="AK53" s="269">
        <f t="shared" si="2"/>
        <v>0</v>
      </c>
      <c r="AL53" s="269">
        <f t="shared" si="2"/>
        <v>0</v>
      </c>
      <c r="AM53" s="269">
        <f t="shared" si="2"/>
        <v>0</v>
      </c>
      <c r="AN53" s="269">
        <f t="shared" si="2"/>
        <v>0</v>
      </c>
      <c r="AO53" s="269">
        <f t="shared" si="2"/>
        <v>0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0</v>
      </c>
      <c r="AZ53" s="269">
        <f t="shared" si="2"/>
        <v>0</v>
      </c>
      <c r="BA53" s="269">
        <f t="shared" si="2"/>
        <v>0</v>
      </c>
      <c r="BB53" s="269">
        <f t="shared" si="2"/>
        <v>0</v>
      </c>
      <c r="BC53" s="269">
        <f t="shared" si="2"/>
        <v>0</v>
      </c>
      <c r="BD53" s="269">
        <f t="shared" si="2"/>
        <v>0</v>
      </c>
      <c r="BE53" s="269">
        <f t="shared" si="2"/>
        <v>0</v>
      </c>
      <c r="BF53" s="269">
        <f t="shared" si="2"/>
        <v>0</v>
      </c>
      <c r="BG53" s="269">
        <f t="shared" si="2"/>
        <v>0</v>
      </c>
      <c r="BH53" s="269">
        <f t="shared" si="2"/>
        <v>0</v>
      </c>
      <c r="BI53" s="269">
        <f t="shared" si="2"/>
        <v>0</v>
      </c>
      <c r="BJ53" s="269">
        <f t="shared" si="2"/>
        <v>0</v>
      </c>
      <c r="BK53" s="269">
        <f t="shared" si="2"/>
        <v>0</v>
      </c>
      <c r="BL53" s="269">
        <f t="shared" si="2"/>
        <v>0</v>
      </c>
      <c r="BM53" s="269">
        <f t="shared" si="2"/>
        <v>0</v>
      </c>
      <c r="BN53" s="269">
        <f t="shared" si="2"/>
        <v>0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0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0</v>
      </c>
      <c r="BW53" s="269">
        <f t="shared" si="3"/>
        <v>0</v>
      </c>
      <c r="BX53" s="269">
        <f t="shared" si="3"/>
        <v>0</v>
      </c>
      <c r="BY53" s="269">
        <f t="shared" si="3"/>
        <v>0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0</v>
      </c>
      <c r="CD53" s="269">
        <f t="shared" si="3"/>
        <v>0</v>
      </c>
      <c r="CE53" s="32">
        <f>SUM(C53:CD53)</f>
        <v>455254</v>
      </c>
    </row>
    <row r="54" spans="1:83" x14ac:dyDescent="0.35">
      <c r="A54" s="20" t="s">
        <v>218</v>
      </c>
      <c r="B54" s="269">
        <f>B52+B53</f>
        <v>455254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>
        <v>8481</v>
      </c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2"/>
      <c r="T60" s="262"/>
      <c r="U60" s="227"/>
      <c r="V60" s="214"/>
      <c r="W60" s="214"/>
      <c r="X60" s="214"/>
      <c r="Y60" s="214"/>
      <c r="Z60" s="214"/>
      <c r="AA60" s="214"/>
      <c r="AB60" s="262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25443</v>
      </c>
      <c r="AZ60" s="214"/>
      <c r="BA60" s="262"/>
      <c r="BB60" s="262"/>
      <c r="BC60" s="262"/>
      <c r="BD60" s="262"/>
      <c r="BE60" s="214">
        <v>22000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/>
      <c r="D61" s="242"/>
      <c r="E61" s="242"/>
      <c r="F61" s="242"/>
      <c r="G61" s="242"/>
      <c r="H61" s="242">
        <v>25.97</v>
      </c>
      <c r="I61" s="242"/>
      <c r="J61" s="242"/>
      <c r="K61" s="242"/>
      <c r="L61" s="242"/>
      <c r="M61" s="242"/>
      <c r="N61" s="242"/>
      <c r="O61" s="242"/>
      <c r="P61" s="243"/>
      <c r="Q61" s="243"/>
      <c r="R61" s="243"/>
      <c r="S61" s="244"/>
      <c r="T61" s="244"/>
      <c r="U61" s="245"/>
      <c r="V61" s="243"/>
      <c r="W61" s="243"/>
      <c r="X61" s="243"/>
      <c r="Y61" s="243"/>
      <c r="Z61" s="243"/>
      <c r="AA61" s="243"/>
      <c r="AB61" s="244">
        <v>0.78</v>
      </c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>
        <v>0.43</v>
      </c>
      <c r="AN61" s="243"/>
      <c r="AO61" s="243"/>
      <c r="AP61" s="243"/>
      <c r="AQ61" s="243"/>
      <c r="AR61" s="243"/>
      <c r="AS61" s="243"/>
      <c r="AT61" s="243"/>
      <c r="AU61" s="243"/>
      <c r="AV61" s="244">
        <v>3.28</v>
      </c>
      <c r="AW61" s="244"/>
      <c r="AX61" s="244"/>
      <c r="AY61" s="243">
        <v>0.99</v>
      </c>
      <c r="AZ61" s="243"/>
      <c r="BA61" s="244"/>
      <c r="BB61" s="244"/>
      <c r="BC61" s="244"/>
      <c r="BD61" s="244"/>
      <c r="BE61" s="243">
        <v>0.54</v>
      </c>
      <c r="BF61" s="244">
        <v>1.24</v>
      </c>
      <c r="BG61" s="244"/>
      <c r="BH61" s="244"/>
      <c r="BI61" s="244">
        <v>2.94</v>
      </c>
      <c r="BJ61" s="244">
        <v>0.78</v>
      </c>
      <c r="BK61" s="244">
        <v>0.28000000000000003</v>
      </c>
      <c r="BL61" s="244">
        <v>1.3</v>
      </c>
      <c r="BM61" s="244"/>
      <c r="BN61" s="244"/>
      <c r="BO61" s="244"/>
      <c r="BP61" s="244"/>
      <c r="BQ61" s="244"/>
      <c r="BR61" s="244">
        <v>0.7</v>
      </c>
      <c r="BS61" s="244"/>
      <c r="BT61" s="244"/>
      <c r="BU61" s="244"/>
      <c r="BV61" s="244">
        <v>0.93</v>
      </c>
      <c r="BW61" s="244"/>
      <c r="BX61" s="244">
        <v>0.9</v>
      </c>
      <c r="BY61" s="244">
        <v>0.68</v>
      </c>
      <c r="BZ61" s="244"/>
      <c r="CA61" s="244"/>
      <c r="CB61" s="244"/>
      <c r="CC61" s="244">
        <v>0.45</v>
      </c>
      <c r="CD61" s="246" t="s">
        <v>233</v>
      </c>
      <c r="CE61" s="267">
        <f t="shared" ref="CE61:CE69" si="4">SUM(C61:CD61)</f>
        <v>42.19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>
        <v>2501981</v>
      </c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39">
        <v>123613</v>
      </c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>
        <v>35992</v>
      </c>
      <c r="AN62" s="214"/>
      <c r="AO62" s="214"/>
      <c r="AP62" s="214"/>
      <c r="AQ62" s="214"/>
      <c r="AR62" s="214"/>
      <c r="AS62" s="214"/>
      <c r="AT62" s="214"/>
      <c r="AU62" s="214"/>
      <c r="AV62" s="228">
        <v>238847</v>
      </c>
      <c r="AW62" s="228"/>
      <c r="AX62" s="228"/>
      <c r="AY62" s="214"/>
      <c r="AZ62" s="214"/>
      <c r="BA62" s="228"/>
      <c r="BB62" s="228"/>
      <c r="BC62" s="228"/>
      <c r="BD62" s="228"/>
      <c r="BE62" s="214">
        <v>35034</v>
      </c>
      <c r="BF62" s="228"/>
      <c r="BG62" s="228"/>
      <c r="BH62" s="228"/>
      <c r="BI62" s="228">
        <v>160645</v>
      </c>
      <c r="BJ62" s="228">
        <v>76349</v>
      </c>
      <c r="BK62" s="228">
        <v>16579</v>
      </c>
      <c r="BL62" s="228">
        <v>86367</v>
      </c>
      <c r="BM62" s="228"/>
      <c r="BN62" s="228">
        <v>827</v>
      </c>
      <c r="BO62" s="228"/>
      <c r="BP62" s="228"/>
      <c r="BQ62" s="228"/>
      <c r="BR62" s="228">
        <v>54729</v>
      </c>
      <c r="BS62" s="228"/>
      <c r="BT62" s="228"/>
      <c r="BU62" s="228"/>
      <c r="BV62" s="228">
        <v>41919</v>
      </c>
      <c r="BW62" s="228"/>
      <c r="BX62" s="228">
        <v>97247</v>
      </c>
      <c r="BY62" s="228">
        <v>104849</v>
      </c>
      <c r="BZ62" s="228"/>
      <c r="CA62" s="228"/>
      <c r="CB62" s="228"/>
      <c r="CC62" s="228">
        <v>44947</v>
      </c>
      <c r="CD62" s="29" t="s">
        <v>233</v>
      </c>
      <c r="CE62" s="32">
        <f t="shared" si="4"/>
        <v>3619925</v>
      </c>
    </row>
    <row r="63" spans="1:83" x14ac:dyDescent="0.3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0</v>
      </c>
      <c r="F63" s="268">
        <f t="shared" si="5"/>
        <v>0</v>
      </c>
      <c r="G63" s="268">
        <f t="shared" si="5"/>
        <v>0</v>
      </c>
      <c r="H63" s="268">
        <f t="shared" si="5"/>
        <v>451289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0</v>
      </c>
      <c r="Q63" s="268">
        <f t="shared" si="5"/>
        <v>0</v>
      </c>
      <c r="R63" s="268">
        <f t="shared" si="5"/>
        <v>0</v>
      </c>
      <c r="S63" s="268">
        <f t="shared" si="5"/>
        <v>0</v>
      </c>
      <c r="T63" s="268">
        <f t="shared" si="5"/>
        <v>0</v>
      </c>
      <c r="U63" s="268">
        <f t="shared" si="5"/>
        <v>0</v>
      </c>
      <c r="V63" s="268">
        <f t="shared" si="5"/>
        <v>0</v>
      </c>
      <c r="W63" s="268">
        <f t="shared" si="5"/>
        <v>0</v>
      </c>
      <c r="X63" s="268">
        <f t="shared" si="5"/>
        <v>0</v>
      </c>
      <c r="Y63" s="268">
        <f t="shared" si="5"/>
        <v>0</v>
      </c>
      <c r="Z63" s="268">
        <f t="shared" si="5"/>
        <v>0</v>
      </c>
      <c r="AA63" s="268">
        <f t="shared" si="5"/>
        <v>0</v>
      </c>
      <c r="AB63" s="268">
        <f t="shared" si="5"/>
        <v>22296</v>
      </c>
      <c r="AC63" s="268">
        <f t="shared" si="5"/>
        <v>0</v>
      </c>
      <c r="AD63" s="268">
        <f t="shared" si="5"/>
        <v>0</v>
      </c>
      <c r="AE63" s="268">
        <f t="shared" si="5"/>
        <v>0</v>
      </c>
      <c r="AF63" s="268">
        <f t="shared" si="5"/>
        <v>0</v>
      </c>
      <c r="AG63" s="268">
        <f t="shared" si="5"/>
        <v>0</v>
      </c>
      <c r="AH63" s="268">
        <f t="shared" si="5"/>
        <v>0</v>
      </c>
      <c r="AI63" s="268">
        <f t="shared" si="5"/>
        <v>0</v>
      </c>
      <c r="AJ63" s="268">
        <f t="shared" si="5"/>
        <v>0</v>
      </c>
      <c r="AK63" s="268">
        <f t="shared" si="5"/>
        <v>0</v>
      </c>
      <c r="AL63" s="268">
        <f t="shared" si="5"/>
        <v>0</v>
      </c>
      <c r="AM63" s="268">
        <f t="shared" si="5"/>
        <v>6492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43081</v>
      </c>
      <c r="AW63" s="268">
        <f t="shared" si="5"/>
        <v>0</v>
      </c>
      <c r="AX63" s="268">
        <f t="shared" si="5"/>
        <v>0</v>
      </c>
      <c r="AY63" s="268">
        <f t="shared" si="5"/>
        <v>0</v>
      </c>
      <c r="AZ63" s="268">
        <f t="shared" si="5"/>
        <v>0</v>
      </c>
      <c r="BA63" s="268">
        <f t="shared" si="5"/>
        <v>0</v>
      </c>
      <c r="BB63" s="268">
        <f t="shared" si="5"/>
        <v>0</v>
      </c>
      <c r="BC63" s="268">
        <f t="shared" si="5"/>
        <v>0</v>
      </c>
      <c r="BD63" s="268">
        <f t="shared" si="5"/>
        <v>0</v>
      </c>
      <c r="BE63" s="268">
        <f t="shared" si="5"/>
        <v>6319</v>
      </c>
      <c r="BF63" s="268">
        <f t="shared" si="5"/>
        <v>0</v>
      </c>
      <c r="BG63" s="268">
        <f t="shared" si="5"/>
        <v>0</v>
      </c>
      <c r="BH63" s="268">
        <f t="shared" si="5"/>
        <v>0</v>
      </c>
      <c r="BI63" s="268">
        <f t="shared" si="5"/>
        <v>28976</v>
      </c>
      <c r="BJ63" s="268">
        <f t="shared" si="5"/>
        <v>13771</v>
      </c>
      <c r="BK63" s="268">
        <f t="shared" si="5"/>
        <v>2990</v>
      </c>
      <c r="BL63" s="268">
        <f t="shared" si="5"/>
        <v>15578</v>
      </c>
      <c r="BM63" s="268">
        <f t="shared" si="5"/>
        <v>0</v>
      </c>
      <c r="BN63" s="268">
        <f t="shared" si="5"/>
        <v>149</v>
      </c>
      <c r="BO63" s="268">
        <f t="shared" si="5"/>
        <v>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9872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7561</v>
      </c>
      <c r="BW63" s="268">
        <f t="shared" si="6"/>
        <v>0</v>
      </c>
      <c r="BX63" s="268">
        <f t="shared" si="6"/>
        <v>17541</v>
      </c>
      <c r="BY63" s="268">
        <f t="shared" si="6"/>
        <v>18912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8107</v>
      </c>
      <c r="CD63" s="29" t="s">
        <v>233</v>
      </c>
      <c r="CE63" s="32">
        <f t="shared" si="4"/>
        <v>652934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39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>
        <v>1111050</v>
      </c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1111050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39">
        <v>99346</v>
      </c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>
        <v>915</v>
      </c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311852</v>
      </c>
      <c r="AZ65" s="214"/>
      <c r="BA65" s="228"/>
      <c r="BB65" s="228"/>
      <c r="BC65" s="228"/>
      <c r="BD65" s="228"/>
      <c r="BE65" s="214">
        <v>614</v>
      </c>
      <c r="BF65" s="228"/>
      <c r="BG65" s="228"/>
      <c r="BH65" s="228"/>
      <c r="BI65" s="228">
        <v>39034</v>
      </c>
      <c r="BJ65" s="228"/>
      <c r="BK65" s="228">
        <v>356</v>
      </c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>
        <v>4450</v>
      </c>
      <c r="BW65" s="228"/>
      <c r="BX65" s="228"/>
      <c r="BY65" s="228"/>
      <c r="BZ65" s="228"/>
      <c r="CA65" s="228"/>
      <c r="CB65" s="228"/>
      <c r="CC65" s="228">
        <v>1481</v>
      </c>
      <c r="CD65" s="29" t="s">
        <v>233</v>
      </c>
      <c r="CE65" s="32">
        <f t="shared" si="4"/>
        <v>458048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2178</v>
      </c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2178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>
        <v>14552</v>
      </c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>
        <v>47196</v>
      </c>
      <c r="V67" s="214"/>
      <c r="W67" s="214"/>
      <c r="X67" s="214"/>
      <c r="Y67" s="214">
        <v>6733</v>
      </c>
      <c r="Z67" s="214"/>
      <c r="AA67" s="214"/>
      <c r="AB67" s="239">
        <v>22059</v>
      </c>
      <c r="AC67" s="214"/>
      <c r="AD67" s="214"/>
      <c r="AE67" s="214"/>
      <c r="AF67" s="214"/>
      <c r="AG67" s="214">
        <v>10296</v>
      </c>
      <c r="AH67" s="214"/>
      <c r="AI67" s="214"/>
      <c r="AJ67" s="214"/>
      <c r="AK67" s="214"/>
      <c r="AL67" s="214"/>
      <c r="AM67" s="214">
        <v>13275</v>
      </c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12572</v>
      </c>
      <c r="AZ67" s="214"/>
      <c r="BA67" s="228">
        <v>21760</v>
      </c>
      <c r="BB67" s="228"/>
      <c r="BC67" s="228"/>
      <c r="BD67" s="228"/>
      <c r="BE67" s="214">
        <v>7219</v>
      </c>
      <c r="BF67" s="228">
        <v>100415</v>
      </c>
      <c r="BG67" s="228"/>
      <c r="BH67" s="228"/>
      <c r="BI67" s="228">
        <v>1058</v>
      </c>
      <c r="BJ67" s="228"/>
      <c r="BK67" s="228"/>
      <c r="BL67" s="228"/>
      <c r="BM67" s="228"/>
      <c r="BN67" s="228">
        <v>16561</v>
      </c>
      <c r="BO67" s="228"/>
      <c r="BP67" s="228"/>
      <c r="BQ67" s="228"/>
      <c r="BR67" s="228"/>
      <c r="BS67" s="228"/>
      <c r="BT67" s="228"/>
      <c r="BU67" s="228"/>
      <c r="BV67" s="228">
        <v>2963</v>
      </c>
      <c r="BW67" s="228">
        <v>26930</v>
      </c>
      <c r="BX67" s="228"/>
      <c r="BY67" s="228"/>
      <c r="BZ67" s="228"/>
      <c r="CA67" s="228"/>
      <c r="CB67" s="228"/>
      <c r="CC67" s="228"/>
      <c r="CD67" s="29" t="s">
        <v>233</v>
      </c>
      <c r="CE67" s="32">
        <f t="shared" si="4"/>
        <v>303589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455254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455254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>
        <v>330</v>
      </c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39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878</v>
      </c>
      <c r="BF69" s="228"/>
      <c r="BG69" s="228"/>
      <c r="BH69" s="228"/>
      <c r="BI69" s="228"/>
      <c r="BJ69" s="228"/>
      <c r="BK69" s="228"/>
      <c r="BL69" s="228"/>
      <c r="BM69" s="228"/>
      <c r="BN69" s="228">
        <v>649669</v>
      </c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650877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1060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5342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21748</v>
      </c>
      <c r="BD70" s="32">
        <f t="shared" si="9"/>
        <v>0</v>
      </c>
      <c r="BE70" s="32">
        <f t="shared" si="9"/>
        <v>20593</v>
      </c>
      <c r="BF70" s="32">
        <f t="shared" si="9"/>
        <v>0</v>
      </c>
      <c r="BG70" s="32">
        <f t="shared" si="9"/>
        <v>2837</v>
      </c>
      <c r="BH70" s="32">
        <f t="shared" si="9"/>
        <v>0</v>
      </c>
      <c r="BI70" s="32">
        <f t="shared" si="9"/>
        <v>21629</v>
      </c>
      <c r="BJ70" s="32">
        <f t="shared" si="9"/>
        <v>259</v>
      </c>
      <c r="BK70" s="32">
        <f t="shared" si="9"/>
        <v>427</v>
      </c>
      <c r="BL70" s="32">
        <f t="shared" si="9"/>
        <v>0</v>
      </c>
      <c r="BM70" s="32">
        <f t="shared" si="9"/>
        <v>0</v>
      </c>
      <c r="BN70" s="32">
        <f t="shared" si="9"/>
        <v>51121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-238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4515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1007229</v>
      </c>
      <c r="CD70" s="32">
        <f t="shared" si="10"/>
        <v>0</v>
      </c>
      <c r="CE70" s="32">
        <f>SUM(CE71:CE85)</f>
        <v>1136522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>
        <v>1060</v>
      </c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>
        <v>5342</v>
      </c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>
        <v>21748</v>
      </c>
      <c r="BD84" s="30"/>
      <c r="BE84" s="30">
        <v>20593</v>
      </c>
      <c r="BF84" s="30"/>
      <c r="BG84" s="30">
        <v>2837</v>
      </c>
      <c r="BH84" s="31"/>
      <c r="BI84" s="30">
        <v>21629</v>
      </c>
      <c r="BJ84" s="30">
        <v>259</v>
      </c>
      <c r="BK84" s="30">
        <v>427</v>
      </c>
      <c r="BL84" s="30"/>
      <c r="BM84" s="30"/>
      <c r="BN84" s="30">
        <v>51121</v>
      </c>
      <c r="BO84" s="30"/>
      <c r="BP84" s="30"/>
      <c r="BQ84" s="30"/>
      <c r="BR84" s="30">
        <v>-238</v>
      </c>
      <c r="BS84" s="30"/>
      <c r="BT84" s="30"/>
      <c r="BU84" s="30"/>
      <c r="BV84" s="30">
        <v>4515</v>
      </c>
      <c r="BW84" s="30"/>
      <c r="BX84" s="30"/>
      <c r="BY84" s="30"/>
      <c r="BZ84" s="30"/>
      <c r="CA84" s="30"/>
      <c r="CB84" s="30"/>
      <c r="CC84" s="30">
        <v>1007229</v>
      </c>
      <c r="CD84" s="35"/>
      <c r="CE84" s="32">
        <f t="shared" si="11"/>
        <v>1136522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3424466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47196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6733</v>
      </c>
      <c r="Z86" s="32">
        <f t="shared" si="12"/>
        <v>0</v>
      </c>
      <c r="AA86" s="32">
        <f t="shared" si="12"/>
        <v>0</v>
      </c>
      <c r="AB86" s="32">
        <f t="shared" si="12"/>
        <v>272656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10296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56674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281928</v>
      </c>
      <c r="AW86" s="32">
        <f t="shared" si="12"/>
        <v>0</v>
      </c>
      <c r="AX86" s="32">
        <f t="shared" si="12"/>
        <v>0</v>
      </c>
      <c r="AY86" s="32">
        <f t="shared" si="12"/>
        <v>324424</v>
      </c>
      <c r="AZ86" s="32">
        <f t="shared" si="12"/>
        <v>0</v>
      </c>
      <c r="BA86" s="32">
        <f t="shared" si="12"/>
        <v>21760</v>
      </c>
      <c r="BB86" s="32">
        <f t="shared" si="12"/>
        <v>0</v>
      </c>
      <c r="BC86" s="32">
        <f t="shared" si="12"/>
        <v>21748</v>
      </c>
      <c r="BD86" s="32">
        <f t="shared" si="12"/>
        <v>0</v>
      </c>
      <c r="BE86" s="32">
        <f t="shared" si="12"/>
        <v>72835</v>
      </c>
      <c r="BF86" s="32">
        <f t="shared" si="12"/>
        <v>100415</v>
      </c>
      <c r="BG86" s="32">
        <f t="shared" si="12"/>
        <v>2837</v>
      </c>
      <c r="BH86" s="32">
        <f t="shared" si="12"/>
        <v>0</v>
      </c>
      <c r="BI86" s="32">
        <f t="shared" si="12"/>
        <v>251342</v>
      </c>
      <c r="BJ86" s="32">
        <f t="shared" si="12"/>
        <v>90379</v>
      </c>
      <c r="BK86" s="32">
        <f t="shared" si="12"/>
        <v>20352</v>
      </c>
      <c r="BL86" s="32">
        <f t="shared" si="12"/>
        <v>101945</v>
      </c>
      <c r="BM86" s="32">
        <f t="shared" si="12"/>
        <v>0</v>
      </c>
      <c r="BN86" s="32">
        <f t="shared" si="12"/>
        <v>718327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64363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61408</v>
      </c>
      <c r="BW86" s="32">
        <f t="shared" si="13"/>
        <v>1137980</v>
      </c>
      <c r="BX86" s="32">
        <f t="shared" si="13"/>
        <v>114788</v>
      </c>
      <c r="BY86" s="32">
        <f t="shared" si="13"/>
        <v>123761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1061764</v>
      </c>
      <c r="CD86" s="32">
        <f t="shared" si="13"/>
        <v>0</v>
      </c>
      <c r="CE86" s="32">
        <f t="shared" si="11"/>
        <v>8390377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>
        <v>25257591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25257591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0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25257591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25257591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13">
        <v>22000</v>
      </c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233</v>
      </c>
      <c r="CE91" s="32">
        <f t="shared" si="14"/>
        <v>22000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>
        <v>25443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25443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>
        <v>28374</v>
      </c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28374</v>
      </c>
      <c r="CF94" s="32">
        <f>BA60</f>
        <v>0</v>
      </c>
    </row>
    <row r="95" spans="1:84" x14ac:dyDescent="0.35">
      <c r="A95" s="26" t="s">
        <v>279</v>
      </c>
      <c r="B95" s="20"/>
      <c r="C95" s="242"/>
      <c r="D95" s="242"/>
      <c r="E95" s="242"/>
      <c r="F95" s="242"/>
      <c r="G95" s="242"/>
      <c r="H95" s="242">
        <v>25.968269230769231</v>
      </c>
      <c r="I95" s="242"/>
      <c r="J95" s="242"/>
      <c r="K95" s="242"/>
      <c r="L95" s="242"/>
      <c r="M95" s="242"/>
      <c r="N95" s="242"/>
      <c r="O95" s="242"/>
      <c r="P95" s="243"/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25.968269230769231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/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17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/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>
        <v>1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909</v>
      </c>
      <c r="D128" s="220">
        <v>8481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30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30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137</v>
      </c>
      <c r="C155" s="50">
        <v>486</v>
      </c>
      <c r="D155" s="50">
        <v>286</v>
      </c>
      <c r="E155" s="32">
        <f>SUM(B155:D155)</f>
        <v>909</v>
      </c>
    </row>
    <row r="156" spans="1:6" x14ac:dyDescent="0.35">
      <c r="A156" s="20" t="s">
        <v>227</v>
      </c>
      <c r="B156" s="50">
        <v>1623</v>
      </c>
      <c r="C156" s="50">
        <v>4568</v>
      </c>
      <c r="D156" s="50">
        <v>2290</v>
      </c>
      <c r="E156" s="32">
        <f>SUM(B156:D156)</f>
        <v>8481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4544400</v>
      </c>
      <c r="C158" s="50">
        <v>12787600</v>
      </c>
      <c r="D158" s="50">
        <v>7925591</v>
      </c>
      <c r="E158" s="32">
        <f>SUM(B158:D158)</f>
        <v>25257591</v>
      </c>
      <c r="F158" s="18"/>
    </row>
    <row r="159" spans="1:6" x14ac:dyDescent="0.35">
      <c r="A159" s="20" t="s">
        <v>273</v>
      </c>
      <c r="B159" s="50"/>
      <c r="C159" s="50"/>
      <c r="D159" s="50"/>
      <c r="E159" s="32">
        <f>SUM(B159:D159)</f>
        <v>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276861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28953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123857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261750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56735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-95221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652935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649669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1208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650877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55017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13110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68127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37893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204971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242864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/>
      <c r="C212" s="216"/>
      <c r="D212" s="220"/>
      <c r="E212" s="32">
        <f t="shared" ref="E212:E220" si="16">SUM(B212:C212)-D212</f>
        <v>0</v>
      </c>
    </row>
    <row r="213" spans="1:5" x14ac:dyDescent="0.3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35">
      <c r="A214" s="20" t="s">
        <v>368</v>
      </c>
      <c r="B214" s="220"/>
      <c r="C214" s="216"/>
      <c r="D214" s="220"/>
      <c r="E214" s="32">
        <f t="shared" si="16"/>
        <v>0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537020.77</v>
      </c>
      <c r="C217" s="216">
        <v>4107.3999999999996</v>
      </c>
      <c r="D217" s="220"/>
      <c r="E217" s="32">
        <f t="shared" si="16"/>
        <v>541128.17000000004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4297441.29</v>
      </c>
      <c r="C219" s="216"/>
      <c r="D219" s="220"/>
      <c r="E219" s="32">
        <f t="shared" si="16"/>
        <v>4297441.29</v>
      </c>
    </row>
    <row r="220" spans="1:5" x14ac:dyDescent="0.35">
      <c r="A220" s="20" t="s">
        <v>374</v>
      </c>
      <c r="B220" s="220">
        <v>6462.27</v>
      </c>
      <c r="C220" s="216">
        <v>426.25</v>
      </c>
      <c r="D220" s="220"/>
      <c r="E220" s="32">
        <f t="shared" si="16"/>
        <v>6888.52</v>
      </c>
    </row>
    <row r="221" spans="1:5" x14ac:dyDescent="0.35">
      <c r="A221" s="20" t="s">
        <v>215</v>
      </c>
      <c r="B221" s="32">
        <f>SUM(B212:B220)</f>
        <v>4840924.33</v>
      </c>
      <c r="C221" s="265">
        <f>SUM(C212:C220)</f>
        <v>4533.6499999999996</v>
      </c>
      <c r="D221" s="32">
        <f>SUM(D212:D220)</f>
        <v>0</v>
      </c>
      <c r="E221" s="32">
        <f>SUM(E212:E220)</f>
        <v>4845457.9799999995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/>
      <c r="C227" s="216"/>
      <c r="D227" s="220"/>
      <c r="E227" s="32">
        <f t="shared" si="17"/>
        <v>0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440814.37</v>
      </c>
      <c r="C230" s="216">
        <v>24460.76</v>
      </c>
      <c r="D230" s="220"/>
      <c r="E230" s="32">
        <f t="shared" si="17"/>
        <v>465275.13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2645408.34</v>
      </c>
      <c r="C232" s="216">
        <v>430793.01</v>
      </c>
      <c r="D232" s="220"/>
      <c r="E232" s="32">
        <f t="shared" si="17"/>
        <v>3076201.3499999996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3086222.71</v>
      </c>
      <c r="C234" s="265">
        <f>SUM(C225:C233)</f>
        <v>455253.77</v>
      </c>
      <c r="D234" s="32">
        <f>SUM(D225:D233)</f>
        <v>0</v>
      </c>
      <c r="E234" s="32">
        <f>SUM(E225:E233)</f>
        <v>3541476.4799999995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8" t="s">
        <v>377</v>
      </c>
      <c r="C237" s="348"/>
      <c r="D237" s="38"/>
      <c r="E237" s="38"/>
    </row>
    <row r="238" spans="1:5" x14ac:dyDescent="0.35">
      <c r="A238" s="56" t="s">
        <v>377</v>
      </c>
      <c r="B238" s="38"/>
      <c r="C238" s="216">
        <v>143758</v>
      </c>
      <c r="D238" s="40">
        <f>C238</f>
        <v>143758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2741779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8507113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300938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3353248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14903078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170753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170753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125227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1359513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1484740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16702329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-64564.09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1503700.11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300827.21999999997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22297.58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67551.850000000006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67585.63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1295743.8600000001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/>
      <c r="D284" s="20"/>
      <c r="E284" s="20"/>
    </row>
    <row r="285" spans="1:5" x14ac:dyDescent="0.35">
      <c r="A285" s="20" t="s">
        <v>367</v>
      </c>
      <c r="B285" s="46" t="s">
        <v>284</v>
      </c>
      <c r="C285" s="216"/>
      <c r="D285" s="20"/>
      <c r="E285" s="20"/>
    </row>
    <row r="286" spans="1:5" x14ac:dyDescent="0.35">
      <c r="A286" s="20" t="s">
        <v>368</v>
      </c>
      <c r="B286" s="46" t="s">
        <v>284</v>
      </c>
      <c r="C286" s="216"/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541128.17000000004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4297441.29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6888.52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4845457.9799999995</v>
      </c>
      <c r="E292" s="20"/>
    </row>
    <row r="293" spans="1:5" x14ac:dyDescent="0.35">
      <c r="A293" s="20" t="s">
        <v>416</v>
      </c>
      <c r="B293" s="46" t="s">
        <v>284</v>
      </c>
      <c r="C293" s="47">
        <v>3541476.48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1303981.4999999995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2599725.3599999994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183006.96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/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147280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330286.95999999996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2269438.4010000001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2599725.361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2599725.3599999994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25257591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/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25257591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143758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14903078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170753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1484740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16702329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8555262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/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8555262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3619924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652935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1111050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458048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2178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303589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455254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650877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68127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242864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/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825531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825531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8390377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164885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164885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164885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22000</v>
      </c>
      <c r="E613" s="257">
        <f>SUM(C625:D648)+SUM(C669:D714)</f>
        <v>6517070</v>
      </c>
      <c r="F613" s="257">
        <f>CE65-(AX65+BD65+BE65+BG65+BJ65+BN65+BP65+BQ65+CB65+CC65+CD65)</f>
        <v>455953</v>
      </c>
      <c r="G613" s="255">
        <f>CE92-(AX92+AY92+BD92+BE92+BG92+BJ92+BN92+BP92+BQ92+CB92+CC92+CD92)</f>
        <v>25443</v>
      </c>
      <c r="H613" s="260">
        <f>CE61-(AX61+AY61+AZ61+BD61+BE61+BG61+BJ61+BN61+BO61+BP61+BQ61+BR61+CB61+CC61+CD61)</f>
        <v>38.729999999999997</v>
      </c>
      <c r="I613" s="255">
        <f>CE93-(AX93+AY93+AZ93+BD93+BE93+BF93+BG93+BJ93+BN93+BO93+BP93+BQ93+BR93+CB93+CC93+CD93)</f>
        <v>0</v>
      </c>
      <c r="J613" s="255">
        <f>CE94-(AX94+AY94+AZ94+BA94+BD94+BE94+BF94+BG94+BJ94+BN94+BO94+BP94+BQ94+BR94+CB94+CC94+CD94)</f>
        <v>28374</v>
      </c>
      <c r="K613" s="255">
        <f>CE90-(AW90+AX90+AY90+AZ90+BA90+BB90+BC90+BD90+BE90+BF90+BG90+BH90+BI90+BJ90+BK90+BL90+BM90+BN90+BO90+BP90+BQ90+BR90+BS90+BT90+BU90+BV90+BW90+BX90+CB90+CC90+CD90)</f>
        <v>25257591</v>
      </c>
      <c r="L613" s="261">
        <f>CE95-(AW95+AX95+AY95+AZ95+BA95+BB95+BC95+BD95+BE95+BF95+BG95+BH95+BI95+BJ95+BK95+BL95+BM95+BN95+BO95+BP95+BQ95+BR95+BS95+BT95+BU95+BV95+BW95+BX95+BY95+BZ95+CA95+CB95+CC95+CD95)</f>
        <v>25.968269230769231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72835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0</v>
      </c>
      <c r="D616" s="255">
        <f>SUM(C615:C616)</f>
        <v>72835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90379</v>
      </c>
      <c r="D618" s="255">
        <f>(D616/D613)*BJ91</f>
        <v>0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2837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718327</v>
      </c>
      <c r="D620" s="255">
        <f>(D616/D613)*BN91</f>
        <v>0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1061764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1873307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0</v>
      </c>
      <c r="D625" s="255">
        <f>(D616/D613)*BD91</f>
        <v>0</v>
      </c>
      <c r="E625" s="257">
        <f>(E624/E613)*SUM(C625:D625)</f>
        <v>0</v>
      </c>
      <c r="F625" s="257">
        <f>SUM(C625:E625)</f>
        <v>0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324424</v>
      </c>
      <c r="D626" s="255">
        <f>(D616/D613)*AY91</f>
        <v>0</v>
      </c>
      <c r="E626" s="257">
        <f>(E624/E613)*SUM(C626:D626)</f>
        <v>93254.445658555138</v>
      </c>
      <c r="F626" s="257">
        <f>(F625/F613)*AY65</f>
        <v>0</v>
      </c>
      <c r="G626" s="255">
        <f>SUM(C626:F626)</f>
        <v>417678.44565855514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64363</v>
      </c>
      <c r="D627" s="255">
        <f>(D616/D613)*BR91</f>
        <v>0</v>
      </c>
      <c r="E627" s="257">
        <f>(E624/E613)*SUM(C627:D627)</f>
        <v>18500.899705082189</v>
      </c>
      <c r="F627" s="257">
        <f>(F625/F613)*BR65</f>
        <v>0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0</v>
      </c>
      <c r="H629" s="257">
        <f>SUM(C627:G629)</f>
        <v>82863.899705082193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100415</v>
      </c>
      <c r="D630" s="255">
        <f>(D616/D613)*BF91</f>
        <v>0</v>
      </c>
      <c r="E630" s="257">
        <f>(E624/E613)*SUM(C630:D630)</f>
        <v>28863.910070783342</v>
      </c>
      <c r="F630" s="257">
        <f>(F625/F613)*BF65</f>
        <v>0</v>
      </c>
      <c r="G630" s="255">
        <f>(G626/G613)*BF92</f>
        <v>0</v>
      </c>
      <c r="H630" s="257">
        <f>(H629/H613)*BF61</f>
        <v>2653.0140881565176</v>
      </c>
      <c r="I630" s="255">
        <f>SUM(C630:H630)</f>
        <v>131931.92415893986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21760</v>
      </c>
      <c r="D631" s="255">
        <f>(D616/D613)*BA91</f>
        <v>0</v>
      </c>
      <c r="E631" s="257">
        <f>(E624/E613)*SUM(C631:D631)</f>
        <v>6254.8292898495793</v>
      </c>
      <c r="F631" s="257">
        <f>(F625/F613)*BA65</f>
        <v>0</v>
      </c>
      <c r="G631" s="255">
        <f>(G626/G613)*BA92</f>
        <v>0</v>
      </c>
      <c r="H631" s="257">
        <f>(H629/H613)*BA61</f>
        <v>0</v>
      </c>
      <c r="I631" s="255" t="e">
        <f>(I630/I613)*BA93</f>
        <v>#DIV/0!</v>
      </c>
      <c r="J631" s="255" t="e">
        <f>SUM(C631:I631)</f>
        <v>#DIV/0!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 t="e">
        <f>(I630/I613)*AW93</f>
        <v>#DIV/0!</v>
      </c>
      <c r="J632" s="255" t="e">
        <f>(J631/J613)*AW94</f>
        <v>#DIV/0!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 t="e">
        <f>(I630/I613)*BB93</f>
        <v>#DIV/0!</v>
      </c>
      <c r="J633" s="255" t="e">
        <f>(J631/J613)*BB94</f>
        <v>#DIV/0!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21748</v>
      </c>
      <c r="D634" s="255">
        <f>(D616/D613)*BC91</f>
        <v>0</v>
      </c>
      <c r="E634" s="257">
        <f>(E624/E613)*SUM(C634:D634)</f>
        <v>6251.379935461794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 t="e">
        <f>(I630/I613)*BC93</f>
        <v>#DIV/0!</v>
      </c>
      <c r="J634" s="255" t="e">
        <f>(J631/J613)*BC94</f>
        <v>#DIV/0!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251342</v>
      </c>
      <c r="D635" s="255">
        <f>(D616/D613)*BI91</f>
        <v>0</v>
      </c>
      <c r="E635" s="257">
        <f>(E624/E613)*SUM(C635:D635)</f>
        <v>72247.302544548395</v>
      </c>
      <c r="F635" s="257">
        <f>(F625/F613)*BI65</f>
        <v>0</v>
      </c>
      <c r="G635" s="255">
        <f>(G626/G613)*BI92</f>
        <v>0</v>
      </c>
      <c r="H635" s="257">
        <f>(H629/H613)*BI61</f>
        <v>6290.2108219194852</v>
      </c>
      <c r="I635" s="255" t="e">
        <f>(I630/I613)*BI93</f>
        <v>#DIV/0!</v>
      </c>
      <c r="J635" s="255" t="e">
        <f>(J631/J613)*BI94</f>
        <v>#DIV/0!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20352</v>
      </c>
      <c r="D636" s="255">
        <f>(D616/D613)*BK91</f>
        <v>0</v>
      </c>
      <c r="E636" s="257">
        <f>(E624/E613)*SUM(C636:D636)</f>
        <v>5850.1050416828421</v>
      </c>
      <c r="F636" s="257">
        <f>(F625/F613)*BK65</f>
        <v>0</v>
      </c>
      <c r="G636" s="255">
        <f>(G626/G613)*BK92</f>
        <v>0</v>
      </c>
      <c r="H636" s="257">
        <f>(H629/H613)*BK61</f>
        <v>599.06769732566534</v>
      </c>
      <c r="I636" s="255" t="e">
        <f>(I630/I613)*BK93</f>
        <v>#DIV/0!</v>
      </c>
      <c r="J636" s="255" t="e">
        <f>(J631/J613)*BK94</f>
        <v>#DIV/0!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0</v>
      </c>
      <c r="D637" s="255">
        <f>(D616/D613)*BH91</f>
        <v>0</v>
      </c>
      <c r="E637" s="257">
        <f>(E624/E613)*SUM(C637:D637)</f>
        <v>0</v>
      </c>
      <c r="F637" s="257">
        <f>(F625/F613)*BH65</f>
        <v>0</v>
      </c>
      <c r="G637" s="255">
        <f>(G626/G613)*BH92</f>
        <v>0</v>
      </c>
      <c r="H637" s="257">
        <f>(H629/H613)*BH61</f>
        <v>0</v>
      </c>
      <c r="I637" s="255" t="e">
        <f>(I630/I613)*BH93</f>
        <v>#DIV/0!</v>
      </c>
      <c r="J637" s="255" t="e">
        <f>(J631/J613)*BH94</f>
        <v>#DIV/0!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101945</v>
      </c>
      <c r="D638" s="255">
        <f>(D616/D613)*BL91</f>
        <v>0</v>
      </c>
      <c r="E638" s="257">
        <f>(E624/E613)*SUM(C638:D638)</f>
        <v>29303.702755225888</v>
      </c>
      <c r="F638" s="257">
        <f>(F625/F613)*BL65</f>
        <v>0</v>
      </c>
      <c r="G638" s="255">
        <f>(G626/G613)*BL92</f>
        <v>0</v>
      </c>
      <c r="H638" s="257">
        <f>(H629/H613)*BL61</f>
        <v>2781.3857375834464</v>
      </c>
      <c r="I638" s="255" t="e">
        <f>(I630/I613)*BL93</f>
        <v>#DIV/0!</v>
      </c>
      <c r="J638" s="255" t="e">
        <f>(J631/J613)*BL94</f>
        <v>#DIV/0!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 t="e">
        <f>(I630/I613)*BM93</f>
        <v>#DIV/0!</v>
      </c>
      <c r="J639" s="255" t="e">
        <f>(J631/J613)*BM94</f>
        <v>#DIV/0!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 t="e">
        <f>(I630/I613)*BS93</f>
        <v>#DIV/0!</v>
      </c>
      <c r="J640" s="255" t="e">
        <f>(J631/J613)*BS94</f>
        <v>#DIV/0!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 t="e">
        <f>(I630/I613)*BT93</f>
        <v>#DIV/0!</v>
      </c>
      <c r="J641" s="255" t="e">
        <f>(J631/J613)*BT94</f>
        <v>#DIV/0!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 t="e">
        <f>(I630/I613)*BU93</f>
        <v>#DIV/0!</v>
      </c>
      <c r="J642" s="255" t="e">
        <f>(J631/J613)*BU94</f>
        <v>#DIV/0!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61408</v>
      </c>
      <c r="D643" s="255">
        <f>(D616/D613)*BV91</f>
        <v>0</v>
      </c>
      <c r="E643" s="257">
        <f>(E624/E613)*SUM(C643:D643)</f>
        <v>17651.496187090208</v>
      </c>
      <c r="F643" s="257">
        <f>(F625/F613)*BV65</f>
        <v>0</v>
      </c>
      <c r="G643" s="255">
        <f>(G626/G613)*BV92</f>
        <v>0</v>
      </c>
      <c r="H643" s="257">
        <f>(H629/H613)*BV61</f>
        <v>1989.7605661173884</v>
      </c>
      <c r="I643" s="255" t="e">
        <f>(I630/I613)*BV93</f>
        <v>#DIV/0!</v>
      </c>
      <c r="J643" s="255" t="e">
        <f>(J631/J613)*BV94</f>
        <v>#DIV/0!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1137980</v>
      </c>
      <c r="D644" s="255">
        <f>(D616/D613)*BW91</f>
        <v>0</v>
      </c>
      <c r="E644" s="257">
        <f>(E624/E613)*SUM(C644:D644)</f>
        <v>327108.02551760222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 t="e">
        <f>(I630/I613)*BW93</f>
        <v>#DIV/0!</v>
      </c>
      <c r="J644" s="255" t="e">
        <f>(J631/J613)*BW94</f>
        <v>#DIV/0!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114788</v>
      </c>
      <c r="D645" s="255">
        <f>(D616/D613)*BX91</f>
        <v>0</v>
      </c>
      <c r="E645" s="257">
        <f>(E624/E613)*SUM(C645:D645)</f>
        <v>32995.374288752457</v>
      </c>
      <c r="F645" s="257">
        <f>(F625/F613)*BX65</f>
        <v>0</v>
      </c>
      <c r="G645" s="255">
        <f>(G626/G613)*BX92</f>
        <v>0</v>
      </c>
      <c r="H645" s="257">
        <f>(H629/H613)*BX61</f>
        <v>1925.5747414039242</v>
      </c>
      <c r="I645" s="255" t="e">
        <f>(I630/I613)*BX93</f>
        <v>#DIV/0!</v>
      </c>
      <c r="J645" s="255" t="e">
        <f>(J631/J613)*BX94</f>
        <v>#DIV/0!</v>
      </c>
      <c r="K645" s="257" t="e">
        <f>SUM(C632:J645)</f>
        <v>#DIV/0!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123761</v>
      </c>
      <c r="D646" s="255">
        <f>(D616/D613)*BY91</f>
        <v>0</v>
      </c>
      <c r="E646" s="257">
        <f>(E624/E613)*SUM(C646:D646)</f>
        <v>35574.629032218465</v>
      </c>
      <c r="F646" s="257">
        <f>(F625/F613)*BY65</f>
        <v>0</v>
      </c>
      <c r="G646" s="255">
        <f>(G626/G613)*BY92</f>
        <v>0</v>
      </c>
      <c r="H646" s="257">
        <f>(H629/H613)*BY61</f>
        <v>1454.8786935051874</v>
      </c>
      <c r="I646" s="255" t="e">
        <f>(I630/I613)*BY93</f>
        <v>#DIV/0!</v>
      </c>
      <c r="J646" s="255" t="e">
        <f>(J631/J613)*BY94</f>
        <v>#DIV/0!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 t="e">
        <f>(I630/I613)*BZ93</f>
        <v>#DIV/0!</v>
      </c>
      <c r="J647" s="255" t="e">
        <f>(J631/J613)*BZ94</f>
        <v>#DIV/0!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 t="e">
        <f>(I630/I613)*CA93</f>
        <v>#DIV/0!</v>
      </c>
      <c r="J648" s="255" t="e">
        <f>(J631/J613)*CA94</f>
        <v>#DIV/0!</v>
      </c>
      <c r="K648" s="257">
        <v>0</v>
      </c>
      <c r="L648" s="257" t="e">
        <f>SUM(C646:K648)</f>
        <v>#DIV/0!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4290428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 t="e">
        <f>(I630/I613)*C93</f>
        <v>#DIV/0!</v>
      </c>
      <c r="J669" s="255" t="e">
        <f>(J631/J613)*C94</f>
        <v>#DIV/0!</v>
      </c>
      <c r="K669" s="255" t="e">
        <f>(K645/K613)*C90</f>
        <v>#DIV/0!</v>
      </c>
      <c r="L669" s="255" t="e">
        <f>(L648/L613)*C95</f>
        <v>#DIV/0!</v>
      </c>
      <c r="M669" s="231" t="e">
        <f t="shared" ref="M669:M714" si="18">ROUND(SUM(D669:L669),0)</f>
        <v>#DIV/0!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 t="e">
        <f>(I630/I613)*D93</f>
        <v>#DIV/0!</v>
      </c>
      <c r="J670" s="255" t="e">
        <f>(J631/J613)*D94</f>
        <v>#DIV/0!</v>
      </c>
      <c r="K670" s="255" t="e">
        <f>(K645/K613)*D90</f>
        <v>#DIV/0!</v>
      </c>
      <c r="L670" s="255" t="e">
        <f>(L648/L613)*D95</f>
        <v>#DIV/0!</v>
      </c>
      <c r="M670" s="231" t="e">
        <f t="shared" si="18"/>
        <v>#DIV/0!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0</v>
      </c>
      <c r="D671" s="255">
        <f>(D616/D613)*E91</f>
        <v>0</v>
      </c>
      <c r="E671" s="257">
        <f>(E624/E613)*SUM(C671:D671)</f>
        <v>0</v>
      </c>
      <c r="F671" s="257">
        <f>(F625/F613)*E65</f>
        <v>0</v>
      </c>
      <c r="G671" s="255">
        <f>(G626/G613)*E92</f>
        <v>0</v>
      </c>
      <c r="H671" s="257">
        <f>(H629/H613)*E61</f>
        <v>0</v>
      </c>
      <c r="I671" s="255" t="e">
        <f>(I630/I613)*E93</f>
        <v>#DIV/0!</v>
      </c>
      <c r="J671" s="255" t="e">
        <f>(J631/J613)*E94</f>
        <v>#DIV/0!</v>
      </c>
      <c r="K671" s="255" t="e">
        <f>(K645/K613)*E90</f>
        <v>#DIV/0!</v>
      </c>
      <c r="L671" s="255" t="e">
        <f>(L648/L613)*E95</f>
        <v>#DIV/0!</v>
      </c>
      <c r="M671" s="231" t="e">
        <f t="shared" si="18"/>
        <v>#DIV/0!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 t="e">
        <f>(I630/I613)*F93</f>
        <v>#DIV/0!</v>
      </c>
      <c r="J672" s="255" t="e">
        <f>(J631/J613)*F94</f>
        <v>#DIV/0!</v>
      </c>
      <c r="K672" s="255" t="e">
        <f>(K645/K613)*F90</f>
        <v>#DIV/0!</v>
      </c>
      <c r="L672" s="255" t="e">
        <f>(L648/L613)*F95</f>
        <v>#DIV/0!</v>
      </c>
      <c r="M672" s="231" t="e">
        <f t="shared" si="18"/>
        <v>#DIV/0!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 t="e">
        <f>(I630/I613)*G93</f>
        <v>#DIV/0!</v>
      </c>
      <c r="J673" s="255" t="e">
        <f>(J631/J613)*G94</f>
        <v>#DIV/0!</v>
      </c>
      <c r="K673" s="255" t="e">
        <f>(K645/K613)*G90</f>
        <v>#DIV/0!</v>
      </c>
      <c r="L673" s="255" t="e">
        <f>(L648/L613)*G95</f>
        <v>#DIV/0!</v>
      </c>
      <c r="M673" s="231" t="e">
        <f t="shared" si="18"/>
        <v>#DIV/0!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3424466</v>
      </c>
      <c r="D674" s="255">
        <f>(D616/D613)*H91</f>
        <v>72835</v>
      </c>
      <c r="E674" s="257">
        <f>(E624/E613)*SUM(C674:D674)</f>
        <v>1005285.87914615</v>
      </c>
      <c r="F674" s="257">
        <f>(F625/F613)*H65</f>
        <v>0</v>
      </c>
      <c r="G674" s="255">
        <f>(G626/G613)*H92</f>
        <v>417678.44565855514</v>
      </c>
      <c r="H674" s="257">
        <f>(H629/H613)*H61</f>
        <v>55563.528926955456</v>
      </c>
      <c r="I674" s="255" t="e">
        <f>(I630/I613)*H93</f>
        <v>#DIV/0!</v>
      </c>
      <c r="J674" s="255" t="e">
        <f>(J631/J613)*H94</f>
        <v>#DIV/0!</v>
      </c>
      <c r="K674" s="255" t="e">
        <f>(K645/K613)*H90</f>
        <v>#DIV/0!</v>
      </c>
      <c r="L674" s="255" t="e">
        <f>(L648/L613)*H95</f>
        <v>#DIV/0!</v>
      </c>
      <c r="M674" s="231" t="e">
        <f t="shared" si="18"/>
        <v>#DIV/0!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 t="e">
        <f>(I630/I613)*I93</f>
        <v>#DIV/0!</v>
      </c>
      <c r="J675" s="255" t="e">
        <f>(J631/J613)*I94</f>
        <v>#DIV/0!</v>
      </c>
      <c r="K675" s="255" t="e">
        <f>(K645/K613)*I90</f>
        <v>#DIV/0!</v>
      </c>
      <c r="L675" s="255" t="e">
        <f>(L648/L613)*I95</f>
        <v>#DIV/0!</v>
      </c>
      <c r="M675" s="231" t="e">
        <f t="shared" si="18"/>
        <v>#DIV/0!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 t="e">
        <f>(I630/I613)*J93</f>
        <v>#DIV/0!</v>
      </c>
      <c r="J676" s="255" t="e">
        <f>(J631/J613)*J94</f>
        <v>#DIV/0!</v>
      </c>
      <c r="K676" s="255" t="e">
        <f>(K645/K613)*J90</f>
        <v>#DIV/0!</v>
      </c>
      <c r="L676" s="255" t="e">
        <f>(L648/L613)*J95</f>
        <v>#DIV/0!</v>
      </c>
      <c r="M676" s="231" t="e">
        <f t="shared" si="18"/>
        <v>#DIV/0!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 t="e">
        <f>(I630/I613)*K93</f>
        <v>#DIV/0!</v>
      </c>
      <c r="J677" s="255" t="e">
        <f>(J631/J613)*K94</f>
        <v>#DIV/0!</v>
      </c>
      <c r="K677" s="255" t="e">
        <f>(K645/K613)*K90</f>
        <v>#DIV/0!</v>
      </c>
      <c r="L677" s="255" t="e">
        <f>(L648/L613)*K95</f>
        <v>#DIV/0!</v>
      </c>
      <c r="M677" s="231" t="e">
        <f t="shared" si="18"/>
        <v>#DIV/0!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 t="e">
        <f>(I630/I613)*L93</f>
        <v>#DIV/0!</v>
      </c>
      <c r="J678" s="255" t="e">
        <f>(J631/J613)*L94</f>
        <v>#DIV/0!</v>
      </c>
      <c r="K678" s="255" t="e">
        <f>(K645/K613)*L90</f>
        <v>#DIV/0!</v>
      </c>
      <c r="L678" s="255" t="e">
        <f>(L648/L613)*L95</f>
        <v>#DIV/0!</v>
      </c>
      <c r="M678" s="231" t="e">
        <f t="shared" si="18"/>
        <v>#DIV/0!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 t="e">
        <f>(I630/I613)*M93</f>
        <v>#DIV/0!</v>
      </c>
      <c r="J679" s="255" t="e">
        <f>(J631/J613)*M94</f>
        <v>#DIV/0!</v>
      </c>
      <c r="K679" s="255" t="e">
        <f>(K645/K613)*M90</f>
        <v>#DIV/0!</v>
      </c>
      <c r="L679" s="255" t="e">
        <f>(L648/L613)*M95</f>
        <v>#DIV/0!</v>
      </c>
      <c r="M679" s="231" t="e">
        <f t="shared" si="18"/>
        <v>#DIV/0!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 t="e">
        <f>(I630/I613)*N93</f>
        <v>#DIV/0!</v>
      </c>
      <c r="J680" s="255" t="e">
        <f>(J631/J613)*N94</f>
        <v>#DIV/0!</v>
      </c>
      <c r="K680" s="255" t="e">
        <f>(K645/K613)*N90</f>
        <v>#DIV/0!</v>
      </c>
      <c r="L680" s="255" t="e">
        <f>(L648/L613)*N95</f>
        <v>#DIV/0!</v>
      </c>
      <c r="M680" s="231" t="e">
        <f t="shared" si="18"/>
        <v>#DIV/0!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 t="e">
        <f>(I630/I613)*O93</f>
        <v>#DIV/0!</v>
      </c>
      <c r="J681" s="255" t="e">
        <f>(J631/J613)*O94</f>
        <v>#DIV/0!</v>
      </c>
      <c r="K681" s="255" t="e">
        <f>(K645/K613)*O90</f>
        <v>#DIV/0!</v>
      </c>
      <c r="L681" s="255" t="e">
        <f>(L648/L613)*O95</f>
        <v>#DIV/0!</v>
      </c>
      <c r="M681" s="231" t="e">
        <f t="shared" si="18"/>
        <v>#DIV/0!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0</v>
      </c>
      <c r="D682" s="255">
        <f>(D616/D613)*P91</f>
        <v>0</v>
      </c>
      <c r="E682" s="257">
        <f>(E624/E613)*SUM(C682:D682)</f>
        <v>0</v>
      </c>
      <c r="F682" s="257">
        <f>(F625/F613)*P65</f>
        <v>0</v>
      </c>
      <c r="G682" s="255">
        <f>(G626/G613)*P92</f>
        <v>0</v>
      </c>
      <c r="H682" s="257">
        <f>(H629/H613)*P61</f>
        <v>0</v>
      </c>
      <c r="I682" s="255" t="e">
        <f>(I630/I613)*P93</f>
        <v>#DIV/0!</v>
      </c>
      <c r="J682" s="255" t="e">
        <f>(J631/J613)*P94</f>
        <v>#DIV/0!</v>
      </c>
      <c r="K682" s="255" t="e">
        <f>(K645/K613)*P90</f>
        <v>#DIV/0!</v>
      </c>
      <c r="L682" s="255" t="e">
        <f>(L648/L613)*P95</f>
        <v>#DIV/0!</v>
      </c>
      <c r="M682" s="231" t="e">
        <f t="shared" si="18"/>
        <v>#DIV/0!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 t="e">
        <f>(I630/I613)*Q93</f>
        <v>#DIV/0!</v>
      </c>
      <c r="J683" s="255" t="e">
        <f>(J631/J613)*Q94</f>
        <v>#DIV/0!</v>
      </c>
      <c r="K683" s="255" t="e">
        <f>(K645/K613)*Q90</f>
        <v>#DIV/0!</v>
      </c>
      <c r="L683" s="255" t="e">
        <f>(L648/L613)*Q95</f>
        <v>#DIV/0!</v>
      </c>
      <c r="M683" s="231" t="e">
        <f t="shared" si="18"/>
        <v>#DIV/0!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0</v>
      </c>
      <c r="D684" s="255">
        <f>(D616/D613)*R91</f>
        <v>0</v>
      </c>
      <c r="E684" s="257">
        <f>(E624/E613)*SUM(C684:D684)</f>
        <v>0</v>
      </c>
      <c r="F684" s="257">
        <f>(F625/F613)*R65</f>
        <v>0</v>
      </c>
      <c r="G684" s="255">
        <f>(G626/G613)*R92</f>
        <v>0</v>
      </c>
      <c r="H684" s="257">
        <f>(H629/H613)*R61</f>
        <v>0</v>
      </c>
      <c r="I684" s="255" t="e">
        <f>(I630/I613)*R93</f>
        <v>#DIV/0!</v>
      </c>
      <c r="J684" s="255" t="e">
        <f>(J631/J613)*R94</f>
        <v>#DIV/0!</v>
      </c>
      <c r="K684" s="255" t="e">
        <f>(K645/K613)*R90</f>
        <v>#DIV/0!</v>
      </c>
      <c r="L684" s="255" t="e">
        <f>(L648/L613)*R95</f>
        <v>#DIV/0!</v>
      </c>
      <c r="M684" s="231" t="e">
        <f t="shared" si="18"/>
        <v>#DIV/0!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0</v>
      </c>
      <c r="D685" s="255">
        <f>(D616/D613)*S91</f>
        <v>0</v>
      </c>
      <c r="E685" s="257">
        <f>(E624/E613)*SUM(C685:D685)</f>
        <v>0</v>
      </c>
      <c r="F685" s="257">
        <f>(F625/F613)*S65</f>
        <v>0</v>
      </c>
      <c r="G685" s="255">
        <f>(G626/G613)*S92</f>
        <v>0</v>
      </c>
      <c r="H685" s="257">
        <f>(H629/H613)*S61</f>
        <v>0</v>
      </c>
      <c r="I685" s="255" t="e">
        <f>(I630/I613)*S93</f>
        <v>#DIV/0!</v>
      </c>
      <c r="J685" s="255" t="e">
        <f>(J631/J613)*S94</f>
        <v>#DIV/0!</v>
      </c>
      <c r="K685" s="255" t="e">
        <f>(K645/K613)*S90</f>
        <v>#DIV/0!</v>
      </c>
      <c r="L685" s="255" t="e">
        <f>(L648/L613)*S95</f>
        <v>#DIV/0!</v>
      </c>
      <c r="M685" s="231" t="e">
        <f t="shared" si="18"/>
        <v>#DIV/0!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 t="e">
        <f>(I630/I613)*T93</f>
        <v>#DIV/0!</v>
      </c>
      <c r="J686" s="255" t="e">
        <f>(J631/J613)*T94</f>
        <v>#DIV/0!</v>
      </c>
      <c r="K686" s="255" t="e">
        <f>(K645/K613)*T90</f>
        <v>#DIV/0!</v>
      </c>
      <c r="L686" s="255" t="e">
        <f>(L648/L613)*T95</f>
        <v>#DIV/0!</v>
      </c>
      <c r="M686" s="231" t="e">
        <f t="shared" si="18"/>
        <v>#DIV/0!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47196</v>
      </c>
      <c r="D687" s="255">
        <f>(D616/D613)*U91</f>
        <v>0</v>
      </c>
      <c r="E687" s="257">
        <f>(E624/E613)*SUM(C687:D687)</f>
        <v>13566.310807157202</v>
      </c>
      <c r="F687" s="257">
        <f>(F625/F613)*U65</f>
        <v>0</v>
      </c>
      <c r="G687" s="255">
        <f>(G626/G613)*U92</f>
        <v>0</v>
      </c>
      <c r="H687" s="257">
        <f>(H629/H613)*U61</f>
        <v>0</v>
      </c>
      <c r="I687" s="255" t="e">
        <f>(I630/I613)*U93</f>
        <v>#DIV/0!</v>
      </c>
      <c r="J687" s="255" t="e">
        <f>(J631/J613)*U94</f>
        <v>#DIV/0!</v>
      </c>
      <c r="K687" s="255" t="e">
        <f>(K645/K613)*U90</f>
        <v>#DIV/0!</v>
      </c>
      <c r="L687" s="255" t="e">
        <f>(L648/L613)*U95</f>
        <v>#DIV/0!</v>
      </c>
      <c r="M687" s="231" t="e">
        <f t="shared" si="18"/>
        <v>#DIV/0!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 t="e">
        <f>(I630/I613)*V93</f>
        <v>#DIV/0!</v>
      </c>
      <c r="J688" s="255" t="e">
        <f>(J631/J613)*V94</f>
        <v>#DIV/0!</v>
      </c>
      <c r="K688" s="255" t="e">
        <f>(K645/K613)*V90</f>
        <v>#DIV/0!</v>
      </c>
      <c r="L688" s="255" t="e">
        <f>(L648/L613)*V95</f>
        <v>#DIV/0!</v>
      </c>
      <c r="M688" s="231" t="e">
        <f t="shared" si="18"/>
        <v>#DIV/0!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 t="e">
        <f>(I630/I613)*W93</f>
        <v>#DIV/0!</v>
      </c>
      <c r="J689" s="255" t="e">
        <f>(J631/J613)*W94</f>
        <v>#DIV/0!</v>
      </c>
      <c r="K689" s="255" t="e">
        <f>(K645/K613)*W90</f>
        <v>#DIV/0!</v>
      </c>
      <c r="L689" s="255" t="e">
        <f>(L648/L613)*W95</f>
        <v>#DIV/0!</v>
      </c>
      <c r="M689" s="231" t="e">
        <f t="shared" si="18"/>
        <v>#DIV/0!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0</v>
      </c>
      <c r="D690" s="255">
        <f>(D616/D613)*X91</f>
        <v>0</v>
      </c>
      <c r="E690" s="257">
        <f>(E624/E613)*SUM(C690:D690)</f>
        <v>0</v>
      </c>
      <c r="F690" s="257">
        <f>(F625/F613)*X65</f>
        <v>0</v>
      </c>
      <c r="G690" s="255">
        <f>(G626/G613)*X92</f>
        <v>0</v>
      </c>
      <c r="H690" s="257">
        <f>(H629/H613)*X61</f>
        <v>0</v>
      </c>
      <c r="I690" s="255" t="e">
        <f>(I630/I613)*X93</f>
        <v>#DIV/0!</v>
      </c>
      <c r="J690" s="255" t="e">
        <f>(J631/J613)*X94</f>
        <v>#DIV/0!</v>
      </c>
      <c r="K690" s="255" t="e">
        <f>(K645/K613)*X90</f>
        <v>#DIV/0!</v>
      </c>
      <c r="L690" s="255" t="e">
        <f>(L648/L613)*X95</f>
        <v>#DIV/0!</v>
      </c>
      <c r="M690" s="231" t="e">
        <f t="shared" si="18"/>
        <v>#DIV/0!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6733</v>
      </c>
      <c r="D691" s="255">
        <f>(D616/D613)*Y91</f>
        <v>0</v>
      </c>
      <c r="E691" s="257">
        <f>(E624/E613)*SUM(C691:D691)</f>
        <v>1935.3752577461955</v>
      </c>
      <c r="F691" s="257">
        <f>(F625/F613)*Y65</f>
        <v>0</v>
      </c>
      <c r="G691" s="255">
        <f>(G626/G613)*Y92</f>
        <v>0</v>
      </c>
      <c r="H691" s="257">
        <f>(H629/H613)*Y61</f>
        <v>0</v>
      </c>
      <c r="I691" s="255" t="e">
        <f>(I630/I613)*Y93</f>
        <v>#DIV/0!</v>
      </c>
      <c r="J691" s="255" t="e">
        <f>(J631/J613)*Y94</f>
        <v>#DIV/0!</v>
      </c>
      <c r="K691" s="255" t="e">
        <f>(K645/K613)*Y90</f>
        <v>#DIV/0!</v>
      </c>
      <c r="L691" s="255" t="e">
        <f>(L648/L613)*Y95</f>
        <v>#DIV/0!</v>
      </c>
      <c r="M691" s="231" t="e">
        <f t="shared" si="18"/>
        <v>#DIV/0!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 t="e">
        <f>(I630/I613)*Z93</f>
        <v>#DIV/0!</v>
      </c>
      <c r="J692" s="255" t="e">
        <f>(J631/J613)*Z94</f>
        <v>#DIV/0!</v>
      </c>
      <c r="K692" s="255" t="e">
        <f>(K645/K613)*Z90</f>
        <v>#DIV/0!</v>
      </c>
      <c r="L692" s="255" t="e">
        <f>(L648/L613)*Z95</f>
        <v>#DIV/0!</v>
      </c>
      <c r="M692" s="231" t="e">
        <f t="shared" si="18"/>
        <v>#DIV/0!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 t="e">
        <f>(I630/I613)*AA93</f>
        <v>#DIV/0!</v>
      </c>
      <c r="J693" s="255" t="e">
        <f>(J631/J613)*AA94</f>
        <v>#DIV/0!</v>
      </c>
      <c r="K693" s="255" t="e">
        <f>(K645/K613)*AA90</f>
        <v>#DIV/0!</v>
      </c>
      <c r="L693" s="255" t="e">
        <f>(L648/L613)*AA95</f>
        <v>#DIV/0!</v>
      </c>
      <c r="M693" s="231" t="e">
        <f t="shared" si="18"/>
        <v>#DIV/0!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272656</v>
      </c>
      <c r="D694" s="255">
        <f>(D616/D613)*AB91</f>
        <v>0</v>
      </c>
      <c r="E694" s="257">
        <f>(E624/E613)*SUM(C694:D694)</f>
        <v>78373.930829651974</v>
      </c>
      <c r="F694" s="257">
        <f>(F625/F613)*AB65</f>
        <v>0</v>
      </c>
      <c r="G694" s="255">
        <f>(G626/G613)*AB92</f>
        <v>0</v>
      </c>
      <c r="H694" s="257">
        <f>(H629/H613)*AB61</f>
        <v>1668.8314425500678</v>
      </c>
      <c r="I694" s="255" t="e">
        <f>(I630/I613)*AB93</f>
        <v>#DIV/0!</v>
      </c>
      <c r="J694" s="255" t="e">
        <f>(J631/J613)*AB94</f>
        <v>#DIV/0!</v>
      </c>
      <c r="K694" s="255" t="e">
        <f>(K645/K613)*AB90</f>
        <v>#DIV/0!</v>
      </c>
      <c r="L694" s="255" t="e">
        <f>(L648/L613)*AB95</f>
        <v>#DIV/0!</v>
      </c>
      <c r="M694" s="231" t="e">
        <f t="shared" si="18"/>
        <v>#DIV/0!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0</v>
      </c>
      <c r="D695" s="255">
        <f>(D616/D613)*AC91</f>
        <v>0</v>
      </c>
      <c r="E695" s="257">
        <f>(E624/E613)*SUM(C695:D695)</f>
        <v>0</v>
      </c>
      <c r="F695" s="257">
        <f>(F625/F613)*AC65</f>
        <v>0</v>
      </c>
      <c r="G695" s="255">
        <f>(G626/G613)*AC92</f>
        <v>0</v>
      </c>
      <c r="H695" s="257">
        <f>(H629/H613)*AC61</f>
        <v>0</v>
      </c>
      <c r="I695" s="255" t="e">
        <f>(I630/I613)*AC93</f>
        <v>#DIV/0!</v>
      </c>
      <c r="J695" s="255" t="e">
        <f>(J631/J613)*AC94</f>
        <v>#DIV/0!</v>
      </c>
      <c r="K695" s="255" t="e">
        <f>(K645/K613)*AC90</f>
        <v>#DIV/0!</v>
      </c>
      <c r="L695" s="255" t="e">
        <f>(L648/L613)*AC95</f>
        <v>#DIV/0!</v>
      </c>
      <c r="M695" s="231" t="e">
        <f t="shared" si="18"/>
        <v>#DIV/0!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 t="e">
        <f>(I630/I613)*AD93</f>
        <v>#DIV/0!</v>
      </c>
      <c r="J696" s="255" t="e">
        <f>(J631/J613)*AD94</f>
        <v>#DIV/0!</v>
      </c>
      <c r="K696" s="255" t="e">
        <f>(K645/K613)*AD90</f>
        <v>#DIV/0!</v>
      </c>
      <c r="L696" s="255" t="e">
        <f>(L648/L613)*AD95</f>
        <v>#DIV/0!</v>
      </c>
      <c r="M696" s="231" t="e">
        <f t="shared" si="18"/>
        <v>#DIV/0!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0</v>
      </c>
      <c r="D697" s="255">
        <f>(D616/D613)*AE91</f>
        <v>0</v>
      </c>
      <c r="E697" s="257">
        <f>(E624/E613)*SUM(C697:D697)</f>
        <v>0</v>
      </c>
      <c r="F697" s="257">
        <f>(F625/F613)*AE65</f>
        <v>0</v>
      </c>
      <c r="G697" s="255">
        <f>(G626/G613)*AE92</f>
        <v>0</v>
      </c>
      <c r="H697" s="257">
        <f>(H629/H613)*AE61</f>
        <v>0</v>
      </c>
      <c r="I697" s="255" t="e">
        <f>(I630/I613)*AE93</f>
        <v>#DIV/0!</v>
      </c>
      <c r="J697" s="255" t="e">
        <f>(J631/J613)*AE94</f>
        <v>#DIV/0!</v>
      </c>
      <c r="K697" s="255" t="e">
        <f>(K645/K613)*AE90</f>
        <v>#DIV/0!</v>
      </c>
      <c r="L697" s="255" t="e">
        <f>(L648/L613)*AE95</f>
        <v>#DIV/0!</v>
      </c>
      <c r="M697" s="231" t="e">
        <f t="shared" si="18"/>
        <v>#DIV/0!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 t="e">
        <f>(I630/I613)*AF93</f>
        <v>#DIV/0!</v>
      </c>
      <c r="J698" s="255" t="e">
        <f>(J631/J613)*AF94</f>
        <v>#DIV/0!</v>
      </c>
      <c r="K698" s="255" t="e">
        <f>(K645/K613)*AF90</f>
        <v>#DIV/0!</v>
      </c>
      <c r="L698" s="255" t="e">
        <f>(L648/L613)*AF95</f>
        <v>#DIV/0!</v>
      </c>
      <c r="M698" s="231" t="e">
        <f t="shared" si="18"/>
        <v>#DIV/0!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10296</v>
      </c>
      <c r="D699" s="255">
        <f>(D616/D613)*AG91</f>
        <v>0</v>
      </c>
      <c r="E699" s="257">
        <f>(E624/E613)*SUM(C699:D699)</f>
        <v>2959.5460647192676</v>
      </c>
      <c r="F699" s="257">
        <f>(F625/F613)*AG65</f>
        <v>0</v>
      </c>
      <c r="G699" s="255">
        <f>(G626/G613)*AG92</f>
        <v>0</v>
      </c>
      <c r="H699" s="257">
        <f>(H629/H613)*AG61</f>
        <v>0</v>
      </c>
      <c r="I699" s="255" t="e">
        <f>(I630/I613)*AG93</f>
        <v>#DIV/0!</v>
      </c>
      <c r="J699" s="255" t="e">
        <f>(J631/J613)*AG94</f>
        <v>#DIV/0!</v>
      </c>
      <c r="K699" s="255" t="e">
        <f>(K645/K613)*AG90</f>
        <v>#DIV/0!</v>
      </c>
      <c r="L699" s="255" t="e">
        <f>(L648/L613)*AG95</f>
        <v>#DIV/0!</v>
      </c>
      <c r="M699" s="231" t="e">
        <f t="shared" si="18"/>
        <v>#DIV/0!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 t="e">
        <f>(I630/I613)*AH93</f>
        <v>#DIV/0!</v>
      </c>
      <c r="J700" s="255" t="e">
        <f>(J631/J613)*AH94</f>
        <v>#DIV/0!</v>
      </c>
      <c r="K700" s="255" t="e">
        <f>(K645/K613)*AH90</f>
        <v>#DIV/0!</v>
      </c>
      <c r="L700" s="255" t="e">
        <f>(L648/L613)*AH95</f>
        <v>#DIV/0!</v>
      </c>
      <c r="M700" s="231" t="e">
        <f t="shared" si="18"/>
        <v>#DIV/0!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 t="e">
        <f>(I630/I613)*AI93</f>
        <v>#DIV/0!</v>
      </c>
      <c r="J701" s="255" t="e">
        <f>(J631/J613)*AI94</f>
        <v>#DIV/0!</v>
      </c>
      <c r="K701" s="255" t="e">
        <f>(K645/K613)*AI90</f>
        <v>#DIV/0!</v>
      </c>
      <c r="L701" s="255" t="e">
        <f>(L648/L613)*AI95</f>
        <v>#DIV/0!</v>
      </c>
      <c r="M701" s="231" t="e">
        <f t="shared" si="18"/>
        <v>#DIV/0!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0</v>
      </c>
      <c r="D702" s="255">
        <f>(D616/D613)*AJ91</f>
        <v>0</v>
      </c>
      <c r="E702" s="257">
        <f>(E624/E613)*SUM(C702:D702)</f>
        <v>0</v>
      </c>
      <c r="F702" s="257">
        <f>(F625/F613)*AJ65</f>
        <v>0</v>
      </c>
      <c r="G702" s="255">
        <f>(G626/G613)*AJ92</f>
        <v>0</v>
      </c>
      <c r="H702" s="257">
        <f>(H629/H613)*AJ61</f>
        <v>0</v>
      </c>
      <c r="I702" s="255" t="e">
        <f>(I630/I613)*AJ93</f>
        <v>#DIV/0!</v>
      </c>
      <c r="J702" s="255" t="e">
        <f>(J631/J613)*AJ94</f>
        <v>#DIV/0!</v>
      </c>
      <c r="K702" s="255" t="e">
        <f>(K645/K613)*AJ90</f>
        <v>#DIV/0!</v>
      </c>
      <c r="L702" s="255" t="e">
        <f>(L648/L613)*AJ95</f>
        <v>#DIV/0!</v>
      </c>
      <c r="M702" s="231" t="e">
        <f t="shared" si="18"/>
        <v>#DIV/0!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 t="e">
        <f>(I630/I613)*AK93</f>
        <v>#DIV/0!</v>
      </c>
      <c r="J703" s="255" t="e">
        <f>(J631/J613)*AK94</f>
        <v>#DIV/0!</v>
      </c>
      <c r="K703" s="255" t="e">
        <f>(K645/K613)*AK90</f>
        <v>#DIV/0!</v>
      </c>
      <c r="L703" s="255" t="e">
        <f>(L648/L613)*AK95</f>
        <v>#DIV/0!</v>
      </c>
      <c r="M703" s="231" t="e">
        <f t="shared" si="18"/>
        <v>#DIV/0!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 t="e">
        <f>(I630/I613)*AL93</f>
        <v>#DIV/0!</v>
      </c>
      <c r="J704" s="255" t="e">
        <f>(J631/J613)*AL94</f>
        <v>#DIV/0!</v>
      </c>
      <c r="K704" s="255" t="e">
        <f>(K645/K613)*AL90</f>
        <v>#DIV/0!</v>
      </c>
      <c r="L704" s="255" t="e">
        <f>(L648/L613)*AL95</f>
        <v>#DIV/0!</v>
      </c>
      <c r="M704" s="231" t="e">
        <f t="shared" si="18"/>
        <v>#DIV/0!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56674</v>
      </c>
      <c r="D705" s="255">
        <f>(D616/D613)*AM91</f>
        <v>0</v>
      </c>
      <c r="E705" s="257">
        <f>(E624/E613)*SUM(C705:D705)</f>
        <v>16290.725881109147</v>
      </c>
      <c r="F705" s="257">
        <f>(F625/F613)*AM65</f>
        <v>0</v>
      </c>
      <c r="G705" s="255">
        <f>(G626/G613)*AM92</f>
        <v>0</v>
      </c>
      <c r="H705" s="257">
        <f>(H629/H613)*AM61</f>
        <v>919.99682089298597</v>
      </c>
      <c r="I705" s="255" t="e">
        <f>(I630/I613)*AM93</f>
        <v>#DIV/0!</v>
      </c>
      <c r="J705" s="255" t="e">
        <f>(J631/J613)*AM94</f>
        <v>#DIV/0!</v>
      </c>
      <c r="K705" s="255" t="e">
        <f>(K645/K613)*AM90</f>
        <v>#DIV/0!</v>
      </c>
      <c r="L705" s="255" t="e">
        <f>(L648/L613)*AM95</f>
        <v>#DIV/0!</v>
      </c>
      <c r="M705" s="231" t="e">
        <f t="shared" si="18"/>
        <v>#DIV/0!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 t="e">
        <f>(I630/I613)*AN93</f>
        <v>#DIV/0!</v>
      </c>
      <c r="J706" s="255" t="e">
        <f>(J631/J613)*AN94</f>
        <v>#DIV/0!</v>
      </c>
      <c r="K706" s="255" t="e">
        <f>(K645/K613)*AN90</f>
        <v>#DIV/0!</v>
      </c>
      <c r="L706" s="255" t="e">
        <f>(L648/L613)*AN95</f>
        <v>#DIV/0!</v>
      </c>
      <c r="M706" s="231" t="e">
        <f t="shared" si="18"/>
        <v>#DIV/0!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 t="e">
        <f>(I630/I613)*AO93</f>
        <v>#DIV/0!</v>
      </c>
      <c r="J707" s="255" t="e">
        <f>(J631/J613)*AO94</f>
        <v>#DIV/0!</v>
      </c>
      <c r="K707" s="255" t="e">
        <f>(K645/K613)*AO90</f>
        <v>#DIV/0!</v>
      </c>
      <c r="L707" s="255" t="e">
        <f>(L648/L613)*AO95</f>
        <v>#DIV/0!</v>
      </c>
      <c r="M707" s="231" t="e">
        <f t="shared" si="18"/>
        <v>#DIV/0!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 t="e">
        <f>(I630/I613)*AP93</f>
        <v>#DIV/0!</v>
      </c>
      <c r="J708" s="255" t="e">
        <f>(J631/J613)*AP94</f>
        <v>#DIV/0!</v>
      </c>
      <c r="K708" s="255" t="e">
        <f>(K645/K613)*AP90</f>
        <v>#DIV/0!</v>
      </c>
      <c r="L708" s="255" t="e">
        <f>(L648/L613)*AP95</f>
        <v>#DIV/0!</v>
      </c>
      <c r="M708" s="231" t="e">
        <f t="shared" si="18"/>
        <v>#DIV/0!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 t="e">
        <f>(I630/I613)*AQ93</f>
        <v>#DIV/0!</v>
      </c>
      <c r="J709" s="255" t="e">
        <f>(J631/J613)*AQ94</f>
        <v>#DIV/0!</v>
      </c>
      <c r="K709" s="255" t="e">
        <f>(K645/K613)*AQ90</f>
        <v>#DIV/0!</v>
      </c>
      <c r="L709" s="255" t="e">
        <f>(L648/L613)*AQ95</f>
        <v>#DIV/0!</v>
      </c>
      <c r="M709" s="231" t="e">
        <f t="shared" si="18"/>
        <v>#DIV/0!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 t="e">
        <f>(I630/I613)*AR93</f>
        <v>#DIV/0!</v>
      </c>
      <c r="J710" s="255" t="e">
        <f>(J631/J613)*AR94</f>
        <v>#DIV/0!</v>
      </c>
      <c r="K710" s="255" t="e">
        <f>(K645/K613)*AR90</f>
        <v>#DIV/0!</v>
      </c>
      <c r="L710" s="255" t="e">
        <f>(L648/L613)*AR95</f>
        <v>#DIV/0!</v>
      </c>
      <c r="M710" s="231" t="e">
        <f t="shared" si="18"/>
        <v>#DIV/0!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 t="e">
        <f>(I630/I613)*AS93</f>
        <v>#DIV/0!</v>
      </c>
      <c r="J711" s="255" t="e">
        <f>(J631/J613)*AS94</f>
        <v>#DIV/0!</v>
      </c>
      <c r="K711" s="255" t="e">
        <f>(K645/K613)*AS90</f>
        <v>#DIV/0!</v>
      </c>
      <c r="L711" s="255" t="e">
        <f>(L648/L613)*AS95</f>
        <v>#DIV/0!</v>
      </c>
      <c r="M711" s="231" t="e">
        <f t="shared" si="18"/>
        <v>#DIV/0!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 t="e">
        <f>(I630/I613)*AT93</f>
        <v>#DIV/0!</v>
      </c>
      <c r="J712" s="255" t="e">
        <f>(J631/J613)*AT94</f>
        <v>#DIV/0!</v>
      </c>
      <c r="K712" s="255" t="e">
        <f>(K645/K613)*AT90</f>
        <v>#DIV/0!</v>
      </c>
      <c r="L712" s="255" t="e">
        <f>(L648/L613)*AT95</f>
        <v>#DIV/0!</v>
      </c>
      <c r="M712" s="231" t="e">
        <f t="shared" si="18"/>
        <v>#DIV/0!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 t="e">
        <f>(I630/I613)*AU93</f>
        <v>#DIV/0!</v>
      </c>
      <c r="J713" s="255" t="e">
        <f>(J631/J613)*AU94</f>
        <v>#DIV/0!</v>
      </c>
      <c r="K713" s="255" t="e">
        <f>(K645/K613)*AU90</f>
        <v>#DIV/0!</v>
      </c>
      <c r="L713" s="255" t="e">
        <f>(L648/L613)*AU95</f>
        <v>#DIV/0!</v>
      </c>
      <c r="M713" s="231" t="e">
        <f t="shared" si="18"/>
        <v>#DIV/0!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281928</v>
      </c>
      <c r="D714" s="255">
        <f>(D616/D613)*AV91</f>
        <v>0</v>
      </c>
      <c r="E714" s="257">
        <f>(E624/E613)*SUM(C714:D714)</f>
        <v>81039.131986613604</v>
      </c>
      <c r="F714" s="257">
        <f>(F625/F613)*AV65</f>
        <v>0</v>
      </c>
      <c r="G714" s="255">
        <f>(G626/G613)*AV92</f>
        <v>0</v>
      </c>
      <c r="H714" s="257">
        <f>(H629/H613)*AV61</f>
        <v>7017.6501686720785</v>
      </c>
      <c r="I714" s="255" t="e">
        <f>(I630/I613)*AV93</f>
        <v>#DIV/0!</v>
      </c>
      <c r="J714" s="255" t="e">
        <f>(J631/J613)*AV94</f>
        <v>#DIV/0!</v>
      </c>
      <c r="K714" s="255" t="e">
        <f>(K645/K613)*AV90</f>
        <v>#DIV/0!</v>
      </c>
      <c r="L714" s="255" t="e">
        <f>(L648/L613)*AV95</f>
        <v>#DIV/0!</v>
      </c>
      <c r="M714" s="231" t="e">
        <f t="shared" si="18"/>
        <v>#DIV/0!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8390377</v>
      </c>
      <c r="D716" s="231">
        <f>SUM(D617:D648)+SUM(D669:D714)</f>
        <v>72835</v>
      </c>
      <c r="E716" s="231">
        <f>SUM(E625:E648)+SUM(E669:E714)</f>
        <v>1873307</v>
      </c>
      <c r="F716" s="231">
        <f>SUM(F626:F649)+SUM(F669:F714)</f>
        <v>0</v>
      </c>
      <c r="G716" s="231">
        <f>SUM(G627:G648)+SUM(G669:G714)</f>
        <v>417678.44565855514</v>
      </c>
      <c r="H716" s="231">
        <f>SUM(H630:H648)+SUM(H669:H714)</f>
        <v>82863.899705082207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49" t="s">
        <v>669</v>
      </c>
    </row>
    <row r="717" spans="1:14" s="231" customFormat="1" ht="12.65" customHeight="1" x14ac:dyDescent="0.3">
      <c r="C717" s="252">
        <f>CE86</f>
        <v>8390377</v>
      </c>
      <c r="D717" s="231">
        <f>D616</f>
        <v>72835</v>
      </c>
      <c r="E717" s="231">
        <f>E624</f>
        <v>1873307</v>
      </c>
      <c r="F717" s="231">
        <f>F625</f>
        <v>0</v>
      </c>
      <c r="G717" s="231">
        <f>G626</f>
        <v>417678.44565855514</v>
      </c>
      <c r="H717" s="231">
        <f>H629</f>
        <v>82863.899705082193</v>
      </c>
      <c r="I717" s="231">
        <f>I630</f>
        <v>131931.92415893986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4290428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J2" sqref="J2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922</v>
      </c>
      <c r="C2" s="12" t="str">
        <f>SUBSTITUTE(LEFT(data!C98,49),",","")</f>
        <v>BHC Fairfax Behavioral Health - Everett</v>
      </c>
      <c r="D2" s="12" t="str">
        <f>LEFT(data!C99,49)</f>
        <v>916 Pacific Ave, 7th Floor</v>
      </c>
      <c r="E2" s="12" t="str">
        <f>RIGHT(data!C100,100)</f>
        <v>Everett</v>
      </c>
      <c r="F2" s="12" t="str">
        <f>RIGHT(data!C101,100)</f>
        <v>WA</v>
      </c>
      <c r="G2" s="12" t="str">
        <f>RIGHT(data!C102,100)</f>
        <v/>
      </c>
      <c r="H2" s="12" t="str">
        <f>RIGHT(data!C103,100)</f>
        <v>Snohomish</v>
      </c>
      <c r="I2" s="12" t="str">
        <f>LEFT(data!C104,49)</f>
        <v>Christopher West</v>
      </c>
      <c r="J2" s="12" t="str">
        <f>LEFT(data!C105,49)</f>
        <v>Brady Gustafson</v>
      </c>
      <c r="K2" s="12" t="str">
        <f>LEFT(data!C107,49)</f>
        <v>425.821.2000</v>
      </c>
      <c r="L2" s="12" t="str">
        <f>LEFT(data!C107,49)</f>
        <v>425.821.2000</v>
      </c>
      <c r="M2" s="12" t="str">
        <f>LEFT(data!C109,49)</f>
        <v>Nicole Bryan</v>
      </c>
      <c r="N2" s="12" t="str">
        <f>LEFT(data!C110,49)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922</v>
      </c>
      <c r="B2" s="224" t="str">
        <f>RIGHT(data!C96,4)</f>
        <v>2022</v>
      </c>
      <c r="C2" s="16" t="s">
        <v>1123</v>
      </c>
      <c r="D2" s="223">
        <f>ROUND(data!C181,0)</f>
        <v>303210</v>
      </c>
      <c r="E2" s="223">
        <f>ROUND(data!C182,0)</f>
        <v>31709</v>
      </c>
      <c r="F2" s="223">
        <f>ROUND(data!C183,0)</f>
        <v>123088</v>
      </c>
      <c r="G2" s="223">
        <f>ROUND(data!C184,0)</f>
        <v>243270</v>
      </c>
      <c r="H2" s="223">
        <f>ROUND(data!C185,0)</f>
        <v>0</v>
      </c>
      <c r="I2" s="223">
        <f>ROUND(data!C186,0)</f>
        <v>61219</v>
      </c>
      <c r="J2" s="223">
        <f>ROUND(data!C187+data!C188,0)</f>
        <v>-92241</v>
      </c>
      <c r="K2" s="223">
        <f>ROUND(data!C191,0)</f>
        <v>662284</v>
      </c>
      <c r="L2" s="223">
        <f>ROUND(data!C192,0)</f>
        <v>902</v>
      </c>
      <c r="M2" s="223">
        <f>ROUND(data!C195,0)</f>
        <v>54626</v>
      </c>
      <c r="N2" s="223">
        <f>ROUND(data!C196,0)</f>
        <v>15432</v>
      </c>
      <c r="O2" s="223">
        <f>ROUND(data!C199,0)</f>
        <v>47302</v>
      </c>
      <c r="P2" s="223">
        <f>ROUND(data!C200,0)</f>
        <v>249868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0</v>
      </c>
      <c r="X2" s="223">
        <f>ROUND(data!C212,0)</f>
        <v>0</v>
      </c>
      <c r="Y2" s="223">
        <f>ROUND(data!D212,0)</f>
        <v>0</v>
      </c>
      <c r="Z2" s="223">
        <f>ROUND(data!B213,0)</f>
        <v>0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541128</v>
      </c>
      <c r="AJ2" s="223">
        <f>ROUND(data!C216,0)</f>
        <v>79886</v>
      </c>
      <c r="AK2" s="223">
        <f>ROUND(data!D216,0)</f>
        <v>75310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4297441</v>
      </c>
      <c r="AP2" s="223">
        <f>ROUND(data!C218,0)</f>
        <v>0</v>
      </c>
      <c r="AQ2" s="223">
        <f>ROUND(data!D218,0)</f>
        <v>0</v>
      </c>
      <c r="AR2" s="223">
        <f>ROUND(data!B219,0)</f>
        <v>6889</v>
      </c>
      <c r="AS2" s="223">
        <f>ROUND(data!C219,0)</f>
        <v>43347</v>
      </c>
      <c r="AT2" s="223">
        <f>ROUND(data!D219,0)</f>
        <v>6889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0</v>
      </c>
      <c r="BB2" s="223">
        <f>ROUND(data!C226,0)</f>
        <v>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465275</v>
      </c>
      <c r="BK2" s="223">
        <f>ROUND(data!C229,0)</f>
        <v>25629</v>
      </c>
      <c r="BL2" s="223">
        <f>ROUND(data!D229,0)</f>
        <v>72295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3076201</v>
      </c>
      <c r="BQ2" s="223">
        <f>ROUND(data!C231,0)</f>
        <v>430793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4014307</v>
      </c>
      <c r="BW2" s="223">
        <f>ROUND(data!C240,0)</f>
        <v>9937760</v>
      </c>
      <c r="BX2" s="223">
        <f>ROUND(data!C241,0)</f>
        <v>0</v>
      </c>
      <c r="BY2" s="223">
        <f>ROUND(data!C242,0)</f>
        <v>221635</v>
      </c>
      <c r="BZ2" s="223">
        <f>ROUND(data!C243,0)</f>
        <v>3080023</v>
      </c>
      <c r="CA2" s="223">
        <f>ROUND(data!C244,0)</f>
        <v>0</v>
      </c>
      <c r="CB2" s="223">
        <f>ROUND(data!C247,0)</f>
        <v>0</v>
      </c>
      <c r="CC2" s="223">
        <f>ROUND(data!C249,0)</f>
        <v>111792</v>
      </c>
      <c r="CD2" s="223">
        <f>ROUND(data!C250,0)</f>
        <v>0</v>
      </c>
      <c r="CE2" s="223">
        <f>ROUND(data!C254+data!C255,0)</f>
        <v>1935846</v>
      </c>
      <c r="CF2" s="223">
        <f>data!D237</f>
        <v>235981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922</v>
      </c>
      <c r="B2" s="16" t="str">
        <f>RIGHT(data!C96,4)</f>
        <v>2022</v>
      </c>
      <c r="C2" s="16" t="s">
        <v>1123</v>
      </c>
      <c r="D2" s="222">
        <f>ROUND(data!C127,0)</f>
        <v>981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9862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30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30</v>
      </c>
      <c r="X2" s="222">
        <f>ROUND(data!C145,0)</f>
        <v>0</v>
      </c>
      <c r="Y2" s="222">
        <f>ROUND(data!B154,0)</f>
        <v>192</v>
      </c>
      <c r="Z2" s="222">
        <f>ROUND(data!B155,0)</f>
        <v>2462</v>
      </c>
      <c r="AA2" s="222">
        <f>ROUND(data!B156,0)</f>
        <v>0</v>
      </c>
      <c r="AB2" s="222">
        <f>ROUND(data!B157,0)</f>
        <v>6725600</v>
      </c>
      <c r="AC2" s="222">
        <f>ROUND(data!B158,0)</f>
        <v>0</v>
      </c>
      <c r="AD2" s="222">
        <f>ROUND(data!C154,0)</f>
        <v>507</v>
      </c>
      <c r="AE2" s="222">
        <f>ROUND(data!C155,0)</f>
        <v>5268</v>
      </c>
      <c r="AF2" s="222">
        <f>ROUND(data!C156,0)</f>
        <v>0</v>
      </c>
      <c r="AG2" s="222">
        <f>ROUND(data!C157,0)</f>
        <v>14918400</v>
      </c>
      <c r="AH2" s="222">
        <f>ROUND(data!C158,0)</f>
        <v>0</v>
      </c>
      <c r="AI2" s="222">
        <f>ROUND(data!D154,0)</f>
        <v>282</v>
      </c>
      <c r="AJ2" s="222">
        <f>ROUND(data!D155,0)</f>
        <v>2132</v>
      </c>
      <c r="AK2" s="222">
        <f>ROUND(data!D156,0)</f>
        <v>0</v>
      </c>
      <c r="AL2" s="222">
        <f>ROUND(data!D157,0)</f>
        <v>7999674</v>
      </c>
      <c r="AM2" s="222">
        <f>ROUND(data!D158,0)</f>
        <v>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922</v>
      </c>
      <c r="B2" s="224" t="str">
        <f>RIGHT(data!C96,4)</f>
        <v>2022</v>
      </c>
      <c r="C2" s="16" t="s">
        <v>1123</v>
      </c>
      <c r="D2" s="222">
        <f>ROUND(data!C266,0)</f>
        <v>-8254</v>
      </c>
      <c r="E2" s="222">
        <f>ROUND(data!C267,0)</f>
        <v>0</v>
      </c>
      <c r="F2" s="222">
        <f>ROUND(data!C268,0)</f>
        <v>2740110</v>
      </c>
      <c r="G2" s="222">
        <f>ROUND(data!C269,0)</f>
        <v>533953</v>
      </c>
      <c r="H2" s="222">
        <f>ROUND(data!C270,0)</f>
        <v>19299</v>
      </c>
      <c r="I2" s="222">
        <f>ROUND(data!C271,0)</f>
        <v>0</v>
      </c>
      <c r="J2" s="222">
        <f>ROUND(data!C272,0)</f>
        <v>0</v>
      </c>
      <c r="K2" s="222">
        <f>ROUND(data!C273,0)</f>
        <v>88838</v>
      </c>
      <c r="L2" s="222">
        <f>ROUND(data!C274,0)</f>
        <v>71472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0</v>
      </c>
      <c r="S2" s="222">
        <f>ROUND(data!C285,0)</f>
        <v>0</v>
      </c>
      <c r="T2" s="222">
        <f>ROUND(data!C286,0)</f>
        <v>0</v>
      </c>
      <c r="U2" s="222">
        <f>ROUND(data!C287,0)</f>
        <v>0</v>
      </c>
      <c r="V2" s="222">
        <f>ROUND(data!C288,0)</f>
        <v>545704</v>
      </c>
      <c r="W2" s="222">
        <f>ROUND(data!C289,0)</f>
        <v>4297441</v>
      </c>
      <c r="X2" s="222">
        <f>ROUND(data!C290,0)</f>
        <v>43347</v>
      </c>
      <c r="Y2" s="222">
        <f>ROUND(data!C291,0)</f>
        <v>0</v>
      </c>
      <c r="Z2" s="222">
        <f>ROUND(data!C292,0)</f>
        <v>3925603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171794</v>
      </c>
      <c r="AK2" s="222">
        <f>ROUND(data!C316,0)</f>
        <v>0</v>
      </c>
      <c r="AL2" s="222">
        <f>ROUND(data!C317,0)</f>
        <v>190992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2975615</v>
      </c>
      <c r="BJ2" s="222">
        <f>ROUND(data!C349,0)</f>
        <v>0</v>
      </c>
      <c r="BK2" s="222">
        <f>ROUND(data!CE60,2)</f>
        <v>39.46</v>
      </c>
      <c r="BL2" s="222">
        <f>ROUND(data!C358,0)</f>
        <v>29643674</v>
      </c>
      <c r="BM2" s="222">
        <f>ROUND(data!C359,0)</f>
        <v>0</v>
      </c>
      <c r="BN2" s="222">
        <f>ROUND(data!C363,0)</f>
        <v>17253726</v>
      </c>
      <c r="BO2" s="222">
        <f>ROUND(data!C364,0)</f>
        <v>111792</v>
      </c>
      <c r="BP2" s="222">
        <f>ROUND(data!C365,0)</f>
        <v>1935846</v>
      </c>
      <c r="BQ2" s="222">
        <f>ROUND(data!D381,0)</f>
        <v>0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0</v>
      </c>
      <c r="CC2" s="222">
        <f>ROUND(data!C382,0)</f>
        <v>0</v>
      </c>
      <c r="CD2" s="222">
        <f>ROUND(data!C389,0)</f>
        <v>3987503</v>
      </c>
      <c r="CE2" s="222">
        <f>ROUND(data!C390,0)</f>
        <v>670254</v>
      </c>
      <c r="CF2" s="222">
        <f>ROUND(data!C391,0)</f>
        <v>388449</v>
      </c>
      <c r="CG2" s="222">
        <f>ROUND(data!C392,0)</f>
        <v>482596</v>
      </c>
      <c r="CH2" s="222">
        <f>ROUND(data!C393,0)</f>
        <v>2184</v>
      </c>
      <c r="CI2" s="222">
        <f>ROUND(data!C394,0)</f>
        <v>375381</v>
      </c>
      <c r="CJ2" s="222">
        <f>ROUND(data!C395,0)</f>
        <v>456422</v>
      </c>
      <c r="CK2" s="222">
        <f>ROUND(data!C396,0)</f>
        <v>663185</v>
      </c>
      <c r="CL2" s="222">
        <f>ROUND(data!C397,0)</f>
        <v>70058</v>
      </c>
      <c r="CM2" s="222">
        <f>ROUND(data!C398,0)</f>
        <v>297170</v>
      </c>
      <c r="CN2" s="222">
        <f>ROUND(data!C399,0)</f>
        <v>0</v>
      </c>
      <c r="CO2" s="222">
        <f>ROUND(data!C362,0)</f>
        <v>235981</v>
      </c>
      <c r="CP2" s="222">
        <f>ROUND(data!D415,0)</f>
        <v>828222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828222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922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922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922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922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922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922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9862</v>
      </c>
      <c r="F7" s="212">
        <f>ROUND(data!H60,2)</f>
        <v>25.76</v>
      </c>
      <c r="G7" s="222">
        <f>ROUND(data!H61,0)</f>
        <v>2882568</v>
      </c>
      <c r="H7" s="222">
        <f>ROUND(data!H62,0)</f>
        <v>484528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16554</v>
      </c>
      <c r="M7" s="66">
        <f>ROUND(data!H67,0)</f>
        <v>456422</v>
      </c>
      <c r="N7" s="222">
        <f>ROUND(data!H68,0)</f>
        <v>445</v>
      </c>
      <c r="O7" s="222">
        <f>ROUND(data!H69,0)</f>
        <v>184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184</v>
      </c>
      <c r="AD7" s="222">
        <f>ROUND(data!H84,0)</f>
        <v>0</v>
      </c>
      <c r="AE7" s="222">
        <f>ROUND(data!H89,0)</f>
        <v>29643674</v>
      </c>
      <c r="AF7" s="222">
        <f>ROUND(data!H87,0)</f>
        <v>29643674</v>
      </c>
      <c r="AG7" s="222">
        <f>IF(data!H90&gt;0,ROUND(data!H90,0),0)</f>
        <v>22000</v>
      </c>
      <c r="AH7" s="222">
        <f>IF(data!H91&gt;0,ROUND(data!H91,0),0)</f>
        <v>29586</v>
      </c>
      <c r="AI7" s="222">
        <f>IF(data!H92&gt;0,ROUND(data!H92,0),0)</f>
        <v>0</v>
      </c>
      <c r="AJ7" s="222">
        <f>IF(data!H93&gt;0,ROUND(data!H93,0),0)</f>
        <v>31136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922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922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922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922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922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922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922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922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922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922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922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922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922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53708</v>
      </c>
      <c r="M20" s="66">
        <f>ROUND(data!U67,0)</f>
        <v>0</v>
      </c>
      <c r="N20" s="222">
        <f>ROUND(data!U68,0)</f>
        <v>0</v>
      </c>
      <c r="O20" s="222">
        <f>ROUND(data!U69,0)</f>
        <v>1255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1255</v>
      </c>
      <c r="AD20" s="222">
        <f>ROUND(data!U84,0)</f>
        <v>0</v>
      </c>
      <c r="AE20" s="222">
        <f>ROUND(data!U89,0)</f>
        <v>0</v>
      </c>
      <c r="AF20" s="222">
        <f>ROUND(data!U87,0)</f>
        <v>0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922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922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922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922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14584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922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922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922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0.56999999999999995</v>
      </c>
      <c r="G27" s="222">
        <f>ROUND(data!AB61,0)</f>
        <v>93522</v>
      </c>
      <c r="H27" s="222">
        <f>ROUND(data!AB62,0)</f>
        <v>15720</v>
      </c>
      <c r="I27" s="222">
        <f>ROUND(data!AB63,0)</f>
        <v>0</v>
      </c>
      <c r="J27" s="222">
        <f>ROUND(data!AB64,0)</f>
        <v>95369</v>
      </c>
      <c r="K27" s="222">
        <f>ROUND(data!AB65,0)</f>
        <v>0</v>
      </c>
      <c r="L27" s="222">
        <f>ROUND(data!AB66,0)</f>
        <v>23845</v>
      </c>
      <c r="M27" s="66">
        <f>ROUND(data!AB67,0)</f>
        <v>0</v>
      </c>
      <c r="N27" s="222">
        <f>ROUND(data!AB68,0)</f>
        <v>0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0</v>
      </c>
      <c r="AF27" s="222">
        <f>ROUND(data!AB87,0)</f>
        <v>0</v>
      </c>
      <c r="AG27" s="222">
        <f>IF(data!AB90&gt;0,ROUND(data!AB90,0),0)</f>
        <v>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922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922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922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922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922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9642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922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922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922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922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922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922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0.81</v>
      </c>
      <c r="G38" s="222">
        <f>ROUND(data!AM61,0)</f>
        <v>43670</v>
      </c>
      <c r="H38" s="222">
        <f>ROUND(data!AM62,0)</f>
        <v>7340</v>
      </c>
      <c r="I38" s="222">
        <f>ROUND(data!AM63,0)</f>
        <v>0</v>
      </c>
      <c r="J38" s="222">
        <f>ROUND(data!AM64,0)</f>
        <v>3274</v>
      </c>
      <c r="K38" s="222">
        <f>ROUND(data!AM65,0)</f>
        <v>0</v>
      </c>
      <c r="L38" s="222">
        <f>ROUND(data!AM66,0)</f>
        <v>15188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922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922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922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922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922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922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922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922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922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4.26</v>
      </c>
      <c r="G47" s="222">
        <f>ROUND(data!AV61,0)</f>
        <v>302880</v>
      </c>
      <c r="H47" s="222">
        <f>ROUND(data!AV62,0)</f>
        <v>50911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2173</v>
      </c>
      <c r="M47" s="66">
        <f>ROUND(data!AV67,0)</f>
        <v>0</v>
      </c>
      <c r="N47" s="222">
        <f>ROUND(data!AV68,0)</f>
        <v>0</v>
      </c>
      <c r="O47" s="222">
        <f>ROUND(data!AV69,0)</f>
        <v>108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108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922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922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922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29586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344335</v>
      </c>
      <c r="K50" s="222">
        <f>ROUND(data!AY65,0)</f>
        <v>0</v>
      </c>
      <c r="L50" s="222">
        <f>ROUND(data!AY66,0)</f>
        <v>12201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922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922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23629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922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922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40415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40415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922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922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22000</v>
      </c>
      <c r="F56" s="212">
        <f>ROUND(data!BE60,2)</f>
        <v>0.49</v>
      </c>
      <c r="G56" s="222">
        <f>ROUND(data!BE61,0)</f>
        <v>34731</v>
      </c>
      <c r="H56" s="222">
        <f>ROUND(data!BE62,0)</f>
        <v>5838</v>
      </c>
      <c r="I56" s="222">
        <f>ROUND(data!BE63,0)</f>
        <v>0</v>
      </c>
      <c r="J56" s="222">
        <f>ROUND(data!BE64,0)</f>
        <v>31</v>
      </c>
      <c r="K56" s="222">
        <f>ROUND(data!BE65,0)</f>
        <v>2184</v>
      </c>
      <c r="L56" s="222">
        <f>ROUND(data!BE66,0)</f>
        <v>6495</v>
      </c>
      <c r="M56" s="66">
        <f>ROUND(data!BE67,0)</f>
        <v>0</v>
      </c>
      <c r="N56" s="222">
        <f>ROUND(data!BE68,0)</f>
        <v>457</v>
      </c>
      <c r="O56" s="222">
        <f>ROUND(data!BE69,0)</f>
        <v>30755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30755</v>
      </c>
      <c r="AD56" s="222">
        <f>ROUND(data!BE84,0)</f>
        <v>0</v>
      </c>
      <c r="AE56" s="222"/>
      <c r="AF56" s="222"/>
      <c r="AG56" s="222">
        <f>IF(data!BE90&gt;0,ROUND(data!BE90,0),0)</f>
        <v>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922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129500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922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2302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2302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922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922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2.82</v>
      </c>
      <c r="G60" s="222">
        <f>ROUND(data!BI61,0)</f>
        <v>190679</v>
      </c>
      <c r="H60" s="222">
        <f>ROUND(data!BI62,0)</f>
        <v>32051</v>
      </c>
      <c r="I60" s="222">
        <f>ROUND(data!BI63,0)</f>
        <v>0</v>
      </c>
      <c r="J60" s="222">
        <f>ROUND(data!BI64,0)</f>
        <v>39087</v>
      </c>
      <c r="K60" s="222">
        <f>ROUND(data!BI65,0)</f>
        <v>0</v>
      </c>
      <c r="L60" s="222">
        <f>ROUND(data!BI66,0)</f>
        <v>3682</v>
      </c>
      <c r="M60" s="66">
        <f>ROUND(data!BI67,0)</f>
        <v>0</v>
      </c>
      <c r="N60" s="222">
        <f>ROUND(data!BI68,0)</f>
        <v>0</v>
      </c>
      <c r="O60" s="222">
        <f>ROUND(data!BI69,0)</f>
        <v>16700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16700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922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0.71</v>
      </c>
      <c r="G61" s="222">
        <f>ROUND(data!BJ61,0)</f>
        <v>75688</v>
      </c>
      <c r="H61" s="222">
        <f>ROUND(data!BJ62,0)</f>
        <v>12722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171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171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922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2647</v>
      </c>
      <c r="M62" s="66">
        <f>ROUND(data!BK67,0)</f>
        <v>0</v>
      </c>
      <c r="N62" s="222">
        <f>ROUND(data!BK68,0)</f>
        <v>0</v>
      </c>
      <c r="O62" s="222">
        <f>ROUND(data!BK69,0)</f>
        <v>3420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3420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922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</v>
      </c>
      <c r="G63" s="222">
        <f>ROUND(data!BL61,0)</f>
        <v>75023</v>
      </c>
      <c r="H63" s="222">
        <f>ROUND(data!BL62,0)</f>
        <v>12611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922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922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0</v>
      </c>
      <c r="G65" s="222">
        <f>ROUND(data!BN61,0)</f>
        <v>17316</v>
      </c>
      <c r="H65" s="222">
        <f>ROUND(data!BN62,0)</f>
        <v>2911</v>
      </c>
      <c r="I65" s="222">
        <f>ROUND(data!BN63,0)</f>
        <v>0</v>
      </c>
      <c r="J65" s="222">
        <f>ROUND(data!BN64,0)</f>
        <v>30</v>
      </c>
      <c r="K65" s="222" t="e">
        <f>ROUND(data!BN65,0)</f>
        <v>#VALUE!</v>
      </c>
      <c r="L65" s="222">
        <f>ROUND(data!BN66,0)</f>
        <v>24942</v>
      </c>
      <c r="M65" s="66">
        <f>ROUND(data!BN67,0)</f>
        <v>0</v>
      </c>
      <c r="N65" s="222">
        <f>ROUND(data!BN68,0)</f>
        <v>662284</v>
      </c>
      <c r="O65" s="222">
        <f>ROUND(data!BN69,0)</f>
        <v>66858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66858</v>
      </c>
      <c r="AD65" s="222">
        <f>ROUND(data!BN84,0)</f>
        <v>0</v>
      </c>
      <c r="AE65" s="222"/>
      <c r="AF65" s="222"/>
      <c r="AG65" s="222">
        <f>IF(data!BN90&gt;0,ROUND(data!BN90,0),0)</f>
        <v>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922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922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922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922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0.64</v>
      </c>
      <c r="G69" s="222">
        <f>ROUND(data!BR61,0)</f>
        <v>54255</v>
      </c>
      <c r="H69" s="222">
        <f>ROUND(data!BR62,0)</f>
        <v>9120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1310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1310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922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922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922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922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1</v>
      </c>
      <c r="G73" s="222">
        <f>ROUND(data!BV61,0)</f>
        <v>52183</v>
      </c>
      <c r="H73" s="222">
        <f>ROUND(data!BV62,0)</f>
        <v>8771</v>
      </c>
      <c r="I73" s="222">
        <f>ROUND(data!BV63,0)</f>
        <v>0</v>
      </c>
      <c r="J73" s="222">
        <f>ROUND(data!BV64,0)</f>
        <v>424</v>
      </c>
      <c r="K73" s="222">
        <f>ROUND(data!BV65,0)</f>
        <v>0</v>
      </c>
      <c r="L73" s="222">
        <f>ROUND(data!BV66,0)</f>
        <v>6133</v>
      </c>
      <c r="M73" s="66">
        <f>ROUND(data!BV67,0)</f>
        <v>0</v>
      </c>
      <c r="N73" s="222">
        <f>ROUND(data!BV68,0)</f>
        <v>0</v>
      </c>
      <c r="O73" s="222">
        <f>ROUND(data!BV69,0)</f>
        <v>5059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5059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922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388449</v>
      </c>
      <c r="J74" s="222">
        <f>ROUND(data!BW64,0)</f>
        <v>0</v>
      </c>
      <c r="K74" s="222">
        <f>ROUND(data!BW65,0)</f>
        <v>0</v>
      </c>
      <c r="L74" s="222">
        <f>ROUND(data!BW66,0)</f>
        <v>30459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922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-0.03</v>
      </c>
      <c r="G75" s="222">
        <f>ROUND(data!BX61,0)</f>
        <v>-2964</v>
      </c>
      <c r="H75" s="222">
        <f>ROUND(data!BX62,0)</f>
        <v>-498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922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1.02</v>
      </c>
      <c r="G76" s="222">
        <f>ROUND(data!BY61,0)</f>
        <v>123395</v>
      </c>
      <c r="H76" s="222">
        <f>ROUND(data!BY62,0)</f>
        <v>20741</v>
      </c>
      <c r="I76" s="222">
        <f>ROUND(data!BY63,0)</f>
        <v>0</v>
      </c>
      <c r="J76" s="222">
        <f>ROUND(data!BY64,0)</f>
        <v>47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315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315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922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922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922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922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0.41</v>
      </c>
      <c r="G80" s="222">
        <f>ROUND(data!CC61,0)</f>
        <v>44558</v>
      </c>
      <c r="H80" s="222">
        <f>ROUND(data!CC62,0)</f>
        <v>7490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1026597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1026597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BHC Fairfax Behavioral Health - Everett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H-922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916 Pacific Ave, 7th Floor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Everett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E17" sqref="E1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922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4">
        <f>'Prior Year'!E86</f>
        <v>0</v>
      </c>
      <c r="C17" s="274">
        <f>data!E85</f>
        <v>0</v>
      </c>
      <c r="D17" s="274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4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4">
        <f>'Prior Year'!H86</f>
        <v>3424466</v>
      </c>
      <c r="C20" s="274">
        <f>data!H85</f>
        <v>3840701</v>
      </c>
      <c r="D20" s="274">
        <f>'Prior Year'!H60</f>
        <v>8481</v>
      </c>
      <c r="E20" s="1">
        <f>data!H59</f>
        <v>9862</v>
      </c>
      <c r="F20" s="238">
        <f t="shared" si="0"/>
        <v>403.78092206107772</v>
      </c>
      <c r="G20" s="238">
        <f t="shared" si="1"/>
        <v>389.44443317785436</v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4">
        <f>'Prior Year'!P86</f>
        <v>0</v>
      </c>
      <c r="C28" s="274">
        <f>data!P85</f>
        <v>0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4">
        <f>'Prior Year'!R86</f>
        <v>0</v>
      </c>
      <c r="C30" s="274">
        <f>data!R85</f>
        <v>0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4">
        <f>'Prior Year'!S86</f>
        <v>0</v>
      </c>
      <c r="C31" s="274">
        <f>data!S85</f>
        <v>0</v>
      </c>
      <c r="D31" s="274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4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4">
        <f>'Prior Year'!U86</f>
        <v>47196</v>
      </c>
      <c r="C33" s="274">
        <f>data!U85</f>
        <v>54963</v>
      </c>
      <c r="D33" s="274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4">
        <f>'Prior Year'!W86</f>
        <v>0</v>
      </c>
      <c r="C35" s="274">
        <f>data!W85</f>
        <v>0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4">
        <f>'Prior Year'!X86</f>
        <v>0</v>
      </c>
      <c r="C36" s="274">
        <f>data!X85</f>
        <v>0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4">
        <f>'Prior Year'!Y86</f>
        <v>6733</v>
      </c>
      <c r="C37" s="274">
        <f>data!Y85</f>
        <v>14584</v>
      </c>
      <c r="D37" s="274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4">
        <f>'Prior Year'!AB86</f>
        <v>272656</v>
      </c>
      <c r="C40" s="274">
        <f>data!AB85</f>
        <v>228456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x14ac:dyDescent="0.35">
      <c r="A41" s="1" t="s">
        <v>735</v>
      </c>
      <c r="B41" s="274">
        <f>'Prior Year'!AC86</f>
        <v>0</v>
      </c>
      <c r="C41" s="274">
        <f>data!AC85</f>
        <v>0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4">
        <f>'Prior Year'!AE86</f>
        <v>0</v>
      </c>
      <c r="C43" s="274">
        <f>data!AE85</f>
        <v>0</v>
      </c>
      <c r="D43" s="274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4">
        <f>'Prior Year'!AG86</f>
        <v>10296</v>
      </c>
      <c r="C45" s="274">
        <f>data!AG85</f>
        <v>9642</v>
      </c>
      <c r="D45" s="274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4">
        <f>'Prior Year'!AJ86</f>
        <v>0</v>
      </c>
      <c r="C48" s="274">
        <f>data!AJ85</f>
        <v>0</v>
      </c>
      <c r="D48" s="274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4">
        <f>'Prior Year'!AM86</f>
        <v>56674</v>
      </c>
      <c r="C51" s="274">
        <f>data!AM85</f>
        <v>69472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4">
        <f>'Prior Year'!AV86</f>
        <v>281928</v>
      </c>
      <c r="C60" s="274">
        <f>data!AV85</f>
        <v>356072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35">
      <c r="A63" s="1" t="s">
        <v>757</v>
      </c>
      <c r="B63" s="274">
        <f>'Prior Year'!AY86</f>
        <v>324424</v>
      </c>
      <c r="C63" s="274">
        <f>data!AY85</f>
        <v>356536</v>
      </c>
      <c r="D63" s="274">
        <f>'Prior Year'!AY60</f>
        <v>25443</v>
      </c>
      <c r="E63" s="1">
        <f>data!AY59</f>
        <v>29586</v>
      </c>
      <c r="F63" s="238">
        <f>IF(B63=0,"",IF(D63=0,"",B63/D63))</f>
        <v>12.751012066187164</v>
      </c>
      <c r="G63" s="238">
        <f t="shared" si="5"/>
        <v>12.050834854322991</v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4">
        <f>'Prior Year'!BA86</f>
        <v>21760</v>
      </c>
      <c r="C65" s="274">
        <f>data!BA85</f>
        <v>23629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761</v>
      </c>
      <c r="B67" s="274">
        <f>'Prior Year'!BC86</f>
        <v>21748</v>
      </c>
      <c r="C67" s="274">
        <f>data!BC85</f>
        <v>40415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762</v>
      </c>
      <c r="B68" s="274">
        <f>'Prior Year'!BD86</f>
        <v>0</v>
      </c>
      <c r="C68" s="274">
        <f>data!BD85</f>
        <v>0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763</v>
      </c>
      <c r="B69" s="274">
        <f>'Prior Year'!BE86</f>
        <v>72835</v>
      </c>
      <c r="C69" s="274">
        <f>data!BE85</f>
        <v>80491</v>
      </c>
      <c r="D69" s="274">
        <f>'Prior Year'!BE60</f>
        <v>22000</v>
      </c>
      <c r="E69" s="1">
        <f>data!BE59</f>
        <v>22000</v>
      </c>
      <c r="F69" s="238">
        <f>IF(B69=0,"",IF(D69=0,"",B69/D69))</f>
        <v>3.3106818181818181</v>
      </c>
      <c r="G69" s="238">
        <f t="shared" si="5"/>
        <v>3.6586818181818184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4">
        <f>'Prior Year'!BF86</f>
        <v>100415</v>
      </c>
      <c r="C70" s="274">
        <f>data!BF85</f>
        <v>129500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4">
        <f>'Prior Year'!BG86</f>
        <v>2837</v>
      </c>
      <c r="C71" s="274">
        <f>data!BG85</f>
        <v>2302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4">
        <f>'Prior Year'!BH86</f>
        <v>0</v>
      </c>
      <c r="C72" s="274">
        <f>data!BH85</f>
        <v>0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4">
        <f>'Prior Year'!BI86</f>
        <v>251342</v>
      </c>
      <c r="C73" s="274">
        <f>data!BI85</f>
        <v>282199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4">
        <f>'Prior Year'!BJ86</f>
        <v>90379</v>
      </c>
      <c r="C74" s="274">
        <f>data!BJ85</f>
        <v>88581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4">
        <f>'Prior Year'!BK86</f>
        <v>20352</v>
      </c>
      <c r="C75" s="274">
        <f>data!BK85</f>
        <v>6067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4">
        <f>'Prior Year'!BL86</f>
        <v>101945</v>
      </c>
      <c r="C76" s="274">
        <f>data!BL85</f>
        <v>87634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4">
        <f>'Prior Year'!BN86</f>
        <v>718327</v>
      </c>
      <c r="C78" s="274">
        <f>data!BN85</f>
        <v>774341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4">
        <f>'Prior Year'!BO86</f>
        <v>0</v>
      </c>
      <c r="C79" s="274">
        <f>data!BO85</f>
        <v>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4">
        <f>'Prior Year'!BP86</f>
        <v>0</v>
      </c>
      <c r="C80" s="274">
        <f>data!BP85</f>
        <v>0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4">
        <f>'Prior Year'!BR86</f>
        <v>64363</v>
      </c>
      <c r="C82" s="274">
        <f>data!BR85</f>
        <v>64685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4">
        <f>'Prior Year'!BS86</f>
        <v>0</v>
      </c>
      <c r="C83" s="274">
        <f>data!BS85</f>
        <v>0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4">
        <f>'Prior Year'!BV86</f>
        <v>61408</v>
      </c>
      <c r="C86" s="274">
        <f>data!BV85</f>
        <v>72570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4">
        <f>'Prior Year'!BW86</f>
        <v>1137980</v>
      </c>
      <c r="C87" s="274">
        <f>data!BW85</f>
        <v>418908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4">
        <f>'Prior Year'!BX86</f>
        <v>114788</v>
      </c>
      <c r="C88" s="274">
        <f>data!BX85</f>
        <v>-3462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4">
        <f>'Prior Year'!BY86</f>
        <v>123761</v>
      </c>
      <c r="C89" s="274">
        <f>data!BY85</f>
        <v>144498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4">
        <f>'Prior Year'!CA86</f>
        <v>0</v>
      </c>
      <c r="C91" s="274">
        <f>data!CA85</f>
        <v>0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4">
        <f>'Prior Year'!CC86</f>
        <v>1061764</v>
      </c>
      <c r="C93" s="274">
        <f>data!CC85</f>
        <v>1078645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4">
        <f>'Prior Year'!CD86</f>
        <v>0</v>
      </c>
      <c r="C94" s="274">
        <f>data!CD85</f>
        <v>0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1348</v>
      </c>
    </row>
    <row r="3" spans="1:4" x14ac:dyDescent="0.35">
      <c r="A3" s="11" t="s">
        <v>789</v>
      </c>
    </row>
    <row r="4" spans="1:4" x14ac:dyDescent="0.35">
      <c r="A4" s="329" t="s">
        <v>1346</v>
      </c>
    </row>
    <row r="5" spans="1:4" x14ac:dyDescent="0.35">
      <c r="A5" s="330" t="s">
        <v>1344</v>
      </c>
    </row>
    <row r="6" spans="1:4" x14ac:dyDescent="0.35">
      <c r="A6" s="328"/>
    </row>
    <row r="7" spans="1:4" x14ac:dyDescent="0.35">
      <c r="A7" s="329" t="s">
        <v>1347</v>
      </c>
    </row>
    <row r="8" spans="1:4" x14ac:dyDescent="0.35">
      <c r="A8" s="330" t="s">
        <v>1345</v>
      </c>
    </row>
    <row r="11" spans="1:4" x14ac:dyDescent="0.35">
      <c r="A11" s="13" t="s">
        <v>790</v>
      </c>
      <c r="D11" s="275">
        <f>data!C380</f>
        <v>0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828222</v>
      </c>
    </row>
    <row r="26" spans="1:4" x14ac:dyDescent="0.35">
      <c r="A26" s="13" t="s">
        <v>791</v>
      </c>
      <c r="D26" s="276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D13" sqref="D13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H-922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BHC Fairfax Behavioral Health - Everett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Snohomish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Christopher West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Brady Gustafson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425.821.2000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7" t="str">
        <f>IF(data!C122&gt;0," X","")</f>
        <v xml:space="preserve"> X</v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981</v>
      </c>
      <c r="G23" s="81">
        <f>data!D127</f>
        <v>9862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30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30</v>
      </c>
      <c r="E36" s="78" t="s">
        <v>325</v>
      </c>
      <c r="F36" s="81"/>
      <c r="G36" s="81">
        <f>data!C144</f>
        <v>30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BHC Fairfax Behavioral Health - Everett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192</v>
      </c>
      <c r="C7" s="141">
        <f>data!B155</f>
        <v>2462</v>
      </c>
      <c r="D7" s="141">
        <f>data!B156</f>
        <v>0</v>
      </c>
      <c r="E7" s="141">
        <f>data!B157</f>
        <v>6725600</v>
      </c>
      <c r="F7" s="141">
        <f>data!B158</f>
        <v>0</v>
      </c>
      <c r="G7" s="141">
        <f>data!B157+data!B158</f>
        <v>6725600</v>
      </c>
    </row>
    <row r="8" spans="1:7" ht="20.149999999999999" customHeight="1" x14ac:dyDescent="0.35">
      <c r="A8" s="77" t="s">
        <v>331</v>
      </c>
      <c r="B8" s="141">
        <f>data!C154</f>
        <v>507</v>
      </c>
      <c r="C8" s="141">
        <f>data!C155</f>
        <v>5268</v>
      </c>
      <c r="D8" s="141">
        <f>data!C156</f>
        <v>0</v>
      </c>
      <c r="E8" s="141">
        <f>data!C157</f>
        <v>14918400</v>
      </c>
      <c r="F8" s="141">
        <f>data!C158</f>
        <v>0</v>
      </c>
      <c r="G8" s="141">
        <f>data!C157+data!C158</f>
        <v>14918400</v>
      </c>
    </row>
    <row r="9" spans="1:7" ht="20.149999999999999" customHeight="1" x14ac:dyDescent="0.35">
      <c r="A9" s="77" t="s">
        <v>829</v>
      </c>
      <c r="B9" s="141">
        <f>data!D154</f>
        <v>282</v>
      </c>
      <c r="C9" s="141">
        <f>data!D155</f>
        <v>2132</v>
      </c>
      <c r="D9" s="141">
        <f>data!D156</f>
        <v>0</v>
      </c>
      <c r="E9" s="141">
        <f>data!D157</f>
        <v>7999674</v>
      </c>
      <c r="F9" s="141">
        <f>data!D158</f>
        <v>0</v>
      </c>
      <c r="G9" s="141">
        <f>data!D157+data!D158</f>
        <v>7999674</v>
      </c>
    </row>
    <row r="10" spans="1:7" ht="20.149999999999999" customHeight="1" x14ac:dyDescent="0.35">
      <c r="A10" s="92" t="s">
        <v>215</v>
      </c>
      <c r="B10" s="141">
        <f>data!E154</f>
        <v>981</v>
      </c>
      <c r="C10" s="141">
        <f>data!E155</f>
        <v>9862</v>
      </c>
      <c r="D10" s="141">
        <f>data!E156</f>
        <v>0</v>
      </c>
      <c r="E10" s="141">
        <f>data!E157</f>
        <v>29643674</v>
      </c>
      <c r="F10" s="141">
        <f>data!E158</f>
        <v>0</v>
      </c>
      <c r="G10" s="141">
        <f>E10+F10</f>
        <v>29643674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BHC Fairfax Behavioral Health - Everett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303210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31709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123088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243270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61219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-92241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670255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662284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902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663186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54626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15432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70058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47302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249868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297170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E7" sqref="E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BHC Fairfax Behavioral Health - Everett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0</v>
      </c>
      <c r="D7" s="81">
        <f>data!C211</f>
        <v>0</v>
      </c>
      <c r="E7" s="81">
        <f>data!D211</f>
        <v>0</v>
      </c>
      <c r="F7" s="81">
        <f>data!E211</f>
        <v>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0</v>
      </c>
      <c r="D8" s="81">
        <f>data!C212</f>
        <v>0</v>
      </c>
      <c r="E8" s="81">
        <f>data!D212</f>
        <v>0</v>
      </c>
      <c r="F8" s="81">
        <f>data!E212</f>
        <v>0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0</v>
      </c>
      <c r="D9" s="81">
        <f>data!C213</f>
        <v>0</v>
      </c>
      <c r="E9" s="81">
        <f>data!D213</f>
        <v>0</v>
      </c>
      <c r="F9" s="81">
        <f>data!E213</f>
        <v>0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541128</v>
      </c>
      <c r="D12" s="81">
        <f>data!C216</f>
        <v>79886.23</v>
      </c>
      <c r="E12" s="81">
        <f>data!D216</f>
        <v>75310</v>
      </c>
      <c r="F12" s="81">
        <f>data!E216</f>
        <v>545704.23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4297441</v>
      </c>
      <c r="D14" s="81">
        <f>data!C218</f>
        <v>0</v>
      </c>
      <c r="E14" s="81">
        <f>data!D218</f>
        <v>0</v>
      </c>
      <c r="F14" s="81">
        <f>data!E218</f>
        <v>4297441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6889</v>
      </c>
      <c r="D15" s="81">
        <f>data!C219</f>
        <v>43346.64</v>
      </c>
      <c r="E15" s="81">
        <f>data!D219</f>
        <v>6888.52</v>
      </c>
      <c r="F15" s="81">
        <f>data!E219</f>
        <v>43347.119999999995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4845458</v>
      </c>
      <c r="D16" s="81">
        <f>data!C220</f>
        <v>123232.87</v>
      </c>
      <c r="E16" s="81">
        <f>data!D220</f>
        <v>82198.52</v>
      </c>
      <c r="F16" s="81">
        <f>data!E220</f>
        <v>4886492.3500000006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0</v>
      </c>
      <c r="D25" s="81">
        <f>data!C226</f>
        <v>0</v>
      </c>
      <c r="E25" s="81">
        <f>data!D226</f>
        <v>0</v>
      </c>
      <c r="F25" s="81">
        <f>data!E226</f>
        <v>0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465275.13</v>
      </c>
      <c r="D28" s="81">
        <f>data!C229</f>
        <v>25628.79</v>
      </c>
      <c r="E28" s="81">
        <f>data!D229</f>
        <v>72295.28</v>
      </c>
      <c r="F28" s="81">
        <f>data!E229</f>
        <v>418608.64000000001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3076201.35</v>
      </c>
      <c r="D30" s="81">
        <f>data!C231</f>
        <v>430793.01</v>
      </c>
      <c r="E30" s="81">
        <f>data!D231</f>
        <v>0</v>
      </c>
      <c r="F30" s="81">
        <f>data!E231</f>
        <v>3506994.3600000003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3541476.48</v>
      </c>
      <c r="D32" s="81">
        <f>data!C233</f>
        <v>456421.8</v>
      </c>
      <c r="E32" s="81">
        <f>data!D233</f>
        <v>72295.28</v>
      </c>
      <c r="F32" s="81">
        <f>data!E233</f>
        <v>3925603.0000000005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BHC Fairfax Behavioral Health - Everett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235981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4014307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9937760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221635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3080023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17253725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111792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111792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105735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1830111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1935846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2023-04-26T19:16:15Z</cp:lastPrinted>
  <dcterms:created xsi:type="dcterms:W3CDTF">1999-06-02T22:01:56Z</dcterms:created>
  <dcterms:modified xsi:type="dcterms:W3CDTF">2023-05-25T15:40:18Z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