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925BB393-E120-4E71-84EC-04B0B387E9FC}" xr6:coauthVersionLast="47" xr6:coauthVersionMax="47" xr10:uidLastSave="{00000000-0000-0000-0000-000000000000}"/>
  <workbookProtection workbookAlgorithmName="SHA-512" workbookHashValue="doTme8VV7qaU0HEdP131rqEWg/foIQ7eXka/2hmA3vLmWdp+v3c7VPXhjEv72uxOFNIsrcNPpd//sRcs7LKRog==" workbookSaltValue="nSWYsWrAW5ZpQpHnyfdLh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25" l="1"/>
  <c r="CE64" i="25"/>
  <c r="CE65" i="25"/>
  <c r="CE66" i="25"/>
  <c r="CE67" i="25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F613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58" i="32" l="1"/>
  <c r="F90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C44" i="32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D332" i="32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48" i="24"/>
  <c r="I62" i="24" s="1"/>
  <c r="I12" i="32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I172" i="32" s="1"/>
  <c r="AZ48" i="24"/>
  <c r="AZ62" i="24" s="1"/>
  <c r="C236" i="32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39" i="31"/>
  <c r="H65" i="31"/>
  <c r="C300" i="32"/>
  <c r="E32" i="6"/>
  <c r="E15" i="6"/>
  <c r="H73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10" i="31"/>
  <c r="H66" i="31"/>
  <c r="D300" i="32"/>
  <c r="H35" i="31"/>
  <c r="H140" i="32"/>
  <c r="O14" i="31"/>
  <c r="H51" i="32"/>
  <c r="O38" i="31"/>
  <c r="D179" i="32"/>
  <c r="O78" i="31"/>
  <c r="I339" i="32"/>
  <c r="H4" i="31"/>
  <c r="E12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D204" i="32"/>
  <c r="D22" i="7"/>
  <c r="D258" i="24"/>
  <c r="H37" i="31"/>
  <c r="H43" i="31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E234" i="25"/>
  <c r="CE70" i="25"/>
  <c r="D342" i="25"/>
  <c r="D351" i="25" s="1"/>
  <c r="G332" i="32" l="1"/>
  <c r="H268" i="32"/>
  <c r="G268" i="32"/>
  <c r="F44" i="32"/>
  <c r="AV52" i="24"/>
  <c r="AV67" i="24" s="1"/>
  <c r="M47" i="31" s="1"/>
  <c r="X52" i="24"/>
  <c r="X67" i="24" s="1"/>
  <c r="C113" i="32" s="1"/>
  <c r="L52" i="24"/>
  <c r="L67" i="24" s="1"/>
  <c r="L85" i="24" s="1"/>
  <c r="BX52" i="24"/>
  <c r="BX67" i="24" s="1"/>
  <c r="F337" i="32" s="1"/>
  <c r="H8" i="31"/>
  <c r="H12" i="32"/>
  <c r="E76" i="32"/>
  <c r="H17" i="31"/>
  <c r="H51" i="31"/>
  <c r="E236" i="32"/>
  <c r="H71" i="31"/>
  <c r="G76" i="32"/>
  <c r="H23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V53" i="25"/>
  <c r="BV68" i="25" s="1"/>
  <c r="BV86" i="25" s="1"/>
  <c r="BN53" i="25"/>
  <c r="BN68" i="25" s="1"/>
  <c r="BN86" i="25" s="1"/>
  <c r="AP53" i="25"/>
  <c r="AP68" i="25" s="1"/>
  <c r="AP86" i="25" s="1"/>
  <c r="C708" i="25" s="1"/>
  <c r="Z53" i="25"/>
  <c r="Z68" i="25" s="1"/>
  <c r="Z86" i="25" s="1"/>
  <c r="J53" i="25"/>
  <c r="J68" i="25" s="1"/>
  <c r="J86" i="25" s="1"/>
  <c r="CC53" i="25"/>
  <c r="CC68" i="25" s="1"/>
  <c r="CC86" i="25" s="1"/>
  <c r="AW53" i="25"/>
  <c r="AW68" i="25" s="1"/>
  <c r="AW86" i="25" s="1"/>
  <c r="Y53" i="25"/>
  <c r="Y68" i="25" s="1"/>
  <c r="Y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C687" i="25" s="1"/>
  <c r="M53" i="25"/>
  <c r="M68" i="25" s="1"/>
  <c r="M86" i="25" s="1"/>
  <c r="E53" i="25"/>
  <c r="E68" i="25" s="1"/>
  <c r="E86" i="25" s="1"/>
  <c r="C671" i="25" s="1"/>
  <c r="BM53" i="25"/>
  <c r="BM68" i="25" s="1"/>
  <c r="BM86" i="25" s="1"/>
  <c r="I53" i="25"/>
  <c r="I68" i="25" s="1"/>
  <c r="I86" i="25" s="1"/>
  <c r="BX53" i="25"/>
  <c r="BX68" i="25" s="1"/>
  <c r="BX86" i="25" s="1"/>
  <c r="C645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C702" i="25" s="1"/>
  <c r="AB53" i="25"/>
  <c r="AB68" i="25" s="1"/>
  <c r="AB86" i="25" s="1"/>
  <c r="C694" i="25" s="1"/>
  <c r="T53" i="25"/>
  <c r="T68" i="25" s="1"/>
  <c r="T86" i="25" s="1"/>
  <c r="L53" i="25"/>
  <c r="L68" i="25" s="1"/>
  <c r="L86" i="25" s="1"/>
  <c r="D53" i="25"/>
  <c r="D68" i="25" s="1"/>
  <c r="D86" i="25" s="1"/>
  <c r="CD53" i="25"/>
  <c r="AX53" i="25"/>
  <c r="AX68" i="25" s="1"/>
  <c r="AX86" i="25" s="1"/>
  <c r="AH53" i="25"/>
  <c r="AH68" i="25" s="1"/>
  <c r="AH86" i="25" s="1"/>
  <c r="R53" i="25"/>
  <c r="R68" i="25" s="1"/>
  <c r="R86" i="25" s="1"/>
  <c r="AG53" i="25"/>
  <c r="AG68" i="25" s="1"/>
  <c r="AG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C619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F53" i="25"/>
  <c r="BF68" i="25" s="1"/>
  <c r="BF86" i="25" s="1"/>
  <c r="BU53" i="25"/>
  <c r="BU68" i="25" s="1"/>
  <c r="BU86" i="25" s="1"/>
  <c r="BE53" i="25"/>
  <c r="BE68" i="25" s="1"/>
  <c r="BE86" i="25" s="1"/>
  <c r="C615" i="25" s="1"/>
  <c r="AO53" i="25"/>
  <c r="AO68" i="25" s="1"/>
  <c r="AO86" i="25" s="1"/>
  <c r="Q53" i="25"/>
  <c r="Q68" i="25" s="1"/>
  <c r="Q86" i="25" s="1"/>
  <c r="G53" i="25"/>
  <c r="G68" i="25" s="1"/>
  <c r="G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CA53" i="25"/>
  <c r="CA68" i="25" s="1"/>
  <c r="CA86" i="25" s="1"/>
  <c r="B91" i="1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C697" i="25" s="1"/>
  <c r="W53" i="25"/>
  <c r="W68" i="25" s="1"/>
  <c r="W86" i="25" s="1"/>
  <c r="O53" i="25"/>
  <c r="O68" i="25" s="1"/>
  <c r="O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AQ52" i="24"/>
  <c r="AQ67" i="24" s="1"/>
  <c r="H52" i="24"/>
  <c r="H67" i="24" s="1"/>
  <c r="S85" i="24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E49" i="32" l="1"/>
  <c r="M75" i="31"/>
  <c r="X85" i="24"/>
  <c r="C689" i="24" s="1"/>
  <c r="AV85" i="24"/>
  <c r="C60" i="15" s="1"/>
  <c r="E17" i="32"/>
  <c r="M61" i="31"/>
  <c r="B54" i="15"/>
  <c r="F54" i="15" s="1"/>
  <c r="C690" i="25"/>
  <c r="B36" i="15"/>
  <c r="B50" i="15"/>
  <c r="C704" i="25"/>
  <c r="C648" i="25"/>
  <c r="C713" i="25"/>
  <c r="B59" i="15"/>
  <c r="B30" i="15"/>
  <c r="F30" i="15" s="1"/>
  <c r="C684" i="25"/>
  <c r="C634" i="25"/>
  <c r="B67" i="15"/>
  <c r="C679" i="25"/>
  <c r="B25" i="15"/>
  <c r="F25" i="15" s="1"/>
  <c r="C709" i="25"/>
  <c r="B55" i="15"/>
  <c r="F55" i="15" s="1"/>
  <c r="B62" i="15"/>
  <c r="C617" i="25"/>
  <c r="C629" i="25"/>
  <c r="B64" i="15"/>
  <c r="F64" i="15" s="1"/>
  <c r="B37" i="15"/>
  <c r="F37" i="15" s="1"/>
  <c r="C691" i="25"/>
  <c r="C672" i="25"/>
  <c r="B18" i="15"/>
  <c r="H18" i="15" s="1"/>
  <c r="I18" i="15" s="1"/>
  <c r="C627" i="25"/>
  <c r="B82" i="15"/>
  <c r="F82" i="15" s="1"/>
  <c r="C683" i="25"/>
  <c r="B29" i="15"/>
  <c r="F29" i="15" s="1"/>
  <c r="C624" i="25"/>
  <c r="B81" i="15"/>
  <c r="F81" i="15" s="1"/>
  <c r="C700" i="25"/>
  <c r="B46" i="15"/>
  <c r="F46" i="15" s="1"/>
  <c r="C640" i="25"/>
  <c r="B83" i="15"/>
  <c r="F83" i="15" s="1"/>
  <c r="C625" i="25"/>
  <c r="B68" i="15"/>
  <c r="C642" i="25"/>
  <c r="B85" i="15"/>
  <c r="F85" i="15" s="1"/>
  <c r="C626" i="25"/>
  <c r="B63" i="15"/>
  <c r="F63" i="15" s="1"/>
  <c r="C637" i="25"/>
  <c r="B72" i="15"/>
  <c r="C695" i="25"/>
  <c r="B41" i="15"/>
  <c r="F41" i="15" s="1"/>
  <c r="B61" i="15"/>
  <c r="C632" i="25"/>
  <c r="C680" i="25"/>
  <c r="B26" i="15"/>
  <c r="H26" i="15" s="1"/>
  <c r="I26" i="15" s="1"/>
  <c r="C647" i="25"/>
  <c r="B90" i="15"/>
  <c r="F90" i="15" s="1"/>
  <c r="B78" i="15"/>
  <c r="F78" i="15" s="1"/>
  <c r="C620" i="25"/>
  <c r="B89" i="15"/>
  <c r="F89" i="15" s="1"/>
  <c r="C646" i="25"/>
  <c r="B27" i="15"/>
  <c r="C681" i="25"/>
  <c r="C638" i="25"/>
  <c r="B76" i="15"/>
  <c r="F76" i="15" s="1"/>
  <c r="B70" i="15"/>
  <c r="F70" i="15" s="1"/>
  <c r="C630" i="25"/>
  <c r="B16" i="15"/>
  <c r="F16" i="15" s="1"/>
  <c r="C670" i="25"/>
  <c r="C622" i="25"/>
  <c r="B80" i="15"/>
  <c r="F80" i="15" s="1"/>
  <c r="B49" i="15"/>
  <c r="F49" i="15" s="1"/>
  <c r="C703" i="25"/>
  <c r="C621" i="25"/>
  <c r="B93" i="15"/>
  <c r="F93" i="15" s="1"/>
  <c r="B34" i="15"/>
  <c r="F34" i="15" s="1"/>
  <c r="C688" i="25"/>
  <c r="B53" i="15"/>
  <c r="F53" i="15" s="1"/>
  <c r="C707" i="25"/>
  <c r="C710" i="25"/>
  <c r="B56" i="15"/>
  <c r="F56" i="15" s="1"/>
  <c r="C714" i="25"/>
  <c r="B60" i="15"/>
  <c r="C689" i="25"/>
  <c r="B35" i="15"/>
  <c r="F35" i="15" s="1"/>
  <c r="C674" i="25"/>
  <c r="B20" i="15"/>
  <c r="H20" i="15" s="1"/>
  <c r="I20" i="15" s="1"/>
  <c r="B84" i="15"/>
  <c r="F84" i="15" s="1"/>
  <c r="C641" i="25"/>
  <c r="C678" i="25"/>
  <c r="B24" i="15"/>
  <c r="C711" i="25"/>
  <c r="B57" i="15"/>
  <c r="F57" i="15" s="1"/>
  <c r="C676" i="25"/>
  <c r="B22" i="15"/>
  <c r="C696" i="25"/>
  <c r="B42" i="15"/>
  <c r="C693" i="25"/>
  <c r="B39" i="15"/>
  <c r="F39" i="15" s="1"/>
  <c r="B52" i="15"/>
  <c r="F52" i="15" s="1"/>
  <c r="C706" i="25"/>
  <c r="C618" i="25"/>
  <c r="B74" i="15"/>
  <c r="C682" i="25"/>
  <c r="B28" i="15"/>
  <c r="F28" i="15" s="1"/>
  <c r="C677" i="25"/>
  <c r="B23" i="15"/>
  <c r="B32" i="15"/>
  <c r="F32" i="15" s="1"/>
  <c r="C686" i="25"/>
  <c r="B21" i="15"/>
  <c r="H21" i="15" s="1"/>
  <c r="I21" i="15" s="1"/>
  <c r="C675" i="25"/>
  <c r="C692" i="25"/>
  <c r="B38" i="15"/>
  <c r="F38" i="15" s="1"/>
  <c r="C698" i="25"/>
  <c r="B44" i="15"/>
  <c r="F44" i="15" s="1"/>
  <c r="C633" i="25"/>
  <c r="B66" i="15"/>
  <c r="C701" i="25"/>
  <c r="B47" i="15"/>
  <c r="F47" i="15" s="1"/>
  <c r="B86" i="15"/>
  <c r="F86" i="15" s="1"/>
  <c r="C643" i="25"/>
  <c r="C636" i="25"/>
  <c r="B75" i="15"/>
  <c r="F75" i="15" s="1"/>
  <c r="C623" i="25"/>
  <c r="B92" i="15"/>
  <c r="F92" i="15" s="1"/>
  <c r="C644" i="25"/>
  <c r="B87" i="15"/>
  <c r="H87" i="15" s="1"/>
  <c r="I87" i="15" s="1"/>
  <c r="C631" i="25"/>
  <c r="B65" i="15"/>
  <c r="F65" i="15" s="1"/>
  <c r="B51" i="15"/>
  <c r="F51" i="15" s="1"/>
  <c r="C705" i="25"/>
  <c r="B19" i="15"/>
  <c r="H19" i="15" s="1"/>
  <c r="I19" i="15" s="1"/>
  <c r="C673" i="25"/>
  <c r="C685" i="25"/>
  <c r="B31" i="15"/>
  <c r="F31" i="15" s="1"/>
  <c r="C699" i="25"/>
  <c r="B45" i="15"/>
  <c r="F45" i="15" s="1"/>
  <c r="C639" i="25"/>
  <c r="B77" i="15"/>
  <c r="F77" i="15" s="1"/>
  <c r="C635" i="25"/>
  <c r="B73" i="15"/>
  <c r="F73" i="15" s="1"/>
  <c r="B58" i="15"/>
  <c r="F58" i="15" s="1"/>
  <c r="C712" i="25"/>
  <c r="B71" i="15"/>
  <c r="H71" i="15" s="1"/>
  <c r="I71" i="15" s="1"/>
  <c r="B40" i="15"/>
  <c r="F40" i="15" s="1"/>
  <c r="B48" i="15"/>
  <c r="F48" i="15" s="1"/>
  <c r="B69" i="15"/>
  <c r="F69" i="15" s="1"/>
  <c r="C68" i="25"/>
  <c r="CE68" i="25" s="1"/>
  <c r="CE53" i="25"/>
  <c r="B88" i="15"/>
  <c r="F88" i="15" s="1"/>
  <c r="B17" i="15"/>
  <c r="F17" i="15" s="1"/>
  <c r="B43" i="15"/>
  <c r="F43" i="15" s="1"/>
  <c r="B79" i="15"/>
  <c r="F79" i="15" s="1"/>
  <c r="B33" i="15"/>
  <c r="F33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F50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F36" i="15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F42" i="15"/>
  <c r="M17" i="31"/>
  <c r="D81" i="32"/>
  <c r="R85" i="24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E85" i="32"/>
  <c r="C31" i="15"/>
  <c r="G31" i="15" s="1"/>
  <c r="C684" i="24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72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F91" i="15"/>
  <c r="C92" i="15"/>
  <c r="G92" i="15" s="1"/>
  <c r="C373" i="32"/>
  <c r="C622" i="24"/>
  <c r="C713" i="24" l="1"/>
  <c r="I117" i="32"/>
  <c r="C695" i="24"/>
  <c r="H59" i="15"/>
  <c r="I59" i="15" s="1"/>
  <c r="C74" i="15"/>
  <c r="G74" i="15" s="1"/>
  <c r="H24" i="15"/>
  <c r="I24" i="15" s="1"/>
  <c r="H277" i="32"/>
  <c r="H36" i="15"/>
  <c r="I36" i="15" s="1"/>
  <c r="H58" i="15"/>
  <c r="I58" i="15" s="1"/>
  <c r="F18" i="15"/>
  <c r="F27" i="15"/>
  <c r="H27" i="15" s="1"/>
  <c r="I27" i="15" s="1"/>
  <c r="F21" i="15"/>
  <c r="H53" i="15"/>
  <c r="I53" i="15" s="1"/>
  <c r="H80" i="15"/>
  <c r="I80" i="15" s="1"/>
  <c r="F59" i="15"/>
  <c r="F74" i="15"/>
  <c r="H55" i="15"/>
  <c r="I55" i="15" s="1"/>
  <c r="F26" i="15"/>
  <c r="F87" i="15"/>
  <c r="F71" i="15"/>
  <c r="H25" i="15"/>
  <c r="I25" i="15" s="1"/>
  <c r="H83" i="15"/>
  <c r="I83" i="15" s="1"/>
  <c r="H16" i="15"/>
  <c r="I16" i="15" s="1"/>
  <c r="H84" i="15"/>
  <c r="I84" i="15" s="1"/>
  <c r="C649" i="25"/>
  <c r="M717" i="25" s="1"/>
  <c r="F24" i="15"/>
  <c r="F20" i="15"/>
  <c r="F22" i="15"/>
  <c r="H46" i="15"/>
  <c r="I46" i="15" s="1"/>
  <c r="H51" i="15"/>
  <c r="I51" i="15" s="1"/>
  <c r="H44" i="15"/>
  <c r="I44" i="15" s="1"/>
  <c r="H85" i="15"/>
  <c r="I85" i="15" s="1"/>
  <c r="H81" i="15"/>
  <c r="I81" i="15" s="1"/>
  <c r="H52" i="15"/>
  <c r="I52" i="15" s="1"/>
  <c r="F19" i="15"/>
  <c r="H77" i="15"/>
  <c r="I77" i="15" s="1"/>
  <c r="C86" i="25"/>
  <c r="C669" i="25" s="1"/>
  <c r="C716" i="25" s="1"/>
  <c r="F23" i="15"/>
  <c r="H23" i="15" s="1"/>
  <c r="I23" i="15" s="1"/>
  <c r="H57" i="15"/>
  <c r="I57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245" i="32"/>
  <c r="C68" i="15"/>
  <c r="G68" i="15" s="1"/>
  <c r="C624" i="24"/>
  <c r="H91" i="15" l="1"/>
  <c r="I91" i="15" s="1"/>
  <c r="H76" i="15"/>
  <c r="I76" i="15" s="1"/>
  <c r="H69" i="15"/>
  <c r="I69" i="15" s="1"/>
  <c r="G72" i="15"/>
  <c r="H72" i="15" s="1"/>
  <c r="I72" i="15" s="1"/>
  <c r="G79" i="15"/>
  <c r="H79" i="15"/>
  <c r="I79" i="15" s="1"/>
  <c r="H47" i="15"/>
  <c r="I47" i="15" s="1"/>
  <c r="H40" i="15"/>
  <c r="I40" i="15" s="1"/>
  <c r="H22" i="15"/>
  <c r="I22" i="15" s="1"/>
  <c r="H30" i="15"/>
  <c r="I30" i="15" s="1"/>
  <c r="H74" i="15"/>
  <c r="I74" i="15" s="1"/>
  <c r="CE86" i="25"/>
  <c r="C717" i="25" s="1"/>
  <c r="B15" i="15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K688" i="25"/>
  <c r="K680" i="25"/>
  <c r="M680" i="25" s="1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M679" i="25" s="1"/>
  <c r="K671" i="25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71" i="25" l="1"/>
  <c r="M693" i="25"/>
  <c r="M681" i="25"/>
  <c r="M694" i="25"/>
  <c r="M674" i="25"/>
  <c r="M714" i="25"/>
  <c r="M689" i="25"/>
  <c r="M706" i="25"/>
  <c r="M684" i="25"/>
  <c r="M697" i="25"/>
  <c r="M708" i="25"/>
  <c r="M696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M711" i="24" s="1"/>
  <c r="D215" i="32" s="1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M672" i="24" s="1"/>
  <c r="G23" i="32" s="1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716" i="25" l="1"/>
  <c r="K715" i="24"/>
  <c r="C23" i="32"/>
  <c r="M715" i="24"/>
</calcChain>
</file>

<file path=xl/sharedStrings.xml><?xml version="1.0" encoding="utf-8"?>
<sst xmlns="http://schemas.openxmlformats.org/spreadsheetml/2006/main" count="5771" uniqueCount="1378">
  <si>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</si>
  <si>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</si>
  <si>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</si>
  <si>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</si>
  <si>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</si>
  <si>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</si>
  <si>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</si>
  <si>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</si>
  <si>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</si>
  <si>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</si>
  <si>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</si>
  <si>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</si>
  <si>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</si>
  <si>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</si>
  <si>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</si>
  <si>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</si>
  <si>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</si>
  <si>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</si>
  <si>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</si>
  <si>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</si>
  <si>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</si>
  <si>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</si>
  <si>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</si>
  <si>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</si>
  <si>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</si>
  <si>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</si>
  <si>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</si>
  <si>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</si>
  <si>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</si>
  <si>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</si>
  <si>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</si>
  <si>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</si>
  <si>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</si>
  <si>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</si>
  <si>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</si>
  <si>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</si>
  <si>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</si>
  <si>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</si>
  <si>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</si>
  <si>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</si>
  <si>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</si>
  <si>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</si>
  <si>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</si>
  <si>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</si>
  <si>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</si>
  <si>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</si>
  <si>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</si>
  <si>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</si>
  <si>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</si>
  <si>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</si>
  <si>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</si>
  <si>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</si>
  <si>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</si>
  <si>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</si>
  <si>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</si>
  <si>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</si>
  <si>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</si>
  <si>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</si>
  <si>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</si>
  <si>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</si>
  <si>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</si>
  <si>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</si>
  <si>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</si>
  <si>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</si>
  <si>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</si>
  <si>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</si>
  <si>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</si>
  <si>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</si>
  <si>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</si>
  <si>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</si>
  <si>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</si>
  <si>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</si>
  <si>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</si>
  <si>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</si>
  <si>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</si>
  <si>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</si>
  <si>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</si>
  <si>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</si>
  <si>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</si>
  <si>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</si>
  <si>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</si>
  <si>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</si>
  <si>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</si>
  <si>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</si>
  <si>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</si>
  <si>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</si>
  <si>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</si>
  <si>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</si>
  <si>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</si>
  <si>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</si>
  <si>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</si>
  <si>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</si>
  <si>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</si>
  <si>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</si>
  <si>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</si>
  <si>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</si>
  <si>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</si>
  <si>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</si>
  <si>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</si>
  <si>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</si>
  <si>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</si>
  <si>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</si>
  <si>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</si>
  <si>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</si>
  <si>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</si>
  <si>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</si>
  <si>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</si>
  <si>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</si>
  <si>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</si>
  <si>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</si>
  <si>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</si>
  <si>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</si>
  <si>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</si>
  <si>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</si>
  <si>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</si>
  <si>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</si>
  <si>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</si>
  <si>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</si>
  <si>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</si>
  <si>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</si>
  <si>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</si>
  <si>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</si>
  <si>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</si>
  <si>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</si>
  <si>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</si>
  <si>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</si>
  <si>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</si>
  <si>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</si>
  <si>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</si>
  <si>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</si>
  <si>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</si>
  <si>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</si>
  <si>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</si>
  <si>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</si>
  <si>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</si>
  <si>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</si>
  <si>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</si>
  <si>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</si>
  <si>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</si>
  <si>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</si>
  <si>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</si>
  <si>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</si>
  <si>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</si>
  <si>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</si>
  <si>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</si>
  <si>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</si>
  <si>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</si>
  <si>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</si>
  <si>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</si>
  <si>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</si>
  <si>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</si>
  <si>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</si>
  <si>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</si>
  <si>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</si>
  <si>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</si>
  <si>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</si>
  <si>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</si>
  <si>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</si>
  <si>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</si>
  <si>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</si>
  <si>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</si>
  <si>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</si>
  <si>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</si>
  <si>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</si>
  <si>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</si>
  <si>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</si>
  <si>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</si>
  <si>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</si>
  <si>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</si>
  <si>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</si>
  <si>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</si>
  <si>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</si>
  <si>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</si>
  <si>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</si>
  <si>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</si>
  <si>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</si>
  <si>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</si>
  <si>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</si>
  <si>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</si>
  <si>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</si>
  <si>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</si>
  <si>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</si>
  <si>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</si>
  <si>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</si>
  <si>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</si>
  <si>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</si>
  <si>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</si>
  <si>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</si>
  <si>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</si>
  <si>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</si>
  <si>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</si>
  <si>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</si>
  <si>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</si>
  <si>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</si>
  <si>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</si>
  <si>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</si>
  <si>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</si>
  <si>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</si>
  <si>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</si>
  <si>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</si>
  <si>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</si>
  <si>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</si>
  <si>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</si>
  <si>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</si>
  <si>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</si>
  <si>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</si>
  <si>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</si>
  <si>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</si>
  <si>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</si>
  <si>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</si>
  <si>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</si>
  <si>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</si>
  <si>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</si>
  <si>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</si>
  <si>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</si>
  <si>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</si>
  <si>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</si>
  <si>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</si>
  <si>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</si>
  <si>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</si>
  <si>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</si>
  <si>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</si>
  <si>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</si>
  <si>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</si>
  <si>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</si>
  <si>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</si>
  <si>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</si>
  <si>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</si>
  <si>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</si>
  <si>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</si>
  <si>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</si>
  <si>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</si>
  <si>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</si>
  <si>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</si>
  <si>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</si>
  <si>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</si>
  <si>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</si>
  <si>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</si>
  <si>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</si>
  <si>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</si>
  <si>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</si>
  <si>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</si>
  <si>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</si>
  <si>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</si>
  <si>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</si>
  <si>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</si>
  <si>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</si>
  <si>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</si>
  <si>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</si>
  <si>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</si>
  <si>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</si>
  <si>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</si>
  <si>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</si>
  <si>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</si>
  <si>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</si>
  <si>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</si>
  <si>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</si>
  <si>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</si>
  <si>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</si>
  <si>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</si>
  <si>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</si>
  <si>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</si>
  <si>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</si>
  <si>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</si>
  <si>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</si>
  <si>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</si>
  <si>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</si>
  <si>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</si>
  <si>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</si>
  <si>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</si>
  <si>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</si>
  <si>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</si>
  <si>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</si>
  <si>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</si>
  <si>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</si>
  <si>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</si>
  <si>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</si>
  <si>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</si>
  <si>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</si>
  <si>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</si>
  <si>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</si>
  <si>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</si>
  <si>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</si>
  <si>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</si>
  <si>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</si>
  <si>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</si>
  <si>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</si>
  <si>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</si>
  <si>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</si>
  <si>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</si>
  <si>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</si>
  <si>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</si>
  <si>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</si>
  <si>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</si>
  <si>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</si>
  <si>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</si>
  <si>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</si>
  <si>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</si>
  <si>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</si>
  <si>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</si>
  <si>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</si>
  <si>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</si>
  <si>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</si>
  <si>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</si>
  <si>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</si>
  <si>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</si>
  <si>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</si>
  <si>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</si>
  <si>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</si>
  <si>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</si>
  <si>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</si>
  <si>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</si>
  <si>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</si>
  <si>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</si>
  <si>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</si>
  <si>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</si>
  <si>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</si>
  <si>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</si>
  <si>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</si>
  <si>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</si>
  <si>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</si>
  <si>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</si>
  <si>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</si>
  <si>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</si>
  <si>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</si>
  <si>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</si>
  <si>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</si>
  <si>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</si>
  <si>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</si>
  <si>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</si>
  <si>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</si>
  <si>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</si>
  <si>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</si>
  <si>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</si>
  <si>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</si>
  <si>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</si>
  <si>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</si>
  <si>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</si>
  <si>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</si>
  <si>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</si>
  <si>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</si>
  <si>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</si>
  <si>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</si>
  <si>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</si>
  <si>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</si>
  <si>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</si>
  <si>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</si>
  <si>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</si>
  <si>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</si>
  <si>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</si>
  <si>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</si>
  <si>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</si>
  <si>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</si>
  <si>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</si>
  <si>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</si>
  <si>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</si>
  <si>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</si>
  <si>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</si>
  <si>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</si>
  <si>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</si>
  <si>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</si>
  <si>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</si>
  <si>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</si>
  <si>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</si>
  <si>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</si>
  <si>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</si>
  <si>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</si>
  <si>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</si>
  <si>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</si>
  <si>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</si>
  <si>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</si>
  <si>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</si>
  <si>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</si>
  <si>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</si>
  <si>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</si>
  <si>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</si>
  <si>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</si>
  <si>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</si>
  <si>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</si>
  <si>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</si>
  <si>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</si>
  <si>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</si>
  <si>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</si>
  <si>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</si>
  <si>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</si>
  <si>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</si>
  <si>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</si>
  <si>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</si>
  <si>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</si>
  <si>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</si>
  <si>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</si>
  <si>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</si>
  <si>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</si>
  <si>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</si>
  <si>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</si>
  <si>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</si>
  <si>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</si>
  <si>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</si>
  <si>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</si>
  <si>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</si>
  <si>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</si>
  <si>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</si>
  <si>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</si>
  <si>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</si>
  <si>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</si>
  <si>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</si>
  <si>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</si>
  <si>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</si>
  <si>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</si>
  <si>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</si>
  <si>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</si>
  <si>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</si>
  <si>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</si>
  <si>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</si>
  <si>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</si>
  <si>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</si>
  <si>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</si>
  <si>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</si>
  <si>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</si>
  <si>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</si>
  <si>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</si>
  <si>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</si>
  <si>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</si>
  <si>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</si>
  <si>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</si>
  <si>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</si>
  <si>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</si>
  <si>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</si>
  <si>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</si>
  <si>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</si>
  <si>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</si>
  <si>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</si>
  <si>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</si>
  <si>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</si>
  <si>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</si>
  <si>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</si>
  <si>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</si>
  <si>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</si>
  <si>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</si>
  <si>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</si>
  <si>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</si>
  <si>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</si>
  <si>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</si>
  <si>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</si>
  <si>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</si>
  <si>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</si>
  <si>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</si>
  <si>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</si>
  <si>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</si>
  <si>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</si>
  <si>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</si>
  <si>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</si>
  <si>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</si>
  <si>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</si>
  <si>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</si>
  <si>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</si>
  <si>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</si>
  <si>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</si>
  <si>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</si>
  <si>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</si>
  <si>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</si>
  <si>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</si>
  <si>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</si>
  <si>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</si>
  <si>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</si>
  <si>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</si>
  <si>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</si>
  <si>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</si>
  <si>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</si>
  <si>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</si>
  <si>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</si>
  <si>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</si>
  <si>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</si>
  <si>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</si>
  <si>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</si>
  <si>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</si>
  <si>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</si>
  <si>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</si>
  <si>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</si>
  <si>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</si>
  <si>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</si>
  <si>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</si>
  <si>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</si>
  <si>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</si>
  <si>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</si>
  <si>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</si>
  <si>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</si>
  <si>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</si>
  <si>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</si>
  <si>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</si>
  <si>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</si>
  <si>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</si>
  <si>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</si>
  <si>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</si>
  <si>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</si>
  <si>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</si>
  <si>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</si>
  <si>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</si>
  <si>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</si>
  <si>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</si>
  <si>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</si>
  <si>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</si>
  <si>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</si>
  <si>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</si>
  <si>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</si>
  <si>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</si>
  <si>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</si>
  <si>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</si>
  <si>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</si>
  <si>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</si>
  <si>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</si>
  <si>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</si>
  <si>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</si>
  <si>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</si>
  <si>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</si>
  <si>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</si>
  <si>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</si>
  <si>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</si>
  <si>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</si>
  <si>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</si>
  <si>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</si>
  <si>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</si>
  <si>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</si>
  <si>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</si>
  <si>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</si>
  <si>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</si>
  <si>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</si>
  <si>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</si>
  <si>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</si>
  <si>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</si>
  <si>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</si>
  <si>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</si>
  <si>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</si>
  <si>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</si>
  <si>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</si>
  <si>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</si>
  <si>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</si>
  <si>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</si>
  <si>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</si>
  <si>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</si>
  <si>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</si>
  <si>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</si>
  <si>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</si>
  <si>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</si>
  <si>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</si>
  <si>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</si>
  <si>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</si>
  <si>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</si>
  <si>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</si>
  <si>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</si>
  <si>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</si>
  <si>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</si>
  <si>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</si>
  <si>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</si>
  <si>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</si>
  <si>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</si>
  <si>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</si>
  <si>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</si>
  <si>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</si>
  <si>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</si>
  <si>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</si>
  <si>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</si>
  <si>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</si>
  <si>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</si>
  <si>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</si>
  <si>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</si>
  <si>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</si>
  <si>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</si>
  <si>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</si>
  <si>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</si>
  <si>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</si>
  <si>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</si>
  <si>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</si>
  <si>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</si>
  <si>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</si>
  <si>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</si>
  <si>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</si>
  <si>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</si>
  <si>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</si>
  <si>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</si>
  <si>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</si>
  <si>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</si>
  <si>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</si>
  <si>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</si>
  <si>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</si>
  <si>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</si>
  <si>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</si>
  <si>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</si>
  <si>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</si>
  <si>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</si>
  <si>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</si>
  <si>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</si>
  <si>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</si>
  <si>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</si>
  <si>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</si>
  <si>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</si>
  <si>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</si>
  <si>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</si>
  <si>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</si>
  <si>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</si>
  <si>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</si>
  <si>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</si>
  <si>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</si>
  <si>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</si>
  <si>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</si>
  <si>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</si>
  <si>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</si>
  <si>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</si>
  <si>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</si>
  <si>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</si>
  <si>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</si>
  <si>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</si>
  <si>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</si>
  <si>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</si>
  <si>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</si>
  <si>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</si>
  <si>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</si>
  <si>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</si>
  <si>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</si>
  <si>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</si>
  <si>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</si>
  <si>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</si>
  <si>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</si>
  <si>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</si>
  <si>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</si>
  <si>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</si>
  <si>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</si>
  <si>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</si>
  <si>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</si>
  <si>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</si>
  <si>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</si>
  <si>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</si>
  <si>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</si>
  <si>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</si>
  <si>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</si>
  <si>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</si>
  <si>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</si>
  <si>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</si>
  <si>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</si>
  <si>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</si>
  <si>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</si>
  <si>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</si>
  <si>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</si>
  <si>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</si>
  <si>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</si>
  <si>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</si>
  <si>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</si>
  <si>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</si>
  <si>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</si>
  <si>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</si>
  <si>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</si>
  <si>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</si>
  <si>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</si>
  <si>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</si>
  <si>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</si>
  <si>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</si>
  <si>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</si>
  <si>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</si>
  <si>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</si>
  <si>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</si>
  <si>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</si>
  <si>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</si>
  <si>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</si>
  <si>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</si>
  <si>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</si>
  <si>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</si>
  <si>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</si>
  <si>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</si>
  <si>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</si>
  <si>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</si>
  <si>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</si>
  <si>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</si>
  <si>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</si>
  <si>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</si>
  <si>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</si>
  <si>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</si>
  <si>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</si>
  <si>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</si>
  <si>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</si>
  <si>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</si>
  <si>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</si>
  <si>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</si>
  <si>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</si>
  <si>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</si>
  <si>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</si>
  <si>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</si>
  <si>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</si>
  <si>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</si>
  <si>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</si>
  <si>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</si>
  <si>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</si>
  <si>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</si>
  <si>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</si>
  <si>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</si>
  <si>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</si>
  <si>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</si>
  <si>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</si>
  <si>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</si>
  <si>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</si>
  <si>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</si>
  <si>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</si>
  <si>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</si>
  <si>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</si>
  <si>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</si>
  <si>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</si>
  <si>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</si>
  <si>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</si>
  <si>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</si>
  <si>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</si>
  <si>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</si>
  <si>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</si>
  <si>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</si>
  <si>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</si>
  <si>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</si>
  <si>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</si>
  <si>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</si>
  <si>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</si>
  <si>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</si>
  <si>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</si>
  <si>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</si>
  <si>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</si>
  <si>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</si>
  <si>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</si>
  <si>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</si>
  <si>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</si>
  <si>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</si>
  <si>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</si>
  <si>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</si>
  <si>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</si>
  <si>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</si>
  <si>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</si>
  <si>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</si>
  <si>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</si>
  <si>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</si>
  <si>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</si>
  <si>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</si>
  <si>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</si>
  <si>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</si>
  <si>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</si>
  <si>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</si>
  <si>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</si>
  <si>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</si>
  <si>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</si>
  <si>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</si>
  <si>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</si>
  <si>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</si>
  <si>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</si>
  <si>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</si>
  <si>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</si>
  <si>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</si>
  <si>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</si>
  <si>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</si>
  <si>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</si>
  <si>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</si>
  <si>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</si>
  <si>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</si>
  <si>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</si>
  <si>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</si>
  <si>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</si>
  <si>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</si>
  <si>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</si>
  <si>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</si>
  <si>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</si>
  <si>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</si>
  <si>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</si>
  <si>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</si>
  <si>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</si>
  <si>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</si>
  <si>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</si>
  <si>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</si>
  <si>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</si>
  <si>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</si>
  <si>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</si>
  <si>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</si>
  <si>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</si>
  <si>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</si>
  <si>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</si>
  <si>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</si>
  <si>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</si>
  <si>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</si>
  <si>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</si>
  <si>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</si>
  <si>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</si>
  <si>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</si>
  <si>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</si>
  <si>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</si>
  <si>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</si>
  <si>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</si>
  <si>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</si>
  <si>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</si>
  <si>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</si>
  <si>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</si>
  <si>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</si>
  <si>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</si>
  <si>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</si>
  <si>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</si>
  <si>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</si>
  <si>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</si>
  <si>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</si>
  <si>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</si>
  <si>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</si>
  <si>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</si>
  <si>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</si>
  <si>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</si>
  <si>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</si>
  <si>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</si>
  <si>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</si>
  <si>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</si>
  <si>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</si>
  <si>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</si>
  <si>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</si>
  <si>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</si>
  <si>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</si>
  <si>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</si>
  <si>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</si>
  <si>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</si>
  <si>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</si>
  <si>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</si>
  <si>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</si>
  <si>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</si>
  <si>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</si>
  <si>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</si>
  <si>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</si>
  <si>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</si>
  <si>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</si>
  <si>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</si>
  <si>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</si>
  <si>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</si>
  <si>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</si>
  <si>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</si>
  <si>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</si>
  <si>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</si>
  <si>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</si>
  <si>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</si>
  <si>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</si>
  <si>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</si>
  <si>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</si>
  <si>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</si>
  <si>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</si>
  <si>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</si>
  <si>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</si>
  <si>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</si>
  <si>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</si>
  <si>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</si>
  <si>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</si>
  <si>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</si>
  <si>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</si>
  <si>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</si>
  <si>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</si>
  <si>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</si>
  <si>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</si>
  <si>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</si>
  <si>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</si>
  <si>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</si>
  <si>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</si>
  <si>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</si>
  <si>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</si>
  <si>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</si>
  <si>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</si>
  <si>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</si>
  <si>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</si>
  <si>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</si>
  <si>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</si>
  <si>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</si>
  <si>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</si>
  <si>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</si>
  <si>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</si>
  <si>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</si>
  <si>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</si>
  <si>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</si>
  <si>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</si>
  <si>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</si>
  <si>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</si>
  <si>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</si>
  <si>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</si>
  <si>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</si>
  <si>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</si>
  <si>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</si>
  <si>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</si>
  <si>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</si>
  <si>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</si>
  <si>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</si>
  <si>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</si>
  <si>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</si>
  <si>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</si>
  <si>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</si>
  <si>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</si>
  <si>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</si>
  <si>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</si>
  <si>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</si>
  <si>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</si>
  <si>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</si>
  <si>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</si>
  <si>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</si>
  <si>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</si>
  <si>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</si>
  <si>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</si>
  <si>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</si>
  <si>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</si>
  <si>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</si>
  <si>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</si>
  <si>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</si>
  <si>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</si>
  <si>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</si>
  <si>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</si>
  <si>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</si>
  <si>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</si>
  <si>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</si>
  <si>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</si>
  <si>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</si>
  <si>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</si>
  <si>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</si>
  <si>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</si>
  <si>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</si>
  <si>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</si>
  <si>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</si>
  <si>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</si>
  <si>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</si>
  <si>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</si>
  <si>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</si>
  <si>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</si>
  <si>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</si>
  <si>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</si>
  <si>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</si>
  <si>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</si>
  <si>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</si>
  <si>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</si>
  <si>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</si>
  <si>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</si>
  <si>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</si>
  <si>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</si>
  <si>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</si>
  <si>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</si>
  <si>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</si>
  <si>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</si>
  <si>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</si>
  <si>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</si>
  <si>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</si>
  <si>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</si>
  <si>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</si>
  <si>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</si>
  <si>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</si>
  <si>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</si>
  <si>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</si>
  <si>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</si>
  <si>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</si>
  <si>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</si>
  <si>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</si>
  <si>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</si>
  <si>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</si>
  <si>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</si>
  <si>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</si>
  <si>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</si>
  <si>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</si>
  <si>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</si>
  <si>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</si>
  <si>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</si>
  <si>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</si>
  <si>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</si>
  <si>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</si>
  <si>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</si>
  <si>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</si>
  <si>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</si>
  <si>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</si>
  <si>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</si>
  <si>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</si>
  <si>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</si>
  <si>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</si>
  <si>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</si>
  <si>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</si>
  <si>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</si>
  <si>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</si>
  <si>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</si>
  <si>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</si>
  <si>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</si>
  <si>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</si>
  <si>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</si>
  <si>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</si>
  <si>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</si>
  <si>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</si>
  <si>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</si>
  <si>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</si>
  <si>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</si>
  <si>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</si>
  <si>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</si>
  <si>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</si>
  <si>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</si>
  <si>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</si>
  <si>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</si>
  <si>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</si>
  <si>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</si>
  <si>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</si>
  <si>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</si>
  <si>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</si>
  <si>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</si>
  <si>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</si>
  <si>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</si>
  <si>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</si>
  <si>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</si>
  <si>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</si>
  <si>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</si>
  <si>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</si>
  <si>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</si>
  <si>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</si>
  <si>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</si>
  <si>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</si>
  <si>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</si>
  <si>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</si>
  <si>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</si>
  <si>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</si>
  <si>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</si>
  <si>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</si>
  <si>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</si>
  <si>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</si>
  <si>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</si>
  <si>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</si>
  <si>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</si>
  <si>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</si>
  <si>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</si>
  <si>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</si>
  <si>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</si>
  <si>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</si>
  <si>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</si>
  <si>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</si>
  <si>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</si>
  <si>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</si>
  <si>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</si>
  <si>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</si>
  <si>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</si>
  <si>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</si>
  <si>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</si>
  <si>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</si>
  <si>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</si>
  <si>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</si>
  <si>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</si>
  <si>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</si>
  <si>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</si>
  <si>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</si>
  <si>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</si>
  <si>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</si>
  <si>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</si>
  <si>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</si>
  <si>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</si>
  <si>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</si>
  <si>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</si>
  <si>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</si>
  <si>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</si>
  <si>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</si>
  <si>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</si>
  <si>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</si>
  <si>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</si>
  <si>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</si>
  <si>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</si>
  <si>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</si>
  <si>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</si>
  <si>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</si>
  <si>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</si>
  <si>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</si>
  <si>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</si>
  <si>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</si>
  <si>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</si>
  <si>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</si>
  <si>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</si>
  <si>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</si>
  <si>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</si>
  <si>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</si>
  <si>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</si>
  <si>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</si>
  <si>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</si>
  <si>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</si>
  <si>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</si>
  <si>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</si>
  <si>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</si>
  <si>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</si>
  <si>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</si>
  <si>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</si>
  <si>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</si>
  <si>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</si>
  <si>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</si>
  <si>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</si>
  <si>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</si>
  <si>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</si>
  <si>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</si>
  <si>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</si>
  <si>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</si>
  <si>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</si>
  <si>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</si>
  <si>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</si>
  <si>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</si>
  <si>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</si>
  <si>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</si>
  <si>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</si>
  <si>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</si>
  <si>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</si>
  <si>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</si>
  <si>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</si>
  <si>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</si>
  <si>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</si>
  <si>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</si>
  <si>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</si>
  <si>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</si>
  <si>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</si>
  <si>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</si>
  <si>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</si>
  <si>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</si>
  <si>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</si>
  <si>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</si>
  <si>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</si>
  <si>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</si>
  <si>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</si>
  <si>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</si>
  <si>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</si>
  <si>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</si>
  <si>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</si>
  <si>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</si>
  <si>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</si>
  <si>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</si>
  <si>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</si>
  <si>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</si>
  <si>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</si>
  <si>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</si>
  <si>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</si>
  <si>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</si>
  <si>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</si>
  <si>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</si>
  <si>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</si>
  <si>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</si>
  <si>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</si>
  <si>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</si>
  <si>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</si>
  <si>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</si>
  <si>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</si>
  <si>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</si>
  <si>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</si>
  <si>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</si>
  <si>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</si>
  <si>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</si>
  <si>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</si>
  <si>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</si>
  <si>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</si>
  <si>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</si>
  <si>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</si>
  <si>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</si>
  <si>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</si>
  <si>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</si>
  <si>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</si>
  <si>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</si>
  <si>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</si>
  <si>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</si>
  <si>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</si>
  <si>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</si>
  <si>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</si>
  <si>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</si>
  <si>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</si>
  <si>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</si>
  <si>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</si>
  <si>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</si>
  <si>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</si>
  <si>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</si>
  <si>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</si>
  <si>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</si>
  <si>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</si>
  <si>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</si>
  <si>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</si>
  <si>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</si>
  <si>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</si>
  <si>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</si>
  <si>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</si>
  <si>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</si>
  <si>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</si>
  <si>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</si>
  <si>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</si>
  <si>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</si>
  <si>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</si>
  <si>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</si>
  <si>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</si>
  <si>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</si>
  <si>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</si>
  <si>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</si>
  <si>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</si>
  <si>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</si>
  <si>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</si>
  <si>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</si>
  <si>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</si>
  <si>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</si>
  <si>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</si>
  <si>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</si>
  <si>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</si>
  <si>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</si>
  <si>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</si>
  <si>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</si>
  <si>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</si>
  <si>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</si>
  <si>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</si>
  <si>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</si>
  <si>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</si>
  <si>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</si>
  <si>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</si>
  <si>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</si>
  <si>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</si>
  <si>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</si>
  <si>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</si>
  <si>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</si>
  <si>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</si>
  <si>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</si>
  <si>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</si>
  <si>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</si>
  <si>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</si>
  <si>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</si>
  <si>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</si>
  <si>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</si>
  <si>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</si>
  <si>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</si>
  <si>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</si>
  <si>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</si>
  <si>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</si>
  <si>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</si>
  <si>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</si>
  <si>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</si>
  <si>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</si>
  <si>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</si>
  <si>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</si>
  <si>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</si>
  <si>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</si>
  <si>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</si>
  <si>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</si>
  <si>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</si>
  <si>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</si>
  <si>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</si>
  <si>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</si>
  <si>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</si>
  <si>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</si>
  <si>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</si>
  <si>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</si>
  <si>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</si>
  <si>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</si>
  <si>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</si>
  <si>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</si>
  <si>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</si>
  <si>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</si>
  <si>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</si>
  <si>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</si>
  <si>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</si>
  <si>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</si>
  <si>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</si>
  <si>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</si>
  <si>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</si>
  <si>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</si>
  <si>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</si>
  <si>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</si>
  <si>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</si>
  <si>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</si>
  <si>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</si>
  <si>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</si>
  <si>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</si>
  <si>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</si>
  <si>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</si>
  <si>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</si>
  <si>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</si>
  <si>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</si>
  <si>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</si>
  <si>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</si>
  <si>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</si>
  <si>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</si>
  <si>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</si>
  <si>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</si>
  <si>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</si>
  <si>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</si>
  <si>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</si>
  <si>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</si>
  <si>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</si>
  <si>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</si>
  <si>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</si>
  <si>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</si>
  <si>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</si>
  <si>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</si>
  <si>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</si>
  <si>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</si>
  <si>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</si>
  <si>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</si>
  <si>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</si>
  <si>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</si>
  <si>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</si>
  <si>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</si>
  <si>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</si>
  <si>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</si>
  <si>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</si>
  <si>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</si>
  <si>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</si>
  <si>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</si>
  <si>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</si>
  <si>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</si>
  <si>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</si>
  <si>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</si>
  <si>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</si>
  <si>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</si>
  <si>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</si>
  <si>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</si>
  <si>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</si>
  <si>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</si>
  <si>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</si>
  <si>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</si>
  <si>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</si>
  <si>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</si>
  <si>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</si>
  <si>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</si>
  <si>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</si>
  <si>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</si>
  <si>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</si>
  <si>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</si>
  <si>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</si>
  <si>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</si>
  <si>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</si>
  <si>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</si>
  <si>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</si>
  <si>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</si>
  <si>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</si>
  <si>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</si>
  <si>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</si>
  <si>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</si>
  <si>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</si>
  <si>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</si>
  <si>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</si>
  <si>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</si>
  <si>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</si>
  <si>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</si>
  <si>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</si>
  <si>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</si>
  <si>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</si>
  <si>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</si>
  <si>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</si>
  <si>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</si>
  <si>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</si>
  <si>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</si>
  <si>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</si>
  <si>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</si>
  <si>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</si>
  <si>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</si>
  <si>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</si>
  <si>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</si>
  <si>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</si>
  <si>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</si>
  <si>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</si>
  <si>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</si>
  <si>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</si>
  <si>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</si>
  <si>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</si>
  <si>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</si>
  <si>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</si>
  <si>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</si>
  <si>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</si>
  <si>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</si>
  <si>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</si>
  <si>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</si>
  <si>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</si>
  <si>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</si>
  <si>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</si>
  <si>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</si>
  <si>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</si>
  <si>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</si>
  <si>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</si>
  <si>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</si>
  <si>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</si>
  <si>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</si>
  <si>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12/31/2022</t>
  </si>
  <si>
    <t>054</t>
  </si>
  <si>
    <t>Forks Community Hospital</t>
  </si>
  <si>
    <t>530 Bogachiel Way</t>
  </si>
  <si>
    <t xml:space="preserve">Forks  </t>
  </si>
  <si>
    <t>WA</t>
  </si>
  <si>
    <t>paulb@forkshospital.org</t>
  </si>
  <si>
    <t>Paul Babcock</t>
  </si>
  <si>
    <t>Clallam</t>
  </si>
  <si>
    <t>Forks</t>
  </si>
  <si>
    <t>Heidi Anderson</t>
  </si>
  <si>
    <t>Sandy Schier</t>
  </si>
  <si>
    <t xml:space="preserve">(360)374-6271 </t>
  </si>
  <si>
    <t>(360)374-5220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</si>
</sst>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28" transitionEvaluation="1" transitionEntry="1" codeName="Sheet1">
    <tabColor rgb="FF92D050"/>
    <pageSetUpPr autoPageBreaks="0" fitToPage="1"/>
  </sheetPr>
  <dimension ref="A1:CF716"/>
  <sheetViews>
    <sheetView tabSelected="1" topLeftCell="A228" zoomScaleNormal="100" workbookViewId="0">
      <selection activeCell="A409" sqref="A4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4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5" t="s">
        <v>18</v>
      </c>
      <c r="B36" s="336"/>
      <c r="C36" s="337"/>
      <c r="D36" s="336"/>
      <c r="E36" s="336"/>
      <c r="F36" s="336"/>
      <c r="G36" s="336"/>
    </row>
    <row r="37" spans="1:83" x14ac:dyDescent="0.35">
      <c r="A37" s="338" t="s">
        <v>1342</v>
      </c>
      <c r="B37" s="339"/>
      <c r="C37" s="337"/>
      <c r="D37" s="336"/>
      <c r="E37" s="336"/>
      <c r="F37" s="336"/>
      <c r="G37" s="336"/>
    </row>
    <row r="38" spans="1:83" x14ac:dyDescent="0.35">
      <c r="A38" s="342" t="s">
        <v>1361</v>
      </c>
      <c r="B38" s="339"/>
      <c r="C38" s="337"/>
      <c r="D38" s="336"/>
      <c r="E38" s="336"/>
      <c r="F38" s="336"/>
      <c r="G38" s="336"/>
    </row>
    <row r="39" spans="1:83" x14ac:dyDescent="0.35">
      <c r="A39" s="341" t="s">
        <v>1343</v>
      </c>
      <c r="B39" s="336"/>
      <c r="C39" s="337"/>
      <c r="D39" s="336"/>
      <c r="E39" s="336"/>
      <c r="F39" s="336"/>
      <c r="G39" s="336"/>
    </row>
    <row r="40" spans="1:83" x14ac:dyDescent="0.35">
      <c r="A40" s="342" t="s">
        <v>1362</v>
      </c>
      <c r="B40" s="336"/>
      <c r="C40" s="337"/>
      <c r="D40" s="336"/>
      <c r="E40" s="336"/>
      <c r="F40" s="336"/>
      <c r="G40" s="336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5860749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488039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566452</v>
      </c>
      <c r="L48" s="32">
        <f t="shared" si="0"/>
        <v>82901</v>
      </c>
      <c r="M48" s="32">
        <f t="shared" si="0"/>
        <v>0</v>
      </c>
      <c r="N48" s="32">
        <f t="shared" si="0"/>
        <v>0</v>
      </c>
      <c r="O48" s="32">
        <f t="shared" si="0"/>
        <v>43183</v>
      </c>
      <c r="P48" s="32">
        <f t="shared" si="0"/>
        <v>209713</v>
      </c>
      <c r="Q48" s="32">
        <f t="shared" si="0"/>
        <v>2710</v>
      </c>
      <c r="R48" s="32">
        <f t="shared" si="0"/>
        <v>198154</v>
      </c>
      <c r="S48" s="32">
        <f t="shared" si="0"/>
        <v>23558</v>
      </c>
      <c r="T48" s="32">
        <f t="shared" si="0"/>
        <v>0</v>
      </c>
      <c r="U48" s="32">
        <f t="shared" si="0"/>
        <v>176572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364294</v>
      </c>
      <c r="Z48" s="32">
        <f t="shared" si="0"/>
        <v>0</v>
      </c>
      <c r="AA48" s="32">
        <f t="shared" si="0"/>
        <v>0</v>
      </c>
      <c r="AB48" s="32">
        <f t="shared" si="0"/>
        <v>74403</v>
      </c>
      <c r="AC48" s="32">
        <f t="shared" si="0"/>
        <v>26946</v>
      </c>
      <c r="AD48" s="32">
        <f t="shared" si="0"/>
        <v>0</v>
      </c>
      <c r="AE48" s="32">
        <f t="shared" si="0"/>
        <v>200913</v>
      </c>
      <c r="AF48" s="32">
        <f t="shared" si="0"/>
        <v>0</v>
      </c>
      <c r="AG48" s="32">
        <f t="shared" si="0"/>
        <v>166016</v>
      </c>
      <c r="AH48" s="32">
        <f t="shared" si="0"/>
        <v>98225</v>
      </c>
      <c r="AI48" s="32">
        <f t="shared" si="0"/>
        <v>28857</v>
      </c>
      <c r="AJ48" s="32">
        <f t="shared" si="0"/>
        <v>1075211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316402</v>
      </c>
      <c r="AV48" s="32">
        <f t="shared" si="0"/>
        <v>29004</v>
      </c>
      <c r="AW48" s="32">
        <f t="shared" si="0"/>
        <v>0</v>
      </c>
      <c r="AX48" s="32">
        <f t="shared" si="0"/>
        <v>0</v>
      </c>
      <c r="AY48" s="32">
        <f t="shared" si="0"/>
        <v>160126</v>
      </c>
      <c r="AZ48" s="32">
        <f t="shared" si="0"/>
        <v>0</v>
      </c>
      <c r="BA48" s="32">
        <f t="shared" si="0"/>
        <v>1264</v>
      </c>
      <c r="BB48" s="32">
        <f t="shared" si="0"/>
        <v>55993</v>
      </c>
      <c r="BC48" s="32">
        <f t="shared" si="0"/>
        <v>0</v>
      </c>
      <c r="BD48" s="32">
        <f t="shared" si="0"/>
        <v>48368</v>
      </c>
      <c r="BE48" s="32">
        <f t="shared" si="0"/>
        <v>157866</v>
      </c>
      <c r="BF48" s="32">
        <f t="shared" si="0"/>
        <v>182759</v>
      </c>
      <c r="BG48" s="32">
        <f t="shared" si="0"/>
        <v>0</v>
      </c>
      <c r="BH48" s="32">
        <f t="shared" si="0"/>
        <v>92653</v>
      </c>
      <c r="BI48" s="32">
        <f t="shared" si="0"/>
        <v>0</v>
      </c>
      <c r="BJ48" s="32">
        <f t="shared" si="0"/>
        <v>67733</v>
      </c>
      <c r="BK48" s="32">
        <f t="shared" si="0"/>
        <v>253010</v>
      </c>
      <c r="BL48" s="32">
        <f t="shared" si="0"/>
        <v>98822</v>
      </c>
      <c r="BM48" s="32">
        <f t="shared" si="0"/>
        <v>0</v>
      </c>
      <c r="BN48" s="32">
        <f t="shared" si="0"/>
        <v>218607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42977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74309</v>
      </c>
      <c r="BW48" s="32">
        <f t="shared" si="1"/>
        <v>0</v>
      </c>
      <c r="BX48" s="32">
        <f t="shared" si="1"/>
        <v>106600</v>
      </c>
      <c r="BY48" s="32">
        <f t="shared" si="1"/>
        <v>63735</v>
      </c>
      <c r="BZ48" s="32">
        <f t="shared" si="1"/>
        <v>0</v>
      </c>
      <c r="CA48" s="32">
        <f t="shared" si="1"/>
        <v>17556</v>
      </c>
      <c r="CB48" s="32">
        <f t="shared" si="1"/>
        <v>9324</v>
      </c>
      <c r="CC48" s="32">
        <f t="shared" si="1"/>
        <v>37494</v>
      </c>
      <c r="CD48" s="32">
        <f t="shared" si="1"/>
        <v>0</v>
      </c>
      <c r="CE48" s="32">
        <f>SUM(C48:CD48)</f>
        <v>5860749</v>
      </c>
    </row>
    <row r="49" spans="1:83" x14ac:dyDescent="0.35">
      <c r="A49" s="20" t="s">
        <v>218</v>
      </c>
      <c r="B49" s="32">
        <f>B47+B48</f>
        <v>5860749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1137762</v>
      </c>
      <c r="C51" s="24"/>
      <c r="D51" s="24"/>
      <c r="E51" s="24">
        <v>279577</v>
      </c>
      <c r="F51" s="24"/>
      <c r="G51" s="24"/>
      <c r="H51" s="24"/>
      <c r="I51" s="24"/>
      <c r="J51" s="24">
        <v>727</v>
      </c>
      <c r="K51" s="24">
        <v>112941</v>
      </c>
      <c r="L51" s="24"/>
      <c r="M51" s="24"/>
      <c r="N51" s="24"/>
      <c r="O51" s="24">
        <v>21539</v>
      </c>
      <c r="P51" s="24">
        <v>156056</v>
      </c>
      <c r="Q51" s="24"/>
      <c r="R51" s="24">
        <v>9890</v>
      </c>
      <c r="S51" s="24"/>
      <c r="T51" s="24"/>
      <c r="U51" s="24">
        <v>90082</v>
      </c>
      <c r="V51" s="24"/>
      <c r="W51" s="24"/>
      <c r="X51" s="24"/>
      <c r="Y51" s="24">
        <v>76853</v>
      </c>
      <c r="Z51" s="24"/>
      <c r="AA51" s="24"/>
      <c r="AB51" s="24">
        <v>2466</v>
      </c>
      <c r="AC51" s="24">
        <v>5542</v>
      </c>
      <c r="AD51" s="24"/>
      <c r="AE51" s="24">
        <v>16520</v>
      </c>
      <c r="AF51" s="24"/>
      <c r="AG51" s="24">
        <v>58970</v>
      </c>
      <c r="AH51" s="24">
        <v>91507</v>
      </c>
      <c r="AI51" s="24"/>
      <c r="AJ51" s="24">
        <v>24395</v>
      </c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>
        <v>14</v>
      </c>
      <c r="AV51" s="24">
        <v>37682</v>
      </c>
      <c r="AW51" s="24"/>
      <c r="AX51" s="24"/>
      <c r="AY51" s="24">
        <v>33319</v>
      </c>
      <c r="AZ51" s="24"/>
      <c r="BA51" s="24">
        <v>25902</v>
      </c>
      <c r="BB51" s="24"/>
      <c r="BC51" s="24"/>
      <c r="BD51" s="24"/>
      <c r="BE51" s="24">
        <v>12228</v>
      </c>
      <c r="BF51" s="24">
        <v>660</v>
      </c>
      <c r="BG51" s="24"/>
      <c r="BH51" s="24">
        <v>55796</v>
      </c>
      <c r="BI51" s="24"/>
      <c r="BJ51" s="24"/>
      <c r="BK51" s="24"/>
      <c r="BL51" s="24">
        <v>1498</v>
      </c>
      <c r="BM51" s="24"/>
      <c r="BN51" s="24">
        <v>17866</v>
      </c>
      <c r="BO51" s="24"/>
      <c r="BP51" s="24"/>
      <c r="BQ51" s="24"/>
      <c r="BR51" s="24"/>
      <c r="BS51" s="24"/>
      <c r="BT51" s="24"/>
      <c r="BU51" s="24"/>
      <c r="BV51" s="24">
        <v>1482</v>
      </c>
      <c r="BW51" s="24"/>
      <c r="BX51" s="24"/>
      <c r="BY51" s="24"/>
      <c r="BZ51" s="24"/>
      <c r="CA51" s="24"/>
      <c r="CB51" s="24"/>
      <c r="CC51" s="24">
        <v>4250</v>
      </c>
      <c r="CD51" s="20"/>
      <c r="CE51" s="32">
        <f>SUM(C51:CD51)</f>
        <v>1137762</v>
      </c>
    </row>
    <row r="52" spans="1:83" x14ac:dyDescent="0.35">
      <c r="A52" s="39" t="s">
        <v>220</v>
      </c>
      <c r="B52" s="313">
        <v>364950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17215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1085</v>
      </c>
      <c r="K52" s="32">
        <f t="shared" si="2"/>
        <v>15707</v>
      </c>
      <c r="L52" s="32">
        <f t="shared" si="2"/>
        <v>11282</v>
      </c>
      <c r="M52" s="32">
        <f t="shared" si="2"/>
        <v>0</v>
      </c>
      <c r="N52" s="32">
        <f t="shared" si="2"/>
        <v>0</v>
      </c>
      <c r="O52" s="32">
        <f t="shared" si="2"/>
        <v>3418</v>
      </c>
      <c r="P52" s="32">
        <f t="shared" si="2"/>
        <v>39129</v>
      </c>
      <c r="Q52" s="32">
        <f t="shared" si="2"/>
        <v>0</v>
      </c>
      <c r="R52" s="32">
        <f t="shared" si="2"/>
        <v>0</v>
      </c>
      <c r="S52" s="32">
        <f t="shared" si="2"/>
        <v>9813</v>
      </c>
      <c r="T52" s="32">
        <f t="shared" si="2"/>
        <v>0</v>
      </c>
      <c r="U52" s="32">
        <f t="shared" si="2"/>
        <v>8188</v>
      </c>
      <c r="V52" s="32">
        <f t="shared" si="2"/>
        <v>1534</v>
      </c>
      <c r="W52" s="32">
        <f t="shared" si="2"/>
        <v>0</v>
      </c>
      <c r="X52" s="32">
        <f t="shared" si="2"/>
        <v>0</v>
      </c>
      <c r="Y52" s="32">
        <f t="shared" si="2"/>
        <v>16188</v>
      </c>
      <c r="Z52" s="32">
        <f t="shared" si="2"/>
        <v>0</v>
      </c>
      <c r="AA52" s="32">
        <f t="shared" si="2"/>
        <v>0</v>
      </c>
      <c r="AB52" s="32">
        <f t="shared" si="2"/>
        <v>2561</v>
      </c>
      <c r="AC52" s="32">
        <f t="shared" si="2"/>
        <v>4887</v>
      </c>
      <c r="AD52" s="32">
        <f t="shared" si="2"/>
        <v>0</v>
      </c>
      <c r="AE52" s="32">
        <f t="shared" si="2"/>
        <v>19470</v>
      </c>
      <c r="AF52" s="32">
        <f t="shared" si="2"/>
        <v>0</v>
      </c>
      <c r="AG52" s="32">
        <f t="shared" si="2"/>
        <v>10249</v>
      </c>
      <c r="AH52" s="32">
        <f t="shared" si="2"/>
        <v>10723</v>
      </c>
      <c r="AI52" s="32">
        <f t="shared" si="2"/>
        <v>0</v>
      </c>
      <c r="AJ52" s="32">
        <f t="shared" si="2"/>
        <v>78544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12413</v>
      </c>
      <c r="AV52" s="32">
        <f t="shared" si="2"/>
        <v>5862</v>
      </c>
      <c r="AW52" s="32">
        <f t="shared" si="2"/>
        <v>0</v>
      </c>
      <c r="AX52" s="32">
        <f t="shared" si="2"/>
        <v>0</v>
      </c>
      <c r="AY52" s="32">
        <f t="shared" si="2"/>
        <v>6850</v>
      </c>
      <c r="AZ52" s="32">
        <f t="shared" si="2"/>
        <v>4783</v>
      </c>
      <c r="BA52" s="32">
        <f t="shared" si="2"/>
        <v>4855</v>
      </c>
      <c r="BB52" s="32">
        <f t="shared" si="2"/>
        <v>650</v>
      </c>
      <c r="BC52" s="32">
        <f t="shared" si="2"/>
        <v>0</v>
      </c>
      <c r="BD52" s="32">
        <f t="shared" si="2"/>
        <v>650</v>
      </c>
      <c r="BE52" s="32">
        <f t="shared" si="2"/>
        <v>11464</v>
      </c>
      <c r="BF52" s="32">
        <f t="shared" si="2"/>
        <v>747</v>
      </c>
      <c r="BG52" s="32">
        <f t="shared" si="2"/>
        <v>0</v>
      </c>
      <c r="BH52" s="32">
        <f t="shared" si="2"/>
        <v>2314</v>
      </c>
      <c r="BI52" s="32">
        <f t="shared" si="2"/>
        <v>0</v>
      </c>
      <c r="BJ52" s="32">
        <f t="shared" si="2"/>
        <v>0</v>
      </c>
      <c r="BK52" s="32">
        <f t="shared" si="2"/>
        <v>11984</v>
      </c>
      <c r="BL52" s="32">
        <f t="shared" si="2"/>
        <v>962</v>
      </c>
      <c r="BM52" s="32">
        <f t="shared" si="2"/>
        <v>0</v>
      </c>
      <c r="BN52" s="32">
        <f t="shared" si="2"/>
        <v>43444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2638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3977</v>
      </c>
      <c r="BW52" s="32">
        <f t="shared" si="3"/>
        <v>0</v>
      </c>
      <c r="BX52" s="32">
        <f t="shared" si="3"/>
        <v>0</v>
      </c>
      <c r="BY52" s="32">
        <f t="shared" si="3"/>
        <v>1365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364951</v>
      </c>
    </row>
    <row r="53" spans="1:83" x14ac:dyDescent="0.35">
      <c r="A53" s="20" t="s">
        <v>218</v>
      </c>
      <c r="B53" s="32">
        <f>B51+B52</f>
        <v>1502712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742</v>
      </c>
      <c r="F59" s="24"/>
      <c r="G59" s="24"/>
      <c r="H59" s="24"/>
      <c r="I59" s="24"/>
      <c r="J59" s="24">
        <v>78</v>
      </c>
      <c r="K59" s="24">
        <v>6748</v>
      </c>
      <c r="L59" s="24">
        <v>1067</v>
      </c>
      <c r="M59" s="24"/>
      <c r="N59" s="24"/>
      <c r="O59" s="24">
        <v>85</v>
      </c>
      <c r="P59" s="30"/>
      <c r="Q59" s="30"/>
      <c r="R59" s="30"/>
      <c r="S59" s="314"/>
      <c r="T59" s="314"/>
      <c r="U59" s="31">
        <v>65713</v>
      </c>
      <c r="V59" s="30"/>
      <c r="W59" s="30">
        <v>4009.71</v>
      </c>
      <c r="X59" s="30">
        <v>11701.46</v>
      </c>
      <c r="Y59" s="30">
        <v>7263.2000000000007</v>
      </c>
      <c r="Z59" s="30"/>
      <c r="AA59" s="30">
        <v>436.35</v>
      </c>
      <c r="AB59" s="314"/>
      <c r="AC59" s="30">
        <v>858</v>
      </c>
      <c r="AD59" s="30"/>
      <c r="AE59" s="30">
        <v>6092</v>
      </c>
      <c r="AF59" s="30"/>
      <c r="AG59" s="30">
        <v>4991</v>
      </c>
      <c r="AH59" s="30">
        <v>960</v>
      </c>
      <c r="AI59" s="30">
        <v>294</v>
      </c>
      <c r="AJ59" s="30">
        <v>15741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>
        <v>6745</v>
      </c>
      <c r="AV59" s="314"/>
      <c r="AW59" s="314"/>
      <c r="AX59" s="314"/>
      <c r="AY59" s="30">
        <v>26055</v>
      </c>
      <c r="AZ59" s="30"/>
      <c r="BA59" s="314"/>
      <c r="BB59" s="314"/>
      <c r="BC59" s="314"/>
      <c r="BD59" s="314"/>
      <c r="BE59" s="30">
        <v>56157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>
        <v>19.37</v>
      </c>
      <c r="F60" s="315"/>
      <c r="G60" s="315"/>
      <c r="H60" s="315"/>
      <c r="I60" s="315"/>
      <c r="J60" s="315"/>
      <c r="K60" s="315">
        <v>29.5</v>
      </c>
      <c r="L60" s="315">
        <v>2.2999999999999998</v>
      </c>
      <c r="M60" s="315"/>
      <c r="N60" s="315"/>
      <c r="O60" s="315">
        <v>0.49</v>
      </c>
      <c r="P60" s="316">
        <v>4.26</v>
      </c>
      <c r="Q60" s="316">
        <v>7.0000000000000007E-2</v>
      </c>
      <c r="R60" s="316">
        <v>1.5</v>
      </c>
      <c r="S60" s="317">
        <v>1.98</v>
      </c>
      <c r="T60" s="317"/>
      <c r="U60" s="318">
        <v>9.1</v>
      </c>
      <c r="V60" s="316"/>
      <c r="W60" s="316"/>
      <c r="X60" s="316"/>
      <c r="Y60" s="316">
        <v>10.32</v>
      </c>
      <c r="Z60" s="316"/>
      <c r="AA60" s="316"/>
      <c r="AB60" s="317">
        <v>2.77</v>
      </c>
      <c r="AC60" s="316">
        <v>0.97</v>
      </c>
      <c r="AD60" s="316"/>
      <c r="AE60" s="316">
        <v>9.4600000000000009</v>
      </c>
      <c r="AF60" s="316"/>
      <c r="AG60" s="316">
        <v>5.62</v>
      </c>
      <c r="AH60" s="316">
        <v>6.17</v>
      </c>
      <c r="AI60" s="316">
        <v>0.83</v>
      </c>
      <c r="AJ60" s="316">
        <v>35.78</v>
      </c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>
        <v>17.760000000000002</v>
      </c>
      <c r="AV60" s="317">
        <v>1.17</v>
      </c>
      <c r="AW60" s="317"/>
      <c r="AX60" s="317"/>
      <c r="AY60" s="316">
        <v>10.47</v>
      </c>
      <c r="AZ60" s="316"/>
      <c r="BA60" s="317"/>
      <c r="BB60" s="317">
        <v>1.96</v>
      </c>
      <c r="BC60" s="317"/>
      <c r="BD60" s="317">
        <v>2.44</v>
      </c>
      <c r="BE60" s="316">
        <v>7.94</v>
      </c>
      <c r="BF60" s="317">
        <v>14.21</v>
      </c>
      <c r="BG60" s="317">
        <v>3.85</v>
      </c>
      <c r="BH60" s="317"/>
      <c r="BI60" s="317"/>
      <c r="BJ60" s="317">
        <v>3.44</v>
      </c>
      <c r="BK60" s="317">
        <v>13.96</v>
      </c>
      <c r="BL60" s="317">
        <v>6.42</v>
      </c>
      <c r="BM60" s="317"/>
      <c r="BN60" s="317">
        <v>5.1100000000000003</v>
      </c>
      <c r="BO60" s="317"/>
      <c r="BP60" s="317"/>
      <c r="BQ60" s="317"/>
      <c r="BR60" s="317">
        <v>2.56</v>
      </c>
      <c r="BS60" s="317"/>
      <c r="BT60" s="317"/>
      <c r="BU60" s="317"/>
      <c r="BV60" s="317">
        <v>4.8499999999999996</v>
      </c>
      <c r="BW60" s="317"/>
      <c r="BX60" s="317">
        <v>3.39</v>
      </c>
      <c r="BY60" s="317">
        <v>2.0499999999999998</v>
      </c>
      <c r="BZ60" s="317"/>
      <c r="CA60" s="317">
        <v>0.62</v>
      </c>
      <c r="CB60" s="317">
        <v>0.51</v>
      </c>
      <c r="CC60" s="317">
        <v>2.27</v>
      </c>
      <c r="CD60" s="247" t="s">
        <v>233</v>
      </c>
      <c r="CE60" s="268">
        <f t="shared" ref="CE60:CE68" si="4">SUM(C60:CD60)</f>
        <v>245.46999999999997</v>
      </c>
    </row>
    <row r="61" spans="1:83" x14ac:dyDescent="0.35">
      <c r="A61" s="39" t="s">
        <v>248</v>
      </c>
      <c r="B61" s="20"/>
      <c r="C61" s="24"/>
      <c r="D61" s="24"/>
      <c r="E61" s="24">
        <v>1596909</v>
      </c>
      <c r="F61" s="24"/>
      <c r="G61" s="24"/>
      <c r="H61" s="24"/>
      <c r="I61" s="24"/>
      <c r="J61" s="24"/>
      <c r="K61" s="24">
        <v>1853483</v>
      </c>
      <c r="L61" s="24">
        <v>271260</v>
      </c>
      <c r="M61" s="24"/>
      <c r="N61" s="24"/>
      <c r="O61" s="24">
        <v>141300</v>
      </c>
      <c r="P61" s="30">
        <v>686202</v>
      </c>
      <c r="Q61" s="30">
        <v>8866</v>
      </c>
      <c r="R61" s="30">
        <v>648377</v>
      </c>
      <c r="S61" s="319">
        <v>77085</v>
      </c>
      <c r="T61" s="319"/>
      <c r="U61" s="31">
        <v>577760</v>
      </c>
      <c r="V61" s="30"/>
      <c r="W61" s="30"/>
      <c r="X61" s="30"/>
      <c r="Y61" s="30">
        <v>1192003</v>
      </c>
      <c r="Z61" s="30"/>
      <c r="AA61" s="30"/>
      <c r="AB61" s="320">
        <v>243453</v>
      </c>
      <c r="AC61" s="30">
        <v>88170</v>
      </c>
      <c r="AD61" s="30"/>
      <c r="AE61" s="30">
        <v>657405</v>
      </c>
      <c r="AF61" s="30"/>
      <c r="AG61" s="30">
        <v>543221</v>
      </c>
      <c r="AH61" s="30">
        <v>321400</v>
      </c>
      <c r="AI61" s="30">
        <v>94424</v>
      </c>
      <c r="AJ61" s="30">
        <v>3518190.9600000004</v>
      </c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>
        <v>1035297</v>
      </c>
      <c r="AV61" s="319">
        <v>94904</v>
      </c>
      <c r="AW61" s="319"/>
      <c r="AX61" s="319"/>
      <c r="AY61" s="30">
        <v>523947</v>
      </c>
      <c r="AZ61" s="30"/>
      <c r="BA61" s="319">
        <v>4137</v>
      </c>
      <c r="BB61" s="319">
        <v>183215</v>
      </c>
      <c r="BC61" s="319"/>
      <c r="BD61" s="319">
        <v>158266</v>
      </c>
      <c r="BE61" s="30">
        <v>516551</v>
      </c>
      <c r="BF61" s="319">
        <v>598006</v>
      </c>
      <c r="BG61" s="319"/>
      <c r="BH61" s="319">
        <v>303170</v>
      </c>
      <c r="BI61" s="319"/>
      <c r="BJ61" s="319">
        <v>221629</v>
      </c>
      <c r="BK61" s="319">
        <v>827871</v>
      </c>
      <c r="BL61" s="319">
        <v>323354</v>
      </c>
      <c r="BM61" s="319"/>
      <c r="BN61" s="319">
        <v>715303</v>
      </c>
      <c r="BO61" s="319"/>
      <c r="BP61" s="319"/>
      <c r="BQ61" s="319"/>
      <c r="BR61" s="319">
        <v>140625</v>
      </c>
      <c r="BS61" s="319"/>
      <c r="BT61" s="319"/>
      <c r="BU61" s="319"/>
      <c r="BV61" s="319">
        <v>243147</v>
      </c>
      <c r="BW61" s="319"/>
      <c r="BX61" s="319">
        <v>348804</v>
      </c>
      <c r="BY61" s="319">
        <v>208547</v>
      </c>
      <c r="BZ61" s="319"/>
      <c r="CA61" s="319">
        <v>57446</v>
      </c>
      <c r="CB61" s="319">
        <v>30509</v>
      </c>
      <c r="CC61" s="319">
        <v>122684</v>
      </c>
      <c r="CD61" s="29" t="s">
        <v>233</v>
      </c>
      <c r="CE61" s="32">
        <f t="shared" si="4"/>
        <v>19176920.960000001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488039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566452</v>
      </c>
      <c r="L62" s="32">
        <f t="shared" si="5"/>
        <v>82901</v>
      </c>
      <c r="M62" s="32">
        <f t="shared" si="5"/>
        <v>0</v>
      </c>
      <c r="N62" s="32">
        <f t="shared" si="5"/>
        <v>0</v>
      </c>
      <c r="O62" s="32">
        <f t="shared" si="5"/>
        <v>43183</v>
      </c>
      <c r="P62" s="32">
        <f t="shared" si="5"/>
        <v>209713</v>
      </c>
      <c r="Q62" s="32">
        <f t="shared" si="5"/>
        <v>2710</v>
      </c>
      <c r="R62" s="32">
        <f t="shared" si="5"/>
        <v>198154</v>
      </c>
      <c r="S62" s="32">
        <f t="shared" si="5"/>
        <v>23558</v>
      </c>
      <c r="T62" s="32">
        <f t="shared" si="5"/>
        <v>0</v>
      </c>
      <c r="U62" s="32">
        <f t="shared" si="5"/>
        <v>176572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364294</v>
      </c>
      <c r="Z62" s="32">
        <f t="shared" si="5"/>
        <v>0</v>
      </c>
      <c r="AA62" s="32">
        <f t="shared" si="5"/>
        <v>0</v>
      </c>
      <c r="AB62" s="32">
        <f t="shared" si="5"/>
        <v>74403</v>
      </c>
      <c r="AC62" s="32">
        <f t="shared" si="5"/>
        <v>26946</v>
      </c>
      <c r="AD62" s="32">
        <f t="shared" si="5"/>
        <v>0</v>
      </c>
      <c r="AE62" s="32">
        <f t="shared" si="5"/>
        <v>200913</v>
      </c>
      <c r="AF62" s="32">
        <f t="shared" si="5"/>
        <v>0</v>
      </c>
      <c r="AG62" s="32">
        <f t="shared" si="5"/>
        <v>166016</v>
      </c>
      <c r="AH62" s="32">
        <f t="shared" si="5"/>
        <v>98225</v>
      </c>
      <c r="AI62" s="32">
        <f t="shared" si="5"/>
        <v>28857</v>
      </c>
      <c r="AJ62" s="32">
        <f t="shared" si="5"/>
        <v>1075211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316402</v>
      </c>
      <c r="AV62" s="32">
        <f t="shared" si="5"/>
        <v>29004</v>
      </c>
      <c r="AW62" s="32">
        <f t="shared" si="5"/>
        <v>0</v>
      </c>
      <c r="AX62" s="32">
        <f t="shared" si="5"/>
        <v>0</v>
      </c>
      <c r="AY62" s="32">
        <f t="shared" si="5"/>
        <v>160126</v>
      </c>
      <c r="AZ62" s="32">
        <f t="shared" si="5"/>
        <v>0</v>
      </c>
      <c r="BA62" s="32">
        <f t="shared" si="5"/>
        <v>1264</v>
      </c>
      <c r="BB62" s="32">
        <f t="shared" si="5"/>
        <v>55993</v>
      </c>
      <c r="BC62" s="32">
        <f t="shared" si="5"/>
        <v>0</v>
      </c>
      <c r="BD62" s="32">
        <f t="shared" si="5"/>
        <v>48368</v>
      </c>
      <c r="BE62" s="32">
        <f t="shared" si="5"/>
        <v>157866</v>
      </c>
      <c r="BF62" s="32">
        <f t="shared" si="5"/>
        <v>182759</v>
      </c>
      <c r="BG62" s="32">
        <f t="shared" si="5"/>
        <v>0</v>
      </c>
      <c r="BH62" s="32">
        <f t="shared" si="5"/>
        <v>92653</v>
      </c>
      <c r="BI62" s="32">
        <f t="shared" si="5"/>
        <v>0</v>
      </c>
      <c r="BJ62" s="32">
        <f t="shared" si="5"/>
        <v>67733</v>
      </c>
      <c r="BK62" s="32">
        <f t="shared" si="5"/>
        <v>253010</v>
      </c>
      <c r="BL62" s="32">
        <f t="shared" si="5"/>
        <v>98822</v>
      </c>
      <c r="BM62" s="32">
        <f t="shared" si="5"/>
        <v>0</v>
      </c>
      <c r="BN62" s="32">
        <f t="shared" si="5"/>
        <v>218607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42977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74309</v>
      </c>
      <c r="BW62" s="32">
        <f t="shared" si="6"/>
        <v>0</v>
      </c>
      <c r="BX62" s="32">
        <f t="shared" si="6"/>
        <v>106600</v>
      </c>
      <c r="BY62" s="32">
        <f t="shared" si="6"/>
        <v>63735</v>
      </c>
      <c r="BZ62" s="32">
        <f t="shared" si="6"/>
        <v>0</v>
      </c>
      <c r="CA62" s="32">
        <f t="shared" si="6"/>
        <v>17556</v>
      </c>
      <c r="CB62" s="32">
        <f t="shared" si="6"/>
        <v>9324</v>
      </c>
      <c r="CC62" s="32">
        <f t="shared" si="6"/>
        <v>37494</v>
      </c>
      <c r="CD62" s="29" t="s">
        <v>233</v>
      </c>
      <c r="CE62" s="32">
        <f t="shared" si="4"/>
        <v>5860749</v>
      </c>
    </row>
    <row r="63" spans="1:83" x14ac:dyDescent="0.35">
      <c r="A63" s="39" t="s">
        <v>249</v>
      </c>
      <c r="B63" s="20"/>
      <c r="C63" s="24"/>
      <c r="D63" s="24"/>
      <c r="E63" s="24">
        <v>1044448</v>
      </c>
      <c r="F63" s="24"/>
      <c r="G63" s="24"/>
      <c r="H63" s="24"/>
      <c r="I63" s="24"/>
      <c r="J63" s="24"/>
      <c r="K63" s="24">
        <v>339836</v>
      </c>
      <c r="L63" s="24"/>
      <c r="M63" s="24"/>
      <c r="N63" s="24"/>
      <c r="O63" s="24">
        <v>341277</v>
      </c>
      <c r="P63" s="30">
        <v>518</v>
      </c>
      <c r="Q63" s="30"/>
      <c r="R63" s="30">
        <v>106</v>
      </c>
      <c r="S63" s="319"/>
      <c r="T63" s="319"/>
      <c r="U63" s="31">
        <v>249007</v>
      </c>
      <c r="V63" s="30"/>
      <c r="W63" s="30"/>
      <c r="X63" s="30"/>
      <c r="Y63" s="30">
        <v>218918</v>
      </c>
      <c r="Z63" s="30"/>
      <c r="AA63" s="30">
        <v>71500</v>
      </c>
      <c r="AB63" s="320">
        <v>43620</v>
      </c>
      <c r="AC63" s="30">
        <v>68456</v>
      </c>
      <c r="AD63" s="30"/>
      <c r="AE63" s="30">
        <v>44859</v>
      </c>
      <c r="AF63" s="30"/>
      <c r="AG63" s="30">
        <v>1099801</v>
      </c>
      <c r="AH63" s="30"/>
      <c r="AI63" s="30"/>
      <c r="AJ63" s="30">
        <v>138951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>
        <v>74164</v>
      </c>
      <c r="AW63" s="319"/>
      <c r="AX63" s="319"/>
      <c r="AY63" s="30">
        <v>1806</v>
      </c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>
        <v>117347</v>
      </c>
      <c r="BK63" s="319"/>
      <c r="BL63" s="319"/>
      <c r="BM63" s="319"/>
      <c r="BN63" s="319">
        <v>137867</v>
      </c>
      <c r="BO63" s="319"/>
      <c r="BP63" s="319"/>
      <c r="BQ63" s="319"/>
      <c r="BR63" s="319">
        <v>75680</v>
      </c>
      <c r="BS63" s="319"/>
      <c r="BT63" s="319"/>
      <c r="BU63" s="319"/>
      <c r="BV63" s="319">
        <v>38810</v>
      </c>
      <c r="BW63" s="319"/>
      <c r="BX63" s="319">
        <v>9170</v>
      </c>
      <c r="BY63" s="319"/>
      <c r="BZ63" s="319"/>
      <c r="CA63" s="319"/>
      <c r="CB63" s="319"/>
      <c r="CC63" s="319">
        <v>1400</v>
      </c>
      <c r="CD63" s="29" t="s">
        <v>233</v>
      </c>
      <c r="CE63" s="32">
        <f t="shared" si="4"/>
        <v>4117541</v>
      </c>
    </row>
    <row r="64" spans="1:83" x14ac:dyDescent="0.35">
      <c r="A64" s="39" t="s">
        <v>250</v>
      </c>
      <c r="B64" s="20"/>
      <c r="C64" s="24"/>
      <c r="D64" s="24"/>
      <c r="E64" s="24">
        <v>64814</v>
      </c>
      <c r="F64" s="24"/>
      <c r="G64" s="24"/>
      <c r="H64" s="24"/>
      <c r="I64" s="24"/>
      <c r="J64" s="24">
        <v>2024</v>
      </c>
      <c r="K64" s="24">
        <v>79364</v>
      </c>
      <c r="L64" s="24"/>
      <c r="M64" s="24"/>
      <c r="N64" s="24"/>
      <c r="O64" s="24">
        <v>5290</v>
      </c>
      <c r="P64" s="30">
        <v>135223</v>
      </c>
      <c r="Q64" s="30"/>
      <c r="R64" s="30">
        <v>19809</v>
      </c>
      <c r="S64" s="319">
        <v>60300</v>
      </c>
      <c r="T64" s="319"/>
      <c r="U64" s="31">
        <v>957726</v>
      </c>
      <c r="V64" s="30"/>
      <c r="W64" s="30"/>
      <c r="X64" s="30"/>
      <c r="Y64" s="30">
        <v>43818</v>
      </c>
      <c r="Z64" s="30"/>
      <c r="AA64" s="30">
        <v>22392</v>
      </c>
      <c r="AB64" s="320">
        <v>912281</v>
      </c>
      <c r="AC64" s="30">
        <v>3795</v>
      </c>
      <c r="AD64" s="30"/>
      <c r="AE64" s="30">
        <v>15819</v>
      </c>
      <c r="AF64" s="30"/>
      <c r="AG64" s="30">
        <v>60650</v>
      </c>
      <c r="AH64" s="30">
        <v>44370</v>
      </c>
      <c r="AI64" s="30"/>
      <c r="AJ64" s="30">
        <v>194234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>
        <v>19850</v>
      </c>
      <c r="AV64" s="319">
        <v>8096</v>
      </c>
      <c r="AW64" s="319"/>
      <c r="AX64" s="319"/>
      <c r="AY64" s="30">
        <v>300449</v>
      </c>
      <c r="AZ64" s="30"/>
      <c r="BA64" s="319">
        <v>18120</v>
      </c>
      <c r="BB64" s="319">
        <v>304</v>
      </c>
      <c r="BC64" s="319"/>
      <c r="BD64" s="319">
        <v>590</v>
      </c>
      <c r="BE64" s="30">
        <v>96147</v>
      </c>
      <c r="BF64" s="319">
        <v>69272</v>
      </c>
      <c r="BG64" s="319">
        <v>14399</v>
      </c>
      <c r="BH64" s="319"/>
      <c r="BI64" s="319"/>
      <c r="BJ64" s="319">
        <v>4163</v>
      </c>
      <c r="BK64" s="319">
        <v>23849</v>
      </c>
      <c r="BL64" s="319">
        <v>4618</v>
      </c>
      <c r="BM64" s="319"/>
      <c r="BN64" s="319">
        <v>42236</v>
      </c>
      <c r="BO64" s="319"/>
      <c r="BP64" s="319"/>
      <c r="BQ64" s="319"/>
      <c r="BR64" s="319">
        <v>3831</v>
      </c>
      <c r="BS64" s="319"/>
      <c r="BT64" s="319"/>
      <c r="BU64" s="319"/>
      <c r="BV64" s="319">
        <v>8891</v>
      </c>
      <c r="BW64" s="319"/>
      <c r="BX64" s="319">
        <v>387</v>
      </c>
      <c r="BY64" s="319">
        <v>3840</v>
      </c>
      <c r="BZ64" s="319"/>
      <c r="CA64" s="319">
        <v>668</v>
      </c>
      <c r="CB64" s="319">
        <v>77</v>
      </c>
      <c r="CC64" s="319">
        <v>499716</v>
      </c>
      <c r="CD64" s="29" t="s">
        <v>233</v>
      </c>
      <c r="CE64" s="32">
        <f t="shared" si="4"/>
        <v>3741412</v>
      </c>
    </row>
    <row r="65" spans="1:83" x14ac:dyDescent="0.35">
      <c r="A65" s="39" t="s">
        <v>251</v>
      </c>
      <c r="B65" s="20"/>
      <c r="C65" s="24"/>
      <c r="D65" s="24"/>
      <c r="E65" s="24">
        <v>1507</v>
      </c>
      <c r="F65" s="24"/>
      <c r="G65" s="24"/>
      <c r="H65" s="24"/>
      <c r="I65" s="24"/>
      <c r="J65" s="24"/>
      <c r="K65" s="24">
        <v>989</v>
      </c>
      <c r="L65" s="24"/>
      <c r="M65" s="24"/>
      <c r="N65" s="24"/>
      <c r="O65" s="24"/>
      <c r="P65" s="30">
        <v>10829</v>
      </c>
      <c r="Q65" s="30"/>
      <c r="R65" s="30"/>
      <c r="S65" s="319"/>
      <c r="T65" s="319"/>
      <c r="U65" s="31">
        <v>733</v>
      </c>
      <c r="V65" s="30"/>
      <c r="W65" s="30"/>
      <c r="X65" s="30"/>
      <c r="Y65" s="30">
        <v>1555</v>
      </c>
      <c r="Z65" s="30"/>
      <c r="AA65" s="30"/>
      <c r="AB65" s="320">
        <v>2512</v>
      </c>
      <c r="AC65" s="30"/>
      <c r="AD65" s="30"/>
      <c r="AE65" s="30">
        <v>501</v>
      </c>
      <c r="AF65" s="30"/>
      <c r="AG65" s="30">
        <v>1508</v>
      </c>
      <c r="AH65" s="30">
        <v>22114</v>
      </c>
      <c r="AI65" s="30"/>
      <c r="AJ65" s="30">
        <v>74924</v>
      </c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>
        <v>17927</v>
      </c>
      <c r="AV65" s="319">
        <v>639</v>
      </c>
      <c r="AW65" s="319"/>
      <c r="AX65" s="319"/>
      <c r="AY65" s="30">
        <v>653</v>
      </c>
      <c r="AZ65" s="30"/>
      <c r="BA65" s="319"/>
      <c r="BB65" s="319">
        <v>927</v>
      </c>
      <c r="BC65" s="319"/>
      <c r="BD65" s="319">
        <v>907</v>
      </c>
      <c r="BE65" s="30">
        <v>349838</v>
      </c>
      <c r="BF65" s="319">
        <v>43</v>
      </c>
      <c r="BG65" s="319">
        <v>7698</v>
      </c>
      <c r="BH65" s="319"/>
      <c r="BI65" s="319"/>
      <c r="BJ65" s="319">
        <v>492</v>
      </c>
      <c r="BK65" s="319">
        <v>1006</v>
      </c>
      <c r="BL65" s="319">
        <v>3087</v>
      </c>
      <c r="BM65" s="319"/>
      <c r="BN65" s="319">
        <v>10859</v>
      </c>
      <c r="BO65" s="319"/>
      <c r="BP65" s="319"/>
      <c r="BQ65" s="319"/>
      <c r="BR65" s="319">
        <v>766</v>
      </c>
      <c r="BS65" s="319"/>
      <c r="BT65" s="319"/>
      <c r="BU65" s="319"/>
      <c r="BV65" s="319">
        <v>592</v>
      </c>
      <c r="BW65" s="319"/>
      <c r="BX65" s="319">
        <v>263</v>
      </c>
      <c r="BY65" s="319">
        <v>128</v>
      </c>
      <c r="BZ65" s="319"/>
      <c r="CA65" s="319">
        <v>60</v>
      </c>
      <c r="CB65" s="319"/>
      <c r="CC65" s="319">
        <v>1068</v>
      </c>
      <c r="CD65" s="29" t="s">
        <v>233</v>
      </c>
      <c r="CE65" s="32">
        <f t="shared" si="4"/>
        <v>514125</v>
      </c>
    </row>
    <row r="66" spans="1:83" x14ac:dyDescent="0.35">
      <c r="A66" s="39" t="s">
        <v>252</v>
      </c>
      <c r="B66" s="20"/>
      <c r="C66" s="24"/>
      <c r="D66" s="24"/>
      <c r="E66" s="24">
        <v>47311</v>
      </c>
      <c r="F66" s="24"/>
      <c r="G66" s="24"/>
      <c r="H66" s="24"/>
      <c r="I66" s="24"/>
      <c r="J66" s="24"/>
      <c r="K66" s="24">
        <v>13253</v>
      </c>
      <c r="L66" s="24"/>
      <c r="M66" s="24"/>
      <c r="N66" s="24"/>
      <c r="O66" s="24">
        <v>6</v>
      </c>
      <c r="P66" s="30">
        <v>24430</v>
      </c>
      <c r="Q66" s="30"/>
      <c r="R66" s="30">
        <v>20554</v>
      </c>
      <c r="S66" s="319"/>
      <c r="T66" s="319"/>
      <c r="U66" s="31">
        <v>107607</v>
      </c>
      <c r="V66" s="30"/>
      <c r="W66" s="30"/>
      <c r="X66" s="30"/>
      <c r="Y66" s="30">
        <v>303831</v>
      </c>
      <c r="Z66" s="30"/>
      <c r="AA66" s="30"/>
      <c r="AB66" s="320">
        <v>101679</v>
      </c>
      <c r="AC66" s="30">
        <v>1406</v>
      </c>
      <c r="AD66" s="30"/>
      <c r="AE66" s="30">
        <v>3283</v>
      </c>
      <c r="AF66" s="30"/>
      <c r="AG66" s="30">
        <v>36457</v>
      </c>
      <c r="AH66" s="30">
        <v>47509</v>
      </c>
      <c r="AI66" s="30"/>
      <c r="AJ66" s="30">
        <v>42410</v>
      </c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>
        <v>56531</v>
      </c>
      <c r="AV66" s="319">
        <v>18043</v>
      </c>
      <c r="AW66" s="319"/>
      <c r="AX66" s="319"/>
      <c r="AY66" s="30">
        <v>1488</v>
      </c>
      <c r="AZ66" s="30"/>
      <c r="BA66" s="319">
        <v>64415</v>
      </c>
      <c r="BB66" s="319">
        <v>212</v>
      </c>
      <c r="BC66" s="319"/>
      <c r="BD66" s="319">
        <v>-8576</v>
      </c>
      <c r="BE66" s="30">
        <v>174295</v>
      </c>
      <c r="BF66" s="319">
        <v>12283</v>
      </c>
      <c r="BG66" s="319">
        <v>458501</v>
      </c>
      <c r="BH66" s="319"/>
      <c r="BI66" s="319"/>
      <c r="BJ66" s="319">
        <v>63379</v>
      </c>
      <c r="BK66" s="319">
        <v>178331</v>
      </c>
      <c r="BL66" s="319">
        <v>3556</v>
      </c>
      <c r="BM66" s="319"/>
      <c r="BN66" s="319">
        <v>106113</v>
      </c>
      <c r="BO66" s="319"/>
      <c r="BP66" s="319"/>
      <c r="BQ66" s="319"/>
      <c r="BR66" s="319">
        <v>33941</v>
      </c>
      <c r="BS66" s="319"/>
      <c r="BT66" s="319"/>
      <c r="BU66" s="319"/>
      <c r="BV66" s="319">
        <v>9381</v>
      </c>
      <c r="BW66" s="319"/>
      <c r="BX66" s="319">
        <v>96280</v>
      </c>
      <c r="BY66" s="319"/>
      <c r="BZ66" s="319"/>
      <c r="CA66" s="319"/>
      <c r="CB66" s="319"/>
      <c r="CC66" s="319">
        <v>53829</v>
      </c>
      <c r="CD66" s="29" t="s">
        <v>233</v>
      </c>
      <c r="CE66" s="32">
        <f t="shared" si="4"/>
        <v>2071738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296792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1812</v>
      </c>
      <c r="K67" s="32">
        <f t="shared" si="7"/>
        <v>128648</v>
      </c>
      <c r="L67" s="32">
        <f t="shared" si="7"/>
        <v>11282</v>
      </c>
      <c r="M67" s="32">
        <f t="shared" si="7"/>
        <v>0</v>
      </c>
      <c r="N67" s="32">
        <f t="shared" si="7"/>
        <v>0</v>
      </c>
      <c r="O67" s="32">
        <f t="shared" si="7"/>
        <v>24957</v>
      </c>
      <c r="P67" s="32">
        <f t="shared" si="7"/>
        <v>195185</v>
      </c>
      <c r="Q67" s="32">
        <f t="shared" si="7"/>
        <v>0</v>
      </c>
      <c r="R67" s="32">
        <f t="shared" si="7"/>
        <v>9890</v>
      </c>
      <c r="S67" s="32">
        <f t="shared" si="7"/>
        <v>9813</v>
      </c>
      <c r="T67" s="32">
        <f t="shared" si="7"/>
        <v>0</v>
      </c>
      <c r="U67" s="32">
        <f t="shared" si="7"/>
        <v>98270</v>
      </c>
      <c r="V67" s="32">
        <f t="shared" si="7"/>
        <v>1534</v>
      </c>
      <c r="W67" s="32">
        <f t="shared" si="7"/>
        <v>0</v>
      </c>
      <c r="X67" s="32">
        <f t="shared" si="7"/>
        <v>0</v>
      </c>
      <c r="Y67" s="32">
        <f t="shared" si="7"/>
        <v>93041</v>
      </c>
      <c r="Z67" s="32">
        <f t="shared" si="7"/>
        <v>0</v>
      </c>
      <c r="AA67" s="32">
        <f t="shared" si="7"/>
        <v>0</v>
      </c>
      <c r="AB67" s="32">
        <f t="shared" si="7"/>
        <v>5027</v>
      </c>
      <c r="AC67" s="32">
        <f t="shared" si="7"/>
        <v>10429</v>
      </c>
      <c r="AD67" s="32">
        <f t="shared" si="7"/>
        <v>0</v>
      </c>
      <c r="AE67" s="32">
        <f t="shared" si="7"/>
        <v>35990</v>
      </c>
      <c r="AF67" s="32">
        <f t="shared" si="7"/>
        <v>0</v>
      </c>
      <c r="AG67" s="32">
        <f t="shared" si="7"/>
        <v>69219</v>
      </c>
      <c r="AH67" s="32">
        <f t="shared" si="7"/>
        <v>102230</v>
      </c>
      <c r="AI67" s="32">
        <f t="shared" si="7"/>
        <v>0</v>
      </c>
      <c r="AJ67" s="32">
        <f t="shared" si="7"/>
        <v>102939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12427</v>
      </c>
      <c r="AV67" s="32">
        <f t="shared" si="7"/>
        <v>43544</v>
      </c>
      <c r="AW67" s="32">
        <f t="shared" si="7"/>
        <v>0</v>
      </c>
      <c r="AX67" s="32">
        <f t="shared" si="7"/>
        <v>0</v>
      </c>
      <c r="AY67" s="32">
        <f t="shared" si="7"/>
        <v>40169</v>
      </c>
      <c r="AZ67" s="32">
        <f t="shared" si="7"/>
        <v>4783</v>
      </c>
      <c r="BA67" s="32">
        <f t="shared" si="7"/>
        <v>30757</v>
      </c>
      <c r="BB67" s="32">
        <f t="shared" si="7"/>
        <v>650</v>
      </c>
      <c r="BC67" s="32">
        <f t="shared" si="7"/>
        <v>0</v>
      </c>
      <c r="BD67" s="32">
        <f t="shared" si="7"/>
        <v>650</v>
      </c>
      <c r="BE67" s="32">
        <f t="shared" si="7"/>
        <v>23692</v>
      </c>
      <c r="BF67" s="32">
        <f t="shared" si="7"/>
        <v>1407</v>
      </c>
      <c r="BG67" s="32">
        <f t="shared" si="7"/>
        <v>0</v>
      </c>
      <c r="BH67" s="32">
        <f t="shared" si="7"/>
        <v>58110</v>
      </c>
      <c r="BI67" s="32">
        <f t="shared" si="7"/>
        <v>0</v>
      </c>
      <c r="BJ67" s="32">
        <f t="shared" si="7"/>
        <v>0</v>
      </c>
      <c r="BK67" s="32">
        <f t="shared" si="7"/>
        <v>11984</v>
      </c>
      <c r="BL67" s="32">
        <f t="shared" si="7"/>
        <v>2460</v>
      </c>
      <c r="BM67" s="32">
        <f t="shared" si="7"/>
        <v>0</v>
      </c>
      <c r="BN67" s="32">
        <f t="shared" si="7"/>
        <v>61310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2638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5459</v>
      </c>
      <c r="BW67" s="32">
        <f t="shared" si="8"/>
        <v>0</v>
      </c>
      <c r="BX67" s="32">
        <f t="shared" si="8"/>
        <v>0</v>
      </c>
      <c r="BY67" s="32">
        <f t="shared" si="8"/>
        <v>1365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4250</v>
      </c>
      <c r="CD67" s="29" t="s">
        <v>233</v>
      </c>
      <c r="CE67" s="32">
        <f t="shared" si="4"/>
        <v>1502713</v>
      </c>
    </row>
    <row r="68" spans="1:83" x14ac:dyDescent="0.35">
      <c r="A68" s="39" t="s">
        <v>253</v>
      </c>
      <c r="B68" s="32"/>
      <c r="C68" s="24"/>
      <c r="D68" s="24"/>
      <c r="E68" s="24">
        <v>19</v>
      </c>
      <c r="F68" s="24"/>
      <c r="G68" s="24"/>
      <c r="H68" s="24"/>
      <c r="I68" s="24"/>
      <c r="J68" s="24"/>
      <c r="K68" s="24">
        <v>2880</v>
      </c>
      <c r="L68" s="24"/>
      <c r="M68" s="24"/>
      <c r="N68" s="24"/>
      <c r="O68" s="24"/>
      <c r="P68" s="30">
        <v>428</v>
      </c>
      <c r="Q68" s="30"/>
      <c r="R68" s="30">
        <v>3255</v>
      </c>
      <c r="S68" s="319"/>
      <c r="T68" s="319"/>
      <c r="U68" s="31">
        <v>23148</v>
      </c>
      <c r="V68" s="30"/>
      <c r="W68" s="30"/>
      <c r="X68" s="30"/>
      <c r="Y68" s="30">
        <v>14968</v>
      </c>
      <c r="Z68" s="30"/>
      <c r="AA68" s="30"/>
      <c r="AB68" s="320">
        <v>46354</v>
      </c>
      <c r="AC68" s="30"/>
      <c r="AD68" s="30"/>
      <c r="AE68" s="30"/>
      <c r="AF68" s="30"/>
      <c r="AG68" s="30"/>
      <c r="AH68" s="30">
        <v>4788</v>
      </c>
      <c r="AI68" s="30"/>
      <c r="AJ68" s="30">
        <v>428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>
        <v>120</v>
      </c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20521</v>
      </c>
      <c r="BF68" s="319"/>
      <c r="BG68" s="319"/>
      <c r="BH68" s="319"/>
      <c r="BI68" s="319"/>
      <c r="BJ68" s="319"/>
      <c r="BK68" s="319"/>
      <c r="BL68" s="319">
        <v>3834</v>
      </c>
      <c r="BM68" s="319"/>
      <c r="BN68" s="319">
        <v>76784</v>
      </c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>
        <v>1370</v>
      </c>
      <c r="CD68" s="29" t="s">
        <v>233</v>
      </c>
      <c r="CE68" s="32">
        <f t="shared" si="4"/>
        <v>198897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17667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3950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77794</v>
      </c>
      <c r="P69" s="32">
        <f t="shared" si="9"/>
        <v>20253</v>
      </c>
      <c r="Q69" s="32">
        <f t="shared" si="9"/>
        <v>140</v>
      </c>
      <c r="R69" s="32">
        <f t="shared" si="9"/>
        <v>17080</v>
      </c>
      <c r="S69" s="32">
        <f t="shared" si="9"/>
        <v>548</v>
      </c>
      <c r="T69" s="32">
        <f t="shared" si="9"/>
        <v>0</v>
      </c>
      <c r="U69" s="32">
        <f t="shared" si="9"/>
        <v>6506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44154</v>
      </c>
      <c r="Z69" s="32">
        <f t="shared" si="9"/>
        <v>0</v>
      </c>
      <c r="AA69" s="32">
        <f t="shared" si="9"/>
        <v>268</v>
      </c>
      <c r="AB69" s="32">
        <f t="shared" si="9"/>
        <v>32898</v>
      </c>
      <c r="AC69" s="32">
        <f t="shared" si="9"/>
        <v>0</v>
      </c>
      <c r="AD69" s="32">
        <f t="shared" si="9"/>
        <v>0</v>
      </c>
      <c r="AE69" s="32">
        <f t="shared" si="9"/>
        <v>6150</v>
      </c>
      <c r="AF69" s="32">
        <f t="shared" si="9"/>
        <v>0</v>
      </c>
      <c r="AG69" s="32">
        <f t="shared" si="9"/>
        <v>46139</v>
      </c>
      <c r="AH69" s="32">
        <f t="shared" si="9"/>
        <v>17211</v>
      </c>
      <c r="AI69" s="32">
        <f t="shared" si="9"/>
        <v>0</v>
      </c>
      <c r="AJ69" s="32">
        <f t="shared" si="9"/>
        <v>118635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15728</v>
      </c>
      <c r="AV69" s="32">
        <f t="shared" si="9"/>
        <v>696</v>
      </c>
      <c r="AW69" s="32">
        <f t="shared" si="9"/>
        <v>0</v>
      </c>
      <c r="AX69" s="32">
        <f t="shared" si="9"/>
        <v>0</v>
      </c>
      <c r="AY69" s="32">
        <f t="shared" si="9"/>
        <v>2438</v>
      </c>
      <c r="AZ69" s="32">
        <f t="shared" si="9"/>
        <v>0</v>
      </c>
      <c r="BA69" s="32">
        <f t="shared" si="9"/>
        <v>86</v>
      </c>
      <c r="BB69" s="32">
        <f t="shared" si="9"/>
        <v>512</v>
      </c>
      <c r="BC69" s="32">
        <f t="shared" si="9"/>
        <v>0</v>
      </c>
      <c r="BD69" s="32">
        <f t="shared" si="9"/>
        <v>-882</v>
      </c>
      <c r="BE69" s="32">
        <f t="shared" si="9"/>
        <v>3990</v>
      </c>
      <c r="BF69" s="32">
        <f t="shared" si="9"/>
        <v>400</v>
      </c>
      <c r="BG69" s="32">
        <f t="shared" si="9"/>
        <v>76496</v>
      </c>
      <c r="BH69" s="32">
        <f t="shared" si="9"/>
        <v>0</v>
      </c>
      <c r="BI69" s="32">
        <f t="shared" si="9"/>
        <v>0</v>
      </c>
      <c r="BJ69" s="32">
        <f t="shared" si="9"/>
        <v>33825</v>
      </c>
      <c r="BK69" s="32">
        <f t="shared" si="9"/>
        <v>20532</v>
      </c>
      <c r="BL69" s="32">
        <f t="shared" si="9"/>
        <v>759</v>
      </c>
      <c r="BM69" s="32">
        <f t="shared" si="9"/>
        <v>0</v>
      </c>
      <c r="BN69" s="32">
        <f t="shared" si="9"/>
        <v>59495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15360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27512</v>
      </c>
      <c r="BW69" s="32">
        <f t="shared" si="10"/>
        <v>0</v>
      </c>
      <c r="BX69" s="32">
        <f t="shared" si="10"/>
        <v>14115</v>
      </c>
      <c r="BY69" s="32">
        <f t="shared" si="10"/>
        <v>5011</v>
      </c>
      <c r="BZ69" s="32">
        <f t="shared" si="10"/>
        <v>0</v>
      </c>
      <c r="CA69" s="32">
        <f t="shared" si="10"/>
        <v>13211</v>
      </c>
      <c r="CB69" s="32">
        <f t="shared" si="10"/>
        <v>19</v>
      </c>
      <c r="CC69" s="32">
        <f t="shared" si="10"/>
        <v>20460</v>
      </c>
      <c r="CD69" s="32">
        <f t="shared" si="10"/>
        <v>1390151</v>
      </c>
      <c r="CE69" s="32">
        <f>SUM(CE70:CE84)</f>
        <v>0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>
        <v>17667</v>
      </c>
      <c r="F83" s="30"/>
      <c r="G83" s="24"/>
      <c r="H83" s="24"/>
      <c r="I83" s="30"/>
      <c r="J83" s="30"/>
      <c r="K83" s="30">
        <v>3950</v>
      </c>
      <c r="L83" s="30"/>
      <c r="M83" s="24"/>
      <c r="N83" s="24"/>
      <c r="O83" s="24">
        <v>77794</v>
      </c>
      <c r="P83" s="30">
        <v>20253</v>
      </c>
      <c r="Q83" s="30">
        <v>140</v>
      </c>
      <c r="R83" s="31">
        <v>17080</v>
      </c>
      <c r="S83" s="30">
        <v>548</v>
      </c>
      <c r="T83" s="24"/>
      <c r="U83" s="30">
        <v>6506</v>
      </c>
      <c r="V83" s="30"/>
      <c r="W83" s="24"/>
      <c r="X83" s="30"/>
      <c r="Y83" s="30">
        <v>44154</v>
      </c>
      <c r="Z83" s="30"/>
      <c r="AA83" s="30">
        <v>268</v>
      </c>
      <c r="AB83" s="30">
        <v>32898</v>
      </c>
      <c r="AC83" s="30"/>
      <c r="AD83" s="30"/>
      <c r="AE83" s="30">
        <v>6150</v>
      </c>
      <c r="AF83" s="30"/>
      <c r="AG83" s="30">
        <v>46139</v>
      </c>
      <c r="AH83" s="30">
        <v>17211</v>
      </c>
      <c r="AI83" s="30"/>
      <c r="AJ83" s="30">
        <v>118635</v>
      </c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>
        <v>15728</v>
      </c>
      <c r="AV83" s="30">
        <v>696</v>
      </c>
      <c r="AW83" s="30"/>
      <c r="AX83" s="30"/>
      <c r="AY83" s="30">
        <v>2438</v>
      </c>
      <c r="AZ83" s="30"/>
      <c r="BA83" s="30">
        <v>86</v>
      </c>
      <c r="BB83" s="30">
        <v>512</v>
      </c>
      <c r="BC83" s="30"/>
      <c r="BD83" s="30">
        <v>-882</v>
      </c>
      <c r="BE83" s="30">
        <v>3990</v>
      </c>
      <c r="BF83" s="30">
        <v>400</v>
      </c>
      <c r="BG83" s="30">
        <v>76496</v>
      </c>
      <c r="BH83" s="31"/>
      <c r="BI83" s="30"/>
      <c r="BJ83" s="30">
        <v>33825</v>
      </c>
      <c r="BK83" s="30">
        <v>20532</v>
      </c>
      <c r="BL83" s="30">
        <v>759</v>
      </c>
      <c r="BM83" s="30"/>
      <c r="BN83" s="30">
        <v>59495</v>
      </c>
      <c r="BO83" s="30"/>
      <c r="BP83" s="30"/>
      <c r="BQ83" s="30"/>
      <c r="BR83" s="30">
        <v>15360</v>
      </c>
      <c r="BS83" s="30"/>
      <c r="BT83" s="30"/>
      <c r="BU83" s="30"/>
      <c r="BV83" s="30">
        <v>27512</v>
      </c>
      <c r="BW83" s="30"/>
      <c r="BX83" s="30">
        <v>14115</v>
      </c>
      <c r="BY83" s="30">
        <v>5011</v>
      </c>
      <c r="BZ83" s="30"/>
      <c r="CA83" s="30">
        <v>13211</v>
      </c>
      <c r="CB83" s="30">
        <v>19</v>
      </c>
      <c r="CC83" s="30">
        <v>20460</v>
      </c>
      <c r="CD83" s="35">
        <v>1390151</v>
      </c>
      <c r="CE83" s="32"/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>
        <v>2336085.81</v>
      </c>
      <c r="CE84" s="32"/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3557506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3836</v>
      </c>
      <c r="K85" s="32">
        <f t="shared" si="12"/>
        <v>2988855</v>
      </c>
      <c r="L85" s="32">
        <f t="shared" si="12"/>
        <v>365443</v>
      </c>
      <c r="M85" s="32">
        <f t="shared" si="12"/>
        <v>0</v>
      </c>
      <c r="N85" s="32">
        <f t="shared" si="12"/>
        <v>0</v>
      </c>
      <c r="O85" s="32">
        <f t="shared" si="12"/>
        <v>633807</v>
      </c>
      <c r="P85" s="32">
        <f t="shared" si="12"/>
        <v>1282781</v>
      </c>
      <c r="Q85" s="32">
        <f t="shared" si="12"/>
        <v>11716</v>
      </c>
      <c r="R85" s="32">
        <f t="shared" si="12"/>
        <v>917225</v>
      </c>
      <c r="S85" s="32">
        <f t="shared" si="12"/>
        <v>171304</v>
      </c>
      <c r="T85" s="32">
        <f t="shared" si="12"/>
        <v>0</v>
      </c>
      <c r="U85" s="32">
        <f t="shared" si="12"/>
        <v>2197329</v>
      </c>
      <c r="V85" s="32">
        <f t="shared" si="12"/>
        <v>1534</v>
      </c>
      <c r="W85" s="32">
        <f t="shared" si="12"/>
        <v>0</v>
      </c>
      <c r="X85" s="32">
        <f t="shared" si="12"/>
        <v>0</v>
      </c>
      <c r="Y85" s="32">
        <f t="shared" si="12"/>
        <v>2276582</v>
      </c>
      <c r="Z85" s="32">
        <f t="shared" si="12"/>
        <v>0</v>
      </c>
      <c r="AA85" s="32">
        <f t="shared" si="12"/>
        <v>94160</v>
      </c>
      <c r="AB85" s="32">
        <f t="shared" si="12"/>
        <v>1462227</v>
      </c>
      <c r="AC85" s="32">
        <f t="shared" si="12"/>
        <v>199202</v>
      </c>
      <c r="AD85" s="32">
        <f t="shared" si="12"/>
        <v>0</v>
      </c>
      <c r="AE85" s="32">
        <f t="shared" si="12"/>
        <v>964920</v>
      </c>
      <c r="AF85" s="32">
        <f t="shared" si="12"/>
        <v>0</v>
      </c>
      <c r="AG85" s="32">
        <f t="shared" si="12"/>
        <v>2023011</v>
      </c>
      <c r="AH85" s="32">
        <f t="shared" si="12"/>
        <v>657847</v>
      </c>
      <c r="AI85" s="32">
        <f t="shared" si="12"/>
        <v>123281</v>
      </c>
      <c r="AJ85" s="32">
        <f t="shared" si="12"/>
        <v>5265922.9600000009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1474282</v>
      </c>
      <c r="AV85" s="32">
        <f t="shared" si="12"/>
        <v>269090</v>
      </c>
      <c r="AW85" s="32">
        <f t="shared" si="12"/>
        <v>0</v>
      </c>
      <c r="AX85" s="32">
        <f t="shared" si="12"/>
        <v>0</v>
      </c>
      <c r="AY85" s="32">
        <f t="shared" si="12"/>
        <v>1031076</v>
      </c>
      <c r="AZ85" s="32">
        <f t="shared" si="12"/>
        <v>4783</v>
      </c>
      <c r="BA85" s="32">
        <f t="shared" si="12"/>
        <v>118779</v>
      </c>
      <c r="BB85" s="32">
        <f t="shared" si="12"/>
        <v>241813</v>
      </c>
      <c r="BC85" s="32">
        <f t="shared" si="12"/>
        <v>0</v>
      </c>
      <c r="BD85" s="32">
        <f t="shared" si="12"/>
        <v>199323</v>
      </c>
      <c r="BE85" s="32">
        <f t="shared" si="12"/>
        <v>1342900</v>
      </c>
      <c r="BF85" s="32">
        <f t="shared" si="12"/>
        <v>864170</v>
      </c>
      <c r="BG85" s="32">
        <f t="shared" si="12"/>
        <v>557094</v>
      </c>
      <c r="BH85" s="32">
        <f t="shared" si="12"/>
        <v>453933</v>
      </c>
      <c r="BI85" s="32">
        <f t="shared" si="12"/>
        <v>0</v>
      </c>
      <c r="BJ85" s="32">
        <f t="shared" si="12"/>
        <v>508568</v>
      </c>
      <c r="BK85" s="32">
        <f t="shared" si="12"/>
        <v>1316583</v>
      </c>
      <c r="BL85" s="32">
        <f t="shared" si="12"/>
        <v>440490</v>
      </c>
      <c r="BM85" s="32">
        <f t="shared" si="12"/>
        <v>0</v>
      </c>
      <c r="BN85" s="32">
        <f t="shared" si="12"/>
        <v>1428574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315818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408101</v>
      </c>
      <c r="BW85" s="32">
        <f t="shared" si="13"/>
        <v>0</v>
      </c>
      <c r="BX85" s="32">
        <f t="shared" si="13"/>
        <v>575619</v>
      </c>
      <c r="BY85" s="32">
        <f t="shared" si="13"/>
        <v>282626</v>
      </c>
      <c r="BZ85" s="32">
        <f t="shared" si="13"/>
        <v>0</v>
      </c>
      <c r="CA85" s="32">
        <f t="shared" si="13"/>
        <v>88941</v>
      </c>
      <c r="CB85" s="32">
        <f t="shared" si="13"/>
        <v>39929</v>
      </c>
      <c r="CC85" s="32">
        <f t="shared" si="13"/>
        <v>742271</v>
      </c>
      <c r="CD85" s="32">
        <f t="shared" si="13"/>
        <v>-945934.81</v>
      </c>
      <c r="CE85" s="32">
        <f t="shared" si="11"/>
        <v>36957317.149999999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868177</v>
      </c>
    </row>
    <row r="87" spans="1:84" x14ac:dyDescent="0.35">
      <c r="A87" s="26" t="s">
        <v>272</v>
      </c>
      <c r="B87" s="20"/>
      <c r="C87" s="24"/>
      <c r="D87" s="24"/>
      <c r="E87" s="24">
        <v>3023136</v>
      </c>
      <c r="F87" s="24"/>
      <c r="G87" s="24"/>
      <c r="H87" s="24"/>
      <c r="I87" s="24"/>
      <c r="J87" s="24">
        <v>76347</v>
      </c>
      <c r="K87" s="24">
        <v>2166425</v>
      </c>
      <c r="L87" s="24">
        <v>1918362</v>
      </c>
      <c r="M87" s="24"/>
      <c r="N87" s="24"/>
      <c r="O87" s="24">
        <v>182508</v>
      </c>
      <c r="P87" s="24">
        <v>125379</v>
      </c>
      <c r="Q87" s="24">
        <v>5114</v>
      </c>
      <c r="R87" s="24">
        <v>105434</v>
      </c>
      <c r="S87" s="24">
        <v>85572</v>
      </c>
      <c r="T87" s="24"/>
      <c r="U87" s="24">
        <v>727920</v>
      </c>
      <c r="V87" s="24"/>
      <c r="W87" s="24">
        <v>64066</v>
      </c>
      <c r="X87" s="24">
        <v>391039</v>
      </c>
      <c r="Y87" s="24">
        <v>200427</v>
      </c>
      <c r="Z87" s="24"/>
      <c r="AA87" s="24"/>
      <c r="AB87" s="24">
        <v>809886</v>
      </c>
      <c r="AC87" s="24">
        <v>160052</v>
      </c>
      <c r="AD87" s="24"/>
      <c r="AE87" s="24">
        <v>240503</v>
      </c>
      <c r="AF87" s="24"/>
      <c r="AG87" s="24"/>
      <c r="AH87" s="24">
        <v>100637</v>
      </c>
      <c r="AI87" s="24">
        <v>99262</v>
      </c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>
        <v>54417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10536486</v>
      </c>
    </row>
    <row r="88" spans="1:84" x14ac:dyDescent="0.35">
      <c r="A88" s="26" t="s">
        <v>273</v>
      </c>
      <c r="B88" s="20"/>
      <c r="C88" s="24"/>
      <c r="D88" s="24"/>
      <c r="E88" s="24">
        <v>526121</v>
      </c>
      <c r="F88" s="24"/>
      <c r="G88" s="24"/>
      <c r="H88" s="24"/>
      <c r="I88" s="24"/>
      <c r="J88" s="24">
        <v>551</v>
      </c>
      <c r="K88" s="24"/>
      <c r="L88" s="24">
        <v>203313</v>
      </c>
      <c r="M88" s="24"/>
      <c r="N88" s="24"/>
      <c r="O88" s="24">
        <v>30570</v>
      </c>
      <c r="P88" s="24">
        <v>1719222</v>
      </c>
      <c r="Q88" s="24">
        <v>162189</v>
      </c>
      <c r="R88" s="24">
        <v>1276871</v>
      </c>
      <c r="S88" s="24">
        <v>324544</v>
      </c>
      <c r="T88" s="24"/>
      <c r="U88" s="24">
        <v>8509256</v>
      </c>
      <c r="V88" s="24"/>
      <c r="W88" s="24">
        <v>1367782</v>
      </c>
      <c r="X88" s="24">
        <v>5369369</v>
      </c>
      <c r="Y88" s="24">
        <v>5637123</v>
      </c>
      <c r="Z88" s="24"/>
      <c r="AA88" s="24">
        <v>336569</v>
      </c>
      <c r="AB88" s="24">
        <v>3332188</v>
      </c>
      <c r="AC88" s="24">
        <v>198907</v>
      </c>
      <c r="AD88" s="24"/>
      <c r="AE88" s="24">
        <v>3359422</v>
      </c>
      <c r="AF88" s="24"/>
      <c r="AG88" s="24">
        <v>10964525</v>
      </c>
      <c r="AH88" s="24">
        <v>753263</v>
      </c>
      <c r="AI88" s="24">
        <v>990855</v>
      </c>
      <c r="AJ88" s="24">
        <v>6095146</v>
      </c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>
        <v>898825</v>
      </c>
      <c r="AV88" s="24">
        <v>2479415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54536026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3549257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76898</v>
      </c>
      <c r="K89" s="32">
        <f t="shared" si="15"/>
        <v>2166425</v>
      </c>
      <c r="L89" s="32">
        <f t="shared" si="15"/>
        <v>2121675</v>
      </c>
      <c r="M89" s="32">
        <f t="shared" si="15"/>
        <v>0</v>
      </c>
      <c r="N89" s="32">
        <f t="shared" si="15"/>
        <v>0</v>
      </c>
      <c r="O89" s="32">
        <f t="shared" si="15"/>
        <v>213078</v>
      </c>
      <c r="P89" s="32">
        <f t="shared" si="15"/>
        <v>1844601</v>
      </c>
      <c r="Q89" s="32">
        <f t="shared" si="15"/>
        <v>167303</v>
      </c>
      <c r="R89" s="32">
        <f t="shared" si="15"/>
        <v>1382305</v>
      </c>
      <c r="S89" s="32">
        <f t="shared" si="15"/>
        <v>410116</v>
      </c>
      <c r="T89" s="32">
        <f t="shared" si="15"/>
        <v>0</v>
      </c>
      <c r="U89" s="32">
        <f t="shared" si="15"/>
        <v>9237176</v>
      </c>
      <c r="V89" s="32">
        <f t="shared" si="15"/>
        <v>0</v>
      </c>
      <c r="W89" s="32">
        <f t="shared" si="15"/>
        <v>1431848</v>
      </c>
      <c r="X89" s="32">
        <f t="shared" si="15"/>
        <v>5760408</v>
      </c>
      <c r="Y89" s="32">
        <f t="shared" si="15"/>
        <v>5837550</v>
      </c>
      <c r="Z89" s="32">
        <f t="shared" si="15"/>
        <v>0</v>
      </c>
      <c r="AA89" s="32">
        <f t="shared" si="15"/>
        <v>336569</v>
      </c>
      <c r="AB89" s="32">
        <f t="shared" si="15"/>
        <v>4142074</v>
      </c>
      <c r="AC89" s="32">
        <f t="shared" si="15"/>
        <v>358959</v>
      </c>
      <c r="AD89" s="32">
        <f t="shared" si="15"/>
        <v>0</v>
      </c>
      <c r="AE89" s="32">
        <f t="shared" si="15"/>
        <v>3599925</v>
      </c>
      <c r="AF89" s="32">
        <f t="shared" si="15"/>
        <v>0</v>
      </c>
      <c r="AG89" s="32">
        <f t="shared" si="15"/>
        <v>10964525</v>
      </c>
      <c r="AH89" s="32">
        <f t="shared" si="15"/>
        <v>853900</v>
      </c>
      <c r="AI89" s="32">
        <f t="shared" si="15"/>
        <v>1090117</v>
      </c>
      <c r="AJ89" s="32">
        <f t="shared" si="15"/>
        <v>6095146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898825</v>
      </c>
      <c r="AV89" s="32">
        <f t="shared" si="15"/>
        <v>2533832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65072512</v>
      </c>
    </row>
    <row r="90" spans="1:84" x14ac:dyDescent="0.35">
      <c r="A90" s="39" t="s">
        <v>275</v>
      </c>
      <c r="B90" s="32"/>
      <c r="C90" s="24"/>
      <c r="D90" s="24"/>
      <c r="E90" s="24">
        <v>2649</v>
      </c>
      <c r="F90" s="24"/>
      <c r="G90" s="24"/>
      <c r="H90" s="24"/>
      <c r="I90" s="24"/>
      <c r="J90" s="24">
        <v>167</v>
      </c>
      <c r="K90" s="24">
        <v>2417</v>
      </c>
      <c r="L90" s="24">
        <v>1736</v>
      </c>
      <c r="M90" s="24"/>
      <c r="N90" s="24"/>
      <c r="O90" s="24">
        <v>526</v>
      </c>
      <c r="P90" s="24">
        <v>6021</v>
      </c>
      <c r="Q90" s="24"/>
      <c r="R90" s="24"/>
      <c r="S90" s="24">
        <v>1510</v>
      </c>
      <c r="T90" s="24"/>
      <c r="U90" s="24">
        <v>1260</v>
      </c>
      <c r="V90" s="24">
        <v>236</v>
      </c>
      <c r="W90" s="24"/>
      <c r="X90" s="24"/>
      <c r="Y90" s="24">
        <v>2491</v>
      </c>
      <c r="Z90" s="24"/>
      <c r="AA90" s="24"/>
      <c r="AB90" s="24">
        <v>394</v>
      </c>
      <c r="AC90" s="24">
        <v>752</v>
      </c>
      <c r="AD90" s="24"/>
      <c r="AE90" s="24">
        <v>2996</v>
      </c>
      <c r="AF90" s="24"/>
      <c r="AG90" s="24">
        <v>1577</v>
      </c>
      <c r="AH90" s="24">
        <v>1650</v>
      </c>
      <c r="AI90" s="24"/>
      <c r="AJ90" s="24">
        <v>12086</v>
      </c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>
        <v>1910</v>
      </c>
      <c r="AV90" s="24">
        <v>902</v>
      </c>
      <c r="AW90" s="24"/>
      <c r="AX90" s="24"/>
      <c r="AY90" s="24">
        <v>1054</v>
      </c>
      <c r="AZ90" s="24">
        <v>736</v>
      </c>
      <c r="BA90" s="24">
        <v>747</v>
      </c>
      <c r="BB90" s="24">
        <v>100</v>
      </c>
      <c r="BC90" s="24"/>
      <c r="BD90" s="24">
        <v>100</v>
      </c>
      <c r="BE90" s="24">
        <v>1764</v>
      </c>
      <c r="BF90" s="24">
        <v>115</v>
      </c>
      <c r="BG90" s="24"/>
      <c r="BH90" s="24">
        <v>356</v>
      </c>
      <c r="BI90" s="24"/>
      <c r="BJ90" s="24"/>
      <c r="BK90" s="24">
        <v>1844</v>
      </c>
      <c r="BL90" s="24">
        <v>148</v>
      </c>
      <c r="BM90" s="24"/>
      <c r="BN90" s="24">
        <v>6685</v>
      </c>
      <c r="BO90" s="24"/>
      <c r="BP90" s="24"/>
      <c r="BQ90" s="24"/>
      <c r="BR90" s="24">
        <v>406</v>
      </c>
      <c r="BS90" s="24"/>
      <c r="BT90" s="24"/>
      <c r="BU90" s="24"/>
      <c r="BV90" s="24">
        <v>612</v>
      </c>
      <c r="BW90" s="24"/>
      <c r="BX90" s="24"/>
      <c r="BY90" s="24">
        <v>210</v>
      </c>
      <c r="BZ90" s="24"/>
      <c r="CA90" s="24"/>
      <c r="CB90" s="24"/>
      <c r="CC90" s="24"/>
      <c r="CD90" s="264" t="s">
        <v>233</v>
      </c>
      <c r="CE90" s="32">
        <f t="shared" si="14"/>
        <v>56157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6109</v>
      </c>
      <c r="F91" s="24"/>
      <c r="G91" s="24"/>
      <c r="H91" s="24"/>
      <c r="I91" s="24"/>
      <c r="J91" s="24"/>
      <c r="K91" s="24">
        <v>19946</v>
      </c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26055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>
        <v>3720</v>
      </c>
      <c r="F92" s="24"/>
      <c r="G92" s="24"/>
      <c r="H92" s="24"/>
      <c r="I92" s="24"/>
      <c r="J92" s="24"/>
      <c r="K92" s="24">
        <v>5244</v>
      </c>
      <c r="L92" s="24"/>
      <c r="M92" s="24"/>
      <c r="N92" s="24"/>
      <c r="O92" s="24"/>
      <c r="P92" s="24"/>
      <c r="Q92" s="24"/>
      <c r="R92" s="24"/>
      <c r="S92" s="24">
        <v>145</v>
      </c>
      <c r="T92" s="24"/>
      <c r="U92" s="24">
        <v>468</v>
      </c>
      <c r="V92" s="24"/>
      <c r="W92" s="24"/>
      <c r="X92" s="24">
        <v>187.2</v>
      </c>
      <c r="Y92" s="24">
        <v>1416</v>
      </c>
      <c r="Z92" s="24"/>
      <c r="AA92" s="24"/>
      <c r="AB92" s="24">
        <v>143</v>
      </c>
      <c r="AC92" s="24">
        <v>182</v>
      </c>
      <c r="AD92" s="24"/>
      <c r="AE92" s="24">
        <v>385.55</v>
      </c>
      <c r="AF92" s="24"/>
      <c r="AG92" s="24">
        <v>2184</v>
      </c>
      <c r="AH92" s="24">
        <v>156</v>
      </c>
      <c r="AI92" s="24"/>
      <c r="AJ92" s="24">
        <v>3874</v>
      </c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>
        <v>364</v>
      </c>
      <c r="AV92" s="24">
        <v>142</v>
      </c>
      <c r="AW92" s="24"/>
      <c r="AX92" s="321" t="s">
        <v>233</v>
      </c>
      <c r="AY92" s="321" t="s">
        <v>233</v>
      </c>
      <c r="AZ92" s="29" t="s">
        <v>233</v>
      </c>
      <c r="BA92" s="24">
        <v>2912</v>
      </c>
      <c r="BB92" s="24">
        <v>78</v>
      </c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>
        <v>416</v>
      </c>
      <c r="BL92" s="24">
        <v>312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>
        <v>93.6</v>
      </c>
      <c r="BW92" s="24"/>
      <c r="BX92" s="24"/>
      <c r="BY92" s="24">
        <v>208</v>
      </c>
      <c r="BZ92" s="24"/>
      <c r="CA92" s="24"/>
      <c r="CB92" s="24">
        <v>70.2</v>
      </c>
      <c r="CC92" s="29" t="s">
        <v>233</v>
      </c>
      <c r="CD92" s="29" t="s">
        <v>233</v>
      </c>
      <c r="CE92" s="32">
        <f t="shared" si="14"/>
        <v>22700.55</v>
      </c>
      <c r="CF92" s="20"/>
    </row>
    <row r="93" spans="1:84" x14ac:dyDescent="0.35">
      <c r="A93" s="26" t="s">
        <v>278</v>
      </c>
      <c r="B93" s="20"/>
      <c r="C93" s="24"/>
      <c r="D93" s="24"/>
      <c r="E93" s="24">
        <v>13993</v>
      </c>
      <c r="F93" s="24"/>
      <c r="G93" s="24"/>
      <c r="H93" s="24"/>
      <c r="I93" s="24"/>
      <c r="J93" s="24">
        <v>96</v>
      </c>
      <c r="K93" s="24">
        <v>81312</v>
      </c>
      <c r="L93" s="24">
        <v>15778</v>
      </c>
      <c r="M93" s="24"/>
      <c r="N93" s="24"/>
      <c r="O93" s="24">
        <v>2290</v>
      </c>
      <c r="P93" s="24">
        <v>4066</v>
      </c>
      <c r="Q93" s="24">
        <v>579</v>
      </c>
      <c r="R93" s="24"/>
      <c r="S93" s="24"/>
      <c r="T93" s="24"/>
      <c r="U93" s="24"/>
      <c r="V93" s="24"/>
      <c r="W93" s="24">
        <v>8</v>
      </c>
      <c r="X93" s="24">
        <v>907</v>
      </c>
      <c r="Y93" s="24">
        <v>737</v>
      </c>
      <c r="Z93" s="24"/>
      <c r="AA93" s="24"/>
      <c r="AB93" s="24"/>
      <c r="AC93" s="24">
        <v>194</v>
      </c>
      <c r="AD93" s="24"/>
      <c r="AE93" s="24">
        <v>6631</v>
      </c>
      <c r="AF93" s="24"/>
      <c r="AG93" s="24">
        <v>20019</v>
      </c>
      <c r="AH93" s="24">
        <v>6049</v>
      </c>
      <c r="AI93" s="24"/>
      <c r="AJ93" s="24">
        <v>800</v>
      </c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153459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>
        <v>8.2100000000000009</v>
      </c>
      <c r="F94" s="315"/>
      <c r="G94" s="315"/>
      <c r="H94" s="315"/>
      <c r="I94" s="315"/>
      <c r="J94" s="315"/>
      <c r="K94" s="315">
        <v>7.09</v>
      </c>
      <c r="L94" s="315">
        <v>2</v>
      </c>
      <c r="M94" s="315"/>
      <c r="N94" s="315"/>
      <c r="O94" s="315">
        <v>0.43000000000000005</v>
      </c>
      <c r="P94" s="316">
        <v>1.3</v>
      </c>
      <c r="Q94" s="316">
        <v>7.0000000000000007E-2</v>
      </c>
      <c r="R94" s="316">
        <v>1.08</v>
      </c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>
        <v>1.1200000000000001</v>
      </c>
      <c r="AH94" s="316"/>
      <c r="AI94" s="316">
        <v>0.73</v>
      </c>
      <c r="AJ94" s="316">
        <v>8.1199999999999992</v>
      </c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>
        <v>0.13</v>
      </c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30.279999999999998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1364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1365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1366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1367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1373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12" t="s">
        <v>1369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98331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1372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1374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1375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24" t="s">
        <v>1376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24" t="s">
        <v>1377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1371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29" t="s">
        <v>1370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/>
      <c r="D127" s="50">
        <v>742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>
        <v>7815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39</v>
      </c>
      <c r="D130" s="50">
        <v>78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17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>
        <v>20</v>
      </c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37</v>
      </c>
    </row>
    <row r="144" spans="1:5" x14ac:dyDescent="0.35">
      <c r="A144" s="20" t="s">
        <v>325</v>
      </c>
      <c r="B144" s="46" t="s">
        <v>284</v>
      </c>
      <c r="C144" s="47">
        <v>37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/>
      <c r="C154" s="50"/>
      <c r="D154" s="50"/>
      <c r="E154" s="32">
        <f>SUM(B154:D154)</f>
        <v>0</v>
      </c>
    </row>
    <row r="155" spans="1:6" x14ac:dyDescent="0.35">
      <c r="A155" s="20" t="s">
        <v>227</v>
      </c>
      <c r="B155" s="50">
        <v>475</v>
      </c>
      <c r="C155" s="50">
        <v>89</v>
      </c>
      <c r="D155" s="50">
        <v>178</v>
      </c>
      <c r="E155" s="32">
        <f>SUM(B155:D155)</f>
        <v>742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2679176.5299999998</v>
      </c>
      <c r="C157" s="50">
        <v>1373258.23</v>
      </c>
      <c r="D157" s="50">
        <v>1624720.02</v>
      </c>
      <c r="E157" s="32">
        <f>SUM(B157:D157)</f>
        <v>5677154.7799999993</v>
      </c>
      <c r="F157" s="18"/>
    </row>
    <row r="158" spans="1:6" x14ac:dyDescent="0.35">
      <c r="A158" s="20" t="s">
        <v>273</v>
      </c>
      <c r="B158" s="50">
        <v>18715484.25</v>
      </c>
      <c r="C158" s="50">
        <v>13897559.359999999</v>
      </c>
      <c r="D158" s="50">
        <v>21922981.899999999</v>
      </c>
      <c r="E158" s="32">
        <f>SUM(B158:D158)</f>
        <v>54536025.509999998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>
        <v>1124</v>
      </c>
      <c r="C161" s="50">
        <v>4585</v>
      </c>
      <c r="D161" s="50">
        <v>2106</v>
      </c>
      <c r="E161" s="32">
        <f>SUM(B161:D161)</f>
        <v>7815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2150630.04</v>
      </c>
      <c r="C163" s="50">
        <v>1867330.68</v>
      </c>
      <c r="D163" s="50">
        <v>841369.79</v>
      </c>
      <c r="E163" s="32">
        <f>SUM(B163:D163)</f>
        <v>4859330.51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271094.98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32315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196529.13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3370173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1615240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57271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318118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5860741.1099999994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85214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113683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198897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228583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264101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492684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91913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310147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402060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39254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456153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495407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510757.18</v>
      </c>
      <c r="C211" s="47"/>
      <c r="D211" s="50"/>
      <c r="E211" s="32">
        <f t="shared" ref="E211:E219" si="16">SUM(B211:C211)-D211</f>
        <v>510757.18</v>
      </c>
    </row>
    <row r="212" spans="1:5" x14ac:dyDescent="0.35">
      <c r="A212" s="20" t="s">
        <v>367</v>
      </c>
      <c r="B212" s="50">
        <v>935265.77</v>
      </c>
      <c r="C212" s="47">
        <v>16507.2</v>
      </c>
      <c r="D212" s="50"/>
      <c r="E212" s="32">
        <f t="shared" si="16"/>
        <v>951772.97</v>
      </c>
    </row>
    <row r="213" spans="1:5" x14ac:dyDescent="0.35">
      <c r="A213" s="20" t="s">
        <v>368</v>
      </c>
      <c r="B213" s="50">
        <v>20302409.509999998</v>
      </c>
      <c r="C213" s="47">
        <v>4664402.28</v>
      </c>
      <c r="D213" s="50"/>
      <c r="E213" s="32">
        <f t="shared" si="16"/>
        <v>24966811.789999999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17456880.190000001</v>
      </c>
      <c r="C216" s="47">
        <v>597420.63</v>
      </c>
      <c r="D216" s="50">
        <v>334234.56</v>
      </c>
      <c r="E216" s="32">
        <f t="shared" si="16"/>
        <v>17720066.260000002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1005980.39</v>
      </c>
      <c r="C219" s="47">
        <v>384076.46</v>
      </c>
      <c r="D219" s="50"/>
      <c r="E219" s="32">
        <f t="shared" si="16"/>
        <v>1390056.85</v>
      </c>
    </row>
    <row r="220" spans="1:5" x14ac:dyDescent="0.35">
      <c r="A220" s="20" t="s">
        <v>215</v>
      </c>
      <c r="B220" s="32">
        <f>SUM(B211:B219)</f>
        <v>40211293.039999999</v>
      </c>
      <c r="C220" s="266">
        <f>SUM(C211:C219)</f>
        <v>5662406.5700000003</v>
      </c>
      <c r="D220" s="32">
        <f>SUM(D211:D219)</f>
        <v>334234.56</v>
      </c>
      <c r="E220" s="32">
        <f>SUM(E211:E219)</f>
        <v>45539465.050000004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867597.73</v>
      </c>
      <c r="C225" s="47">
        <v>27579.119999999999</v>
      </c>
      <c r="D225" s="50"/>
      <c r="E225" s="32">
        <f t="shared" ref="E225:E232" si="17">SUM(B225:C225)-D225</f>
        <v>895176.85</v>
      </c>
    </row>
    <row r="226" spans="1:5" x14ac:dyDescent="0.35">
      <c r="A226" s="20" t="s">
        <v>368</v>
      </c>
      <c r="B226" s="50">
        <v>12760308.82</v>
      </c>
      <c r="C226" s="47">
        <v>671232.2300000001</v>
      </c>
      <c r="D226" s="50">
        <v>333861.82</v>
      </c>
      <c r="E226" s="32">
        <f t="shared" si="17"/>
        <v>13097679.23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14843572.949999999</v>
      </c>
      <c r="C229" s="47">
        <v>803897.25</v>
      </c>
      <c r="D229" s="50"/>
      <c r="E229" s="32">
        <f t="shared" si="17"/>
        <v>15647470.199999999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28471479.5</v>
      </c>
      <c r="C233" s="266">
        <f>SUM(C224:C232)</f>
        <v>1502708.6</v>
      </c>
      <c r="D233" s="32">
        <f>SUM(D224:D232)</f>
        <v>333861.82</v>
      </c>
      <c r="E233" s="32">
        <f>SUM(E224:E232)</f>
        <v>29640326.280000001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1622783</v>
      </c>
      <c r="D237" s="40">
        <f>C237</f>
        <v>1622783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12196365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10097572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670061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194027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5694832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-111268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28741589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/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503989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503989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80037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447768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527805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31396166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10559101.439999999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17765323.710000001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9851885.8900000006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3587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807994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232385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19516505.259999998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2405970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2405970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510757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951773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24966811.789999999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17720066.260000002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1390056.85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45539464.899999999</v>
      </c>
      <c r="E291" s="20"/>
    </row>
    <row r="292" spans="1:5" x14ac:dyDescent="0.35">
      <c r="A292" s="20" t="s">
        <v>416</v>
      </c>
      <c r="B292" s="46" t="s">
        <v>284</v>
      </c>
      <c r="C292" s="47">
        <v>29640326.27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15899138.629999999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>
        <v>103360</v>
      </c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103360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37924973.890000001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>
        <v>1258319.83</v>
      </c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534509.41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3028637.87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55244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1253491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230790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6360992.1100000003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814101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814101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320298.09000000003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15465000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5344437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21129735.09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21129735.09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9620146.5299999993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37924974.729999997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37924973.890000001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10536485.689999999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54536027.459999993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65072513.149999991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1622783.16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28741589.289999999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503989.02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527805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31396166.469999999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33676346.679999992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2336085.81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2336085.81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868176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3204261.81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36880608.489999995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19176923.379999999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5860749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4117540.87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3741410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514126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2071739.73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1502709.4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198892.64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492684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402060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495407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719156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719156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39293398.019999996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-2412789.5300000012</v>
      </c>
      <c r="E417" s="32"/>
    </row>
    <row r="418" spans="1:13" x14ac:dyDescent="0.35">
      <c r="A418" s="32" t="s">
        <v>508</v>
      </c>
      <c r="B418" s="20"/>
      <c r="C418" s="236">
        <v>845022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845022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-1567767.5300000012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-1567767.5300000012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54393</v>
      </c>
      <c r="E612" s="258">
        <f>SUM(C624:D647)+SUM(C668:D713)</f>
        <v>33632093.396150239</v>
      </c>
      <c r="F612" s="258">
        <f>CE64-(AX64+BD64+BE64+BG64+BJ64+BN64+BP64+BQ64+CB64+CC64+CD64)</f>
        <v>3084084</v>
      </c>
      <c r="G612" s="256">
        <f>CE91-(AX91+AY91+BD91+BE91+BG91+BJ91+BN91+BP91+BQ91+CB91+CC91+CD91)</f>
        <v>26055</v>
      </c>
      <c r="H612" s="261">
        <f>CE60-(AX60+AY60+AZ60+BD60+BE60+BG60+BJ60+BN60+BO60+BP60+BQ60+BR60+CB60+CC60+CD60)</f>
        <v>206.87999999999997</v>
      </c>
      <c r="I612" s="256">
        <f>CE92-(AX92+AY92+AZ92+BD92+BE92+BF92+BG92+BJ92+BN92+BO92+BP92+BQ92+BR92+CB92+CC92+CD92)</f>
        <v>22630.35</v>
      </c>
      <c r="J612" s="256">
        <f>CE93-(AX93+AY93+AZ93+BA93+BD93+BE93+BF93+BG93+BJ93+BN93+BO93+BP93+BQ93+BR93+CB93+CC93+CD93)</f>
        <v>153459</v>
      </c>
      <c r="K612" s="256">
        <f>CE89-(AW89+AX89+AY89+AZ89+BA89+BB89+BC89+BD89+BE89+BF89+BG89+BH89+BI89+BJ89+BK89+BL89+BM89+BN89+BO89+BP89+BQ89+BR89+BS89+BT89+BU89+BV89+BW89+BX89+CB89+CC89+CD89)</f>
        <v>65072512</v>
      </c>
      <c r="L612" s="262">
        <f>CE94-(AW94+AX94+AY94+AZ94+BA94+BB94+BC94+BD94+BE94+BF94+BG94+BH94+BI94+BJ94+BK94+BL94+BM94+BN94+BO94+BP94+BQ94+BR94+BS94+BT94+BU94+BV94+BW94+BX94+BY94+BZ94+CA94+CB94+CC94+CD94)</f>
        <v>30.279999999999998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1342900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-945934.81</v>
      </c>
      <c r="D615" s="256">
        <f>SUM(C614:C615)</f>
        <v>396965.18999999994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508568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557094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1428574</v>
      </c>
      <c r="D619" s="256">
        <f>(D615/D612)*BN90</f>
        <v>48787.753849760069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742271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39929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3325223.7538497602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199323</v>
      </c>
      <c r="D624" s="256">
        <f>(D615/D612)*BD90</f>
        <v>729.80933208317231</v>
      </c>
      <c r="E624" s="258">
        <f>(E623/E612)*SUM(C624:D624)</f>
        <v>19779.332371013388</v>
      </c>
      <c r="F624" s="258">
        <f>SUM(C624:E624)</f>
        <v>219832.14170309657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1031076</v>
      </c>
      <c r="D625" s="256">
        <f>(D615/D612)*AY90</f>
        <v>7692.1903601566364</v>
      </c>
      <c r="E625" s="258">
        <f>(E623/E612)*SUM(C625:D625)</f>
        <v>102703.58792844297</v>
      </c>
      <c r="F625" s="258">
        <f>(F624/F612)*AY64</f>
        <v>21415.871663208156</v>
      </c>
      <c r="G625" s="256">
        <f>SUM(C625:F625)</f>
        <v>1162887.6499518077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315818</v>
      </c>
      <c r="D626" s="256">
        <f>(D615/D612)*BR90</f>
        <v>2963.02588825768</v>
      </c>
      <c r="E626" s="258">
        <f>(E623/E612)*SUM(C626:D626)</f>
        <v>31518.057085366167</v>
      </c>
      <c r="F626" s="258">
        <f>(F624/F612)*BR64</f>
        <v>273.0719834040068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4783</v>
      </c>
      <c r="D628" s="256">
        <f>(D615/D612)*AZ90</f>
        <v>5371.3966841321489</v>
      </c>
      <c r="E628" s="258">
        <f>(E623/E612)*SUM(C628:D628)</f>
        <v>1003.9708400653558</v>
      </c>
      <c r="F628" s="258">
        <f>(F624/F612)*AZ64</f>
        <v>0</v>
      </c>
      <c r="G628" s="256">
        <f>(G625/G612)*AZ91</f>
        <v>0</v>
      </c>
      <c r="H628" s="258">
        <f>SUM(C626:G628)</f>
        <v>361730.52248122531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864170</v>
      </c>
      <c r="D629" s="256">
        <f>(D615/D612)*BF90</f>
        <v>839.28073189564816</v>
      </c>
      <c r="E629" s="258">
        <f>(E623/E612)*SUM(C629:D629)</f>
        <v>85523.948025175327</v>
      </c>
      <c r="F629" s="258">
        <f>(F624/F612)*BF64</f>
        <v>4937.6774822141379</v>
      </c>
      <c r="G629" s="256">
        <f>(G625/G612)*BF91</f>
        <v>0</v>
      </c>
      <c r="H629" s="258">
        <f>(H628/H612)*BF60</f>
        <v>24846.242867644105</v>
      </c>
      <c r="I629" s="256">
        <f>SUM(C629:H629)</f>
        <v>980317.14910692931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118779</v>
      </c>
      <c r="D630" s="256">
        <f>(D615/D612)*BA90</f>
        <v>5451.6757106612977</v>
      </c>
      <c r="E630" s="258">
        <f>(E623/E612)*SUM(C630:D630)</f>
        <v>12282.755907105771</v>
      </c>
      <c r="F630" s="258">
        <f>(F624/F612)*BA64</f>
        <v>1291.585575379954</v>
      </c>
      <c r="G630" s="256">
        <f>(G625/G612)*BA91</f>
        <v>0</v>
      </c>
      <c r="H630" s="258">
        <f>(H628/H612)*BA60</f>
        <v>0</v>
      </c>
      <c r="I630" s="256">
        <f>(I629/I612)*BA92</f>
        <v>126144.02950901681</v>
      </c>
      <c r="J630" s="256">
        <f>SUM(C630:I630)</f>
        <v>263949.04670216382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241813</v>
      </c>
      <c r="D632" s="256">
        <f>(D615/D612)*BB90</f>
        <v>729.80933208317231</v>
      </c>
      <c r="E632" s="258">
        <f>(E623/E612)*SUM(C632:D632)</f>
        <v>23980.34227060082</v>
      </c>
      <c r="F632" s="258">
        <f>(F624/F612)*BB64</f>
        <v>21.668985370612916</v>
      </c>
      <c r="G632" s="256">
        <f>(G625/G612)*BB91</f>
        <v>0</v>
      </c>
      <c r="H632" s="258">
        <f>(H628/H612)*BB60</f>
        <v>3427.0679817440146</v>
      </c>
      <c r="I632" s="256">
        <f>(I629/I612)*BB92</f>
        <v>3378.857933277236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1316583</v>
      </c>
      <c r="D635" s="256">
        <f>(D615/D612)*BK90</f>
        <v>13457.684083613698</v>
      </c>
      <c r="E635" s="258">
        <f>(E623/E612)*SUM(C635:D635)</f>
        <v>131501.86116002128</v>
      </c>
      <c r="F635" s="258">
        <f>(F624/F612)*BK64</f>
        <v>1699.9461582360111</v>
      </c>
      <c r="G635" s="256">
        <f>(G625/G612)*BK91</f>
        <v>0</v>
      </c>
      <c r="H635" s="258">
        <f>(H628/H612)*BK60</f>
        <v>24409.116849564511</v>
      </c>
      <c r="I635" s="256">
        <f>(I629/I612)*BK92</f>
        <v>18020.575644145258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453933</v>
      </c>
      <c r="D636" s="256">
        <f>(D615/D612)*BH90</f>
        <v>2598.1212222160934</v>
      </c>
      <c r="E636" s="258">
        <f>(E623/E612)*SUM(C636:D636)</f>
        <v>45137.485519517075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440490</v>
      </c>
      <c r="D637" s="256">
        <f>(D615/D612)*BL90</f>
        <v>1080.117811483095</v>
      </c>
      <c r="E637" s="258">
        <f>(E623/E612)*SUM(C637:D637)</f>
        <v>43658.282802730755</v>
      </c>
      <c r="F637" s="258">
        <f>(F624/F612)*BL64</f>
        <v>329.16899487332381</v>
      </c>
      <c r="G637" s="256">
        <f>(G625/G612)*BL91</f>
        <v>0</v>
      </c>
      <c r="H637" s="258">
        <f>(H628/H612)*BL60</f>
        <v>11225.396144283966</v>
      </c>
      <c r="I637" s="256">
        <f>(I629/I612)*BL92</f>
        <v>13515.431733108944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408101</v>
      </c>
      <c r="D642" s="256">
        <f>(D615/D612)*BV90</f>
        <v>4466.4331123490147</v>
      </c>
      <c r="E642" s="258">
        <f>(E623/E612)*SUM(C642:D642)</f>
        <v>40790.771257998458</v>
      </c>
      <c r="F642" s="258">
        <f>(F624/F612)*BV64</f>
        <v>633.74654253328754</v>
      </c>
      <c r="G642" s="256">
        <f>(G625/G612)*BV91</f>
        <v>0</v>
      </c>
      <c r="H642" s="258">
        <f>(H628/H612)*BV60</f>
        <v>8480.2447507441175</v>
      </c>
      <c r="I642" s="256">
        <f>(I629/I612)*BV92</f>
        <v>4054.6295199326828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575619</v>
      </c>
      <c r="D644" s="256">
        <f>(D615/D612)*BX90</f>
        <v>0</v>
      </c>
      <c r="E644" s="258">
        <f>(E623/E612)*SUM(C644:D644)</f>
        <v>56911.770237482204</v>
      </c>
      <c r="F644" s="258">
        <f>(F624/F612)*BX64</f>
        <v>27.585188613247361</v>
      </c>
      <c r="G644" s="256">
        <f>(G625/G612)*BX91</f>
        <v>0</v>
      </c>
      <c r="H644" s="258">
        <f>(H628/H612)*BX60</f>
        <v>5927.4288051592903</v>
      </c>
      <c r="I644" s="256">
        <f>(I629/I612)*BX92</f>
        <v>0</v>
      </c>
      <c r="J644" s="256">
        <f>(J630/J612)*BX93</f>
        <v>0</v>
      </c>
      <c r="K644" s="258">
        <f>SUM(C631:J644)</f>
        <v>3896002.544041683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282626</v>
      </c>
      <c r="D645" s="256">
        <f>(D615/D612)*BY90</f>
        <v>1532.5995973746619</v>
      </c>
      <c r="E645" s="258">
        <f>(E623/E612)*SUM(C645:D645)</f>
        <v>28094.918568168341</v>
      </c>
      <c r="F645" s="258">
        <f>(F624/F612)*BY64</f>
        <v>273.71349941826838</v>
      </c>
      <c r="G645" s="256">
        <f>(G625/G612)*BY91</f>
        <v>0</v>
      </c>
      <c r="H645" s="258">
        <f>(H628/H612)*BY60</f>
        <v>3584.4333482526677</v>
      </c>
      <c r="I645" s="256">
        <f>(I629/I612)*BY92</f>
        <v>9010.2878220726288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88941</v>
      </c>
      <c r="D647" s="256">
        <f>(D615/D612)*CA90</f>
        <v>0</v>
      </c>
      <c r="E647" s="258">
        <f>(E623/E612)*SUM(C647:D647)</f>
        <v>8793.6460691740631</v>
      </c>
      <c r="F647" s="258">
        <f>(F624/F612)*CA64</f>
        <v>47.614744169636275</v>
      </c>
      <c r="G647" s="256">
        <f>(G625/G612)*CA91</f>
        <v>0</v>
      </c>
      <c r="H647" s="258">
        <f>(H628/H612)*CA60</f>
        <v>1084.0725248373924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423988.2861734677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10015456.189999999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18">ROUND(SUM(D668:L668),0)</f>
        <v>0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3557506</v>
      </c>
      <c r="D670" s="256">
        <f>(D615/D612)*E90</f>
        <v>19332.649206883234</v>
      </c>
      <c r="E670" s="258">
        <f>(E623/E612)*SUM(C670:D670)</f>
        <v>353644.02387726668</v>
      </c>
      <c r="F670" s="258">
        <f>(F624/F612)*E64</f>
        <v>4619.9132164832417</v>
      </c>
      <c r="G670" s="256">
        <f>(G625/G612)*E91</f>
        <v>272657.09666304331</v>
      </c>
      <c r="H670" s="258">
        <f>(H628/H612)*E60</f>
        <v>33868.523880806919</v>
      </c>
      <c r="I670" s="256">
        <f>(I629/I612)*E92</f>
        <v>161145.5322024528</v>
      </c>
      <c r="J670" s="256">
        <f>(J630/J612)*E93</f>
        <v>24067.920490185512</v>
      </c>
      <c r="K670" s="256">
        <f>(K644/K612)*E89</f>
        <v>212500.08454349745</v>
      </c>
      <c r="L670" s="256">
        <f>(L647/L612)*E94</f>
        <v>114958.51484425926</v>
      </c>
      <c r="M670" s="231">
        <f t="shared" si="18"/>
        <v>1196794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3836</v>
      </c>
      <c r="D675" s="256">
        <f>(D615/D612)*J90</f>
        <v>1218.7815845788978</v>
      </c>
      <c r="E675" s="258">
        <f>(E623/E612)*SUM(C675:D675)</f>
        <v>499.76906276931521</v>
      </c>
      <c r="F675" s="258">
        <f>(F624/F612)*J64</f>
        <v>144.2698236517123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165.11972894002781</v>
      </c>
      <c r="K675" s="256">
        <f>(K644/K612)*J89</f>
        <v>4604.0147279348512</v>
      </c>
      <c r="L675" s="256">
        <f>(L647/L612)*J94</f>
        <v>0</v>
      </c>
      <c r="M675" s="231">
        <f t="shared" si="18"/>
        <v>6632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2988855</v>
      </c>
      <c r="D676" s="256">
        <f>(D615/D612)*K90</f>
        <v>17639.491556450277</v>
      </c>
      <c r="E676" s="258">
        <f>(E623/E612)*SUM(C676:D676)</f>
        <v>297253.78023261321</v>
      </c>
      <c r="F676" s="258">
        <f>(F624/F612)*K64</f>
        <v>5657.0307728727739</v>
      </c>
      <c r="G676" s="256">
        <f>(G625/G612)*K91</f>
        <v>890230.55328876444</v>
      </c>
      <c r="H676" s="258">
        <f>(H628/H612)*K60</f>
        <v>51580.870133392054</v>
      </c>
      <c r="I676" s="256">
        <f>(I629/I612)*K92</f>
        <v>227163.2179757157</v>
      </c>
      <c r="J676" s="256">
        <f>(J630/J612)*K93</f>
        <v>139856.41041220355</v>
      </c>
      <c r="K676" s="256">
        <f>(K644/K612)*K89</f>
        <v>129707.56855791126</v>
      </c>
      <c r="L676" s="256">
        <f>(L647/L612)*K94</f>
        <v>99275.989067697694</v>
      </c>
      <c r="M676" s="231">
        <f t="shared" si="18"/>
        <v>1858365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365443</v>
      </c>
      <c r="D677" s="256">
        <f>(D615/D612)*L90</f>
        <v>12669.490004963873</v>
      </c>
      <c r="E677" s="258">
        <f>(E623/E612)*SUM(C677:D677)</f>
        <v>37384.191896175755</v>
      </c>
      <c r="F677" s="258">
        <f>(F624/F612)*L64</f>
        <v>0</v>
      </c>
      <c r="G677" s="256">
        <f>(G625/G612)*L91</f>
        <v>0</v>
      </c>
      <c r="H677" s="258">
        <f>(H628/H612)*L60</f>
        <v>4021.5593663322616</v>
      </c>
      <c r="I677" s="256">
        <f>(I629/I612)*L92</f>
        <v>0</v>
      </c>
      <c r="J677" s="256">
        <f>(J630/J612)*L93</f>
        <v>27138.115450164154</v>
      </c>
      <c r="K677" s="256">
        <f>(K644/K612)*L89</f>
        <v>127028.30955149907</v>
      </c>
      <c r="L677" s="256">
        <f>(L647/L612)*L94</f>
        <v>28004.510315288491</v>
      </c>
      <c r="M677" s="231">
        <f t="shared" si="18"/>
        <v>236246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633807</v>
      </c>
      <c r="D680" s="256">
        <f>(D615/D612)*O90</f>
        <v>3838.7970867574868</v>
      </c>
      <c r="E680" s="258">
        <f>(E623/E612)*SUM(C680:D680)</f>
        <v>63044.394116069387</v>
      </c>
      <c r="F680" s="258">
        <f>(F624/F612)*O64</f>
        <v>377.06885727152076</v>
      </c>
      <c r="G680" s="256">
        <f>(G625/G612)*O91</f>
        <v>0</v>
      </c>
      <c r="H680" s="258">
        <f>(H628/H612)*O60</f>
        <v>856.76699543600364</v>
      </c>
      <c r="I680" s="256">
        <f>(I629/I612)*O92</f>
        <v>0</v>
      </c>
      <c r="J680" s="256">
        <f>(J630/J612)*O93</f>
        <v>3938.7935340902468</v>
      </c>
      <c r="K680" s="256">
        <f>(K644/K612)*O89</f>
        <v>12757.344146777577</v>
      </c>
      <c r="L680" s="256">
        <f>(L647/L612)*O94</f>
        <v>6020.9697177870266</v>
      </c>
      <c r="M680" s="231">
        <f t="shared" si="18"/>
        <v>90834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1282781</v>
      </c>
      <c r="D681" s="256">
        <f>(D615/D612)*P90</f>
        <v>43941.819884727811</v>
      </c>
      <c r="E681" s="258">
        <f>(E623/E612)*SUM(C681:D681)</f>
        <v>131173.82208388555</v>
      </c>
      <c r="F681" s="258">
        <f>(F624/F612)*P64</f>
        <v>9638.6355551657562</v>
      </c>
      <c r="G681" s="256">
        <f>(G625/G612)*P91</f>
        <v>0</v>
      </c>
      <c r="H681" s="258">
        <f>(H628/H612)*P60</f>
        <v>7448.6273480762757</v>
      </c>
      <c r="I681" s="256">
        <f>(I629/I612)*P92</f>
        <v>0</v>
      </c>
      <c r="J681" s="256">
        <f>(J630/J612)*P93</f>
        <v>6993.5085194807616</v>
      </c>
      <c r="K681" s="256">
        <f>(K644/K612)*P89</f>
        <v>110439.41547456832</v>
      </c>
      <c r="L681" s="256">
        <f>(L647/L612)*P94</f>
        <v>18202.93170493752</v>
      </c>
      <c r="M681" s="231">
        <f t="shared" si="18"/>
        <v>327839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11716</v>
      </c>
      <c r="D682" s="256">
        <f>(D615/D612)*Q90</f>
        <v>0</v>
      </c>
      <c r="E682" s="258">
        <f>(E623/E612)*SUM(C682:D682)</f>
        <v>1158.3674272432661</v>
      </c>
      <c r="F682" s="258">
        <f>(F624/F612)*Q64</f>
        <v>0</v>
      </c>
      <c r="G682" s="256">
        <f>(G625/G612)*Q91</f>
        <v>0</v>
      </c>
      <c r="H682" s="258">
        <f>(H628/H612)*Q60</f>
        <v>122.39528506228623</v>
      </c>
      <c r="I682" s="256">
        <f>(I629/I612)*Q92</f>
        <v>0</v>
      </c>
      <c r="J682" s="256">
        <f>(J630/J612)*Q93</f>
        <v>995.87836516954269</v>
      </c>
      <c r="K682" s="256">
        <f>(K644/K612)*Q89</f>
        <v>10016.71663798388</v>
      </c>
      <c r="L682" s="256">
        <f>(L647/L612)*Q94</f>
        <v>980.15786103509731</v>
      </c>
      <c r="M682" s="231">
        <f t="shared" si="18"/>
        <v>13274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917225</v>
      </c>
      <c r="D683" s="256">
        <f>(D615/D612)*R90</f>
        <v>0</v>
      </c>
      <c r="E683" s="258">
        <f>(E623/E612)*SUM(C683:D683)</f>
        <v>90686.545190611534</v>
      </c>
      <c r="F683" s="258">
        <f>(F624/F612)*R64</f>
        <v>1411.976747389708</v>
      </c>
      <c r="G683" s="256">
        <f>(G625/G612)*R91</f>
        <v>0</v>
      </c>
      <c r="H683" s="258">
        <f>(H628/H612)*R60</f>
        <v>2622.7561084775621</v>
      </c>
      <c r="I683" s="256">
        <f>(I629/I612)*R92</f>
        <v>0</v>
      </c>
      <c r="J683" s="256">
        <f>(J630/J612)*R93</f>
        <v>0</v>
      </c>
      <c r="K683" s="256">
        <f>(K644/K612)*R89</f>
        <v>82760.963594605637</v>
      </c>
      <c r="L683" s="256">
        <f>(L647/L612)*R94</f>
        <v>15122.435570255786</v>
      </c>
      <c r="M683" s="231">
        <f t="shared" si="18"/>
        <v>192605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171304</v>
      </c>
      <c r="D684" s="256">
        <f>(D615/D612)*S90</f>
        <v>11020.120914455903</v>
      </c>
      <c r="E684" s="258">
        <f>(E623/E612)*SUM(C684:D684)</f>
        <v>18026.487100381397</v>
      </c>
      <c r="F684" s="258">
        <f>(F624/F612)*S64</f>
        <v>4298.1572955524962</v>
      </c>
      <c r="G684" s="256">
        <f>(G625/G612)*S91</f>
        <v>0</v>
      </c>
      <c r="H684" s="258">
        <f>(H628/H612)*S60</f>
        <v>3462.0380631903818</v>
      </c>
      <c r="I684" s="256">
        <f>(I629/I612)*S92</f>
        <v>6281.2102605794771</v>
      </c>
      <c r="J684" s="256">
        <f>(J630/J612)*S93</f>
        <v>0</v>
      </c>
      <c r="K684" s="256">
        <f>(K644/K612)*S89</f>
        <v>24554.346070921601</v>
      </c>
      <c r="L684" s="256">
        <f>(L647/L612)*S94</f>
        <v>0</v>
      </c>
      <c r="M684" s="231">
        <f t="shared" si="18"/>
        <v>67642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2197329</v>
      </c>
      <c r="D686" s="256">
        <f>(D615/D612)*U90</f>
        <v>9195.5975842479711</v>
      </c>
      <c r="E686" s="258">
        <f>(E623/E612)*SUM(C686:D686)</f>
        <v>218160.31250022605</v>
      </c>
      <c r="F686" s="258">
        <f>(F624/F612)*U64</f>
        <v>68266.285141630346</v>
      </c>
      <c r="G686" s="256">
        <f>(G625/G612)*U91</f>
        <v>0</v>
      </c>
      <c r="H686" s="258">
        <f>(H628/H612)*U60</f>
        <v>15911.387058097209</v>
      </c>
      <c r="I686" s="256">
        <f>(I629/I612)*U92</f>
        <v>20273.147599663414</v>
      </c>
      <c r="J686" s="256">
        <f>(J630/J612)*U93</f>
        <v>0</v>
      </c>
      <c r="K686" s="256">
        <f>(K644/K612)*U89</f>
        <v>553045.51937015704</v>
      </c>
      <c r="L686" s="256">
        <f>(L647/L612)*U94</f>
        <v>0</v>
      </c>
      <c r="M686" s="231">
        <f t="shared" si="18"/>
        <v>884852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1534</v>
      </c>
      <c r="D687" s="256">
        <f>(D615/D612)*V90</f>
        <v>1722.3500237162868</v>
      </c>
      <c r="E687" s="258">
        <f>(E623/E612)*SUM(C687:D687)</f>
        <v>321.95713547079072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2044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13.759977411668984</v>
      </c>
      <c r="K688" s="256">
        <f>(K644/K612)*W89</f>
        <v>85727.18770532473</v>
      </c>
      <c r="L688" s="256">
        <f>(L647/L612)*W94</f>
        <v>0</v>
      </c>
      <c r="M688" s="231">
        <f t="shared" si="18"/>
        <v>85741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>
        <f>(G625/G612)*X91</f>
        <v>0</v>
      </c>
      <c r="H689" s="258">
        <f>(H628/H612)*X60</f>
        <v>0</v>
      </c>
      <c r="I689" s="256">
        <f>(I629/I612)*X92</f>
        <v>8109.2590398653656</v>
      </c>
      <c r="J689" s="256">
        <f>(J630/J612)*X93</f>
        <v>1560.037439047971</v>
      </c>
      <c r="K689" s="256">
        <f>(K644/K612)*X89</f>
        <v>344885.47518678952</v>
      </c>
      <c r="L689" s="256">
        <f>(L647/L612)*X94</f>
        <v>0</v>
      </c>
      <c r="M689" s="231">
        <f t="shared" si="18"/>
        <v>354555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2276582</v>
      </c>
      <c r="D690" s="256">
        <f>(D615/D612)*Y90</f>
        <v>18179.550462191823</v>
      </c>
      <c r="E690" s="258">
        <f>(E623/E612)*SUM(C690:D690)</f>
        <v>226884.34903940401</v>
      </c>
      <c r="F690" s="258">
        <f>(F624/F612)*Y64</f>
        <v>3123.3276347681472</v>
      </c>
      <c r="G690" s="256">
        <f>(G625/G612)*Y91</f>
        <v>0</v>
      </c>
      <c r="H690" s="258">
        <f>(H628/H612)*Y60</f>
        <v>18044.562026325628</v>
      </c>
      <c r="I690" s="256">
        <f>(I629/I612)*Y92</f>
        <v>61339.267096417512</v>
      </c>
      <c r="J690" s="256">
        <f>(J630/J612)*Y93</f>
        <v>1267.6379190500052</v>
      </c>
      <c r="K690" s="256">
        <f>(K644/K612)*Y89</f>
        <v>349504.09861187666</v>
      </c>
      <c r="L690" s="256">
        <f>(L647/L612)*Y94</f>
        <v>0</v>
      </c>
      <c r="M690" s="231">
        <f t="shared" si="18"/>
        <v>678343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94160</v>
      </c>
      <c r="D692" s="256">
        <f>(D615/D612)*AA90</f>
        <v>0</v>
      </c>
      <c r="E692" s="258">
        <f>(E623/E612)*SUM(C692:D692)</f>
        <v>9309.6514978854502</v>
      </c>
      <c r="F692" s="258">
        <f>(F624/F612)*AA64</f>
        <v>1596.0918434827774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20150.961441992054</v>
      </c>
      <c r="L692" s="256">
        <f>(L647/L612)*AA94</f>
        <v>0</v>
      </c>
      <c r="M692" s="231">
        <f t="shared" si="18"/>
        <v>31057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1462227</v>
      </c>
      <c r="D693" s="256">
        <f>(D615/D612)*AB90</f>
        <v>2875.4487684076989</v>
      </c>
      <c r="E693" s="258">
        <f>(E623/E612)*SUM(C693:D693)</f>
        <v>144855.49284974986</v>
      </c>
      <c r="F693" s="258">
        <f>(F624/F612)*AB64</f>
        <v>65026.985667395129</v>
      </c>
      <c r="G693" s="256">
        <f>(G625/G612)*AB91</f>
        <v>0</v>
      </c>
      <c r="H693" s="258">
        <f>(H628/H612)*AB60</f>
        <v>4843.3562803218983</v>
      </c>
      <c r="I693" s="256">
        <f>(I629/I612)*AB92</f>
        <v>6194.572877674932</v>
      </c>
      <c r="J693" s="256">
        <f>(J630/J612)*AB93</f>
        <v>0</v>
      </c>
      <c r="K693" s="256">
        <f>(K644/K612)*AB89</f>
        <v>247993.05183744727</v>
      </c>
      <c r="L693" s="256">
        <f>(L647/L612)*AB94</f>
        <v>0</v>
      </c>
      <c r="M693" s="231">
        <f t="shared" si="18"/>
        <v>471789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199202</v>
      </c>
      <c r="D694" s="256">
        <f>(D615/D612)*AC90</f>
        <v>5488.1661772654561</v>
      </c>
      <c r="E694" s="258">
        <f>(E623/E612)*SUM(C694:D694)</f>
        <v>20237.830417954556</v>
      </c>
      <c r="F694" s="258">
        <f>(F624/F612)*AC64</f>
        <v>270.50591934696058</v>
      </c>
      <c r="G694" s="256">
        <f>(G625/G612)*AC91</f>
        <v>0</v>
      </c>
      <c r="H694" s="258">
        <f>(H628/H612)*AC60</f>
        <v>1696.0489501488235</v>
      </c>
      <c r="I694" s="256">
        <f>(I629/I612)*AC92</f>
        <v>7884.0018443135505</v>
      </c>
      <c r="J694" s="256">
        <f>(J630/J612)*AC93</f>
        <v>333.67945223297289</v>
      </c>
      <c r="K694" s="256">
        <f>(K644/K612)*AC89</f>
        <v>21491.489020842757</v>
      </c>
      <c r="L694" s="256">
        <f>(L647/L612)*AC94</f>
        <v>0</v>
      </c>
      <c r="M694" s="231">
        <f t="shared" si="18"/>
        <v>57402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964920</v>
      </c>
      <c r="D696" s="256">
        <f>(D615/D612)*AE90</f>
        <v>21865.087589211846</v>
      </c>
      <c r="E696" s="258">
        <f>(E623/E612)*SUM(C696:D696)</f>
        <v>97563.989685279637</v>
      </c>
      <c r="F696" s="258">
        <f>(F624/F612)*AE64</f>
        <v>1127.5713144004135</v>
      </c>
      <c r="G696" s="256">
        <f>(G625/G612)*AE91</f>
        <v>0</v>
      </c>
      <c r="H696" s="258">
        <f>(H628/H612)*AE60</f>
        <v>16540.848524131827</v>
      </c>
      <c r="I696" s="256">
        <f>(I629/I612)*AE92</f>
        <v>16701.521489423569</v>
      </c>
      <c r="J696" s="256">
        <f>(J630/J612)*AE93</f>
        <v>11405.301277097129</v>
      </c>
      <c r="K696" s="256">
        <f>(K644/K612)*AE89</f>
        <v>215533.66432756209</v>
      </c>
      <c r="L696" s="256">
        <f>(L647/L612)*AE94</f>
        <v>0</v>
      </c>
      <c r="M696" s="231">
        <f t="shared" si="18"/>
        <v>380738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2023011</v>
      </c>
      <c r="D698" s="256">
        <f>(D615/D612)*AG90</f>
        <v>11509.093166951629</v>
      </c>
      <c r="E698" s="258">
        <f>(E623/E612)*SUM(C698:D698)</f>
        <v>201154.13161458957</v>
      </c>
      <c r="F698" s="258">
        <f>(F624/F612)*AG64</f>
        <v>4323.1051405515564</v>
      </c>
      <c r="G698" s="256">
        <f>(G625/G612)*AG91</f>
        <v>0</v>
      </c>
      <c r="H698" s="258">
        <f>(H628/H612)*AG60</f>
        <v>9826.5928864292655</v>
      </c>
      <c r="I698" s="256">
        <f>(I629/I612)*AG92</f>
        <v>94608.022131762598</v>
      </c>
      <c r="J698" s="256">
        <f>(J630/J612)*AG93</f>
        <v>34432.623475525172</v>
      </c>
      <c r="K698" s="256">
        <f>(K644/K612)*AG89</f>
        <v>656464.857145958</v>
      </c>
      <c r="L698" s="256">
        <f>(L647/L612)*AG94</f>
        <v>15682.525776561557</v>
      </c>
      <c r="M698" s="231">
        <f t="shared" si="18"/>
        <v>1028001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657847</v>
      </c>
      <c r="D699" s="256">
        <f>(D615/D612)*AH90</f>
        <v>12041.853979372343</v>
      </c>
      <c r="E699" s="258">
        <f>(E623/E612)*SUM(C699:D699)</f>
        <v>66232.283059322755</v>
      </c>
      <c r="F699" s="258">
        <f>(F624/F612)*AH64</f>
        <v>3162.6739503095232</v>
      </c>
      <c r="G699" s="256">
        <f>(G625/G612)*AH91</f>
        <v>0</v>
      </c>
      <c r="H699" s="258">
        <f>(H628/H612)*AH60</f>
        <v>10788.270126204372</v>
      </c>
      <c r="I699" s="256">
        <f>(I629/I612)*AH92</f>
        <v>6757.7158665544721</v>
      </c>
      <c r="J699" s="256">
        <f>(J630/J612)*AH93</f>
        <v>10404.262920398211</v>
      </c>
      <c r="K699" s="256">
        <f>(K644/K612)*AH89</f>
        <v>51124.452862019418</v>
      </c>
      <c r="L699" s="256">
        <f>(L647/L612)*AH94</f>
        <v>0</v>
      </c>
      <c r="M699" s="231">
        <f t="shared" si="18"/>
        <v>160512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123281</v>
      </c>
      <c r="D700" s="256">
        <f>(D615/D612)*AI90</f>
        <v>0</v>
      </c>
      <c r="E700" s="258">
        <f>(E623/E612)*SUM(C700:D700)</f>
        <v>12188.860942128464</v>
      </c>
      <c r="F700" s="258">
        <f>(F624/F612)*AI64</f>
        <v>0</v>
      </c>
      <c r="G700" s="256">
        <f>(G625/G612)*AI91</f>
        <v>0</v>
      </c>
      <c r="H700" s="258">
        <f>(H628/H612)*AI60</f>
        <v>1451.258380024251</v>
      </c>
      <c r="I700" s="256">
        <f>(I629/I612)*AI92</f>
        <v>0</v>
      </c>
      <c r="J700" s="256">
        <f>(J630/J612)*AI93</f>
        <v>0</v>
      </c>
      <c r="K700" s="256">
        <f>(K644/K612)*AI89</f>
        <v>65267.16849816843</v>
      </c>
      <c r="L700" s="256">
        <f>(L647/L612)*AI94</f>
        <v>10221.646265080299</v>
      </c>
      <c r="M700" s="231">
        <f t="shared" si="18"/>
        <v>89129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5265922.9600000009</v>
      </c>
      <c r="D701" s="256">
        <f>(D615/D612)*AJ90</f>
        <v>88204.755875572213</v>
      </c>
      <c r="E701" s="258">
        <f>(E623/E612)*SUM(C701:D701)</f>
        <v>529365.5810319779</v>
      </c>
      <c r="F701" s="258">
        <f>(F624/F612)*AJ64</f>
        <v>13844.913501564568</v>
      </c>
      <c r="G701" s="256">
        <f>(G625/G612)*AJ91</f>
        <v>0</v>
      </c>
      <c r="H701" s="258">
        <f>(H628/H612)*AJ60</f>
        <v>62561.47570755145</v>
      </c>
      <c r="I701" s="256">
        <f>(I629/I612)*AJ92</f>
        <v>167816.61068610271</v>
      </c>
      <c r="J701" s="256">
        <f>(J630/J612)*AJ93</f>
        <v>1375.9977411668983</v>
      </c>
      <c r="K701" s="256">
        <f>(K644/K612)*AJ89</f>
        <v>364926.8115284298</v>
      </c>
      <c r="L701" s="256">
        <f>(L647/L612)*AJ94</f>
        <v>113698.31188007127</v>
      </c>
      <c r="M701" s="231">
        <f t="shared" si="18"/>
        <v>1341794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1474282</v>
      </c>
      <c r="D712" s="256">
        <f>(D615/D612)*AU90</f>
        <v>13939.358242788592</v>
      </c>
      <c r="E712" s="258">
        <f>(E623/E612)*SUM(C712:D712)</f>
        <v>147141.27227007324</v>
      </c>
      <c r="F712" s="258">
        <f>(F624/F612)*AU64</f>
        <v>1414.8992092324552</v>
      </c>
      <c r="G712" s="256">
        <f>(G625/G612)*AU91</f>
        <v>0</v>
      </c>
      <c r="H712" s="258">
        <f>(H628/H612)*AU60</f>
        <v>31053.432324374338</v>
      </c>
      <c r="I712" s="256">
        <f>(I629/I612)*AU92</f>
        <v>15768.003688627101</v>
      </c>
      <c r="J712" s="256">
        <f>(J630/J612)*AU93</f>
        <v>0</v>
      </c>
      <c r="K712" s="256">
        <f>(K644/K612)*AU89</f>
        <v>53814.189417618698</v>
      </c>
      <c r="L712" s="256">
        <f>(L647/L612)*AU94</f>
        <v>1820.2931704937521</v>
      </c>
      <c r="M712" s="231">
        <f t="shared" si="18"/>
        <v>264951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269090</v>
      </c>
      <c r="D713" s="256">
        <f>(D615/D612)*AV90</f>
        <v>6582.8801753902144</v>
      </c>
      <c r="E713" s="258">
        <f>(E623/E612)*SUM(C713:D713)</f>
        <v>27255.93077582007</v>
      </c>
      <c r="F713" s="258">
        <f>(F624/F612)*AV64</f>
        <v>577.0792946068492</v>
      </c>
      <c r="G713" s="256">
        <f>(G625/G612)*AV91</f>
        <v>0</v>
      </c>
      <c r="H713" s="258">
        <f>(H628/H612)*AV60</f>
        <v>2045.7497646124982</v>
      </c>
      <c r="I713" s="256">
        <f>(I629/I612)*AV92</f>
        <v>6151.2541862226599</v>
      </c>
      <c r="J713" s="256">
        <f>(J630/J612)*AV93</f>
        <v>0</v>
      </c>
      <c r="K713" s="256">
        <f>(K644/K612)*AV89</f>
        <v>151704.85378179693</v>
      </c>
      <c r="L713" s="256">
        <f>(L647/L612)*AV94</f>
        <v>0</v>
      </c>
      <c r="M713" s="231">
        <f t="shared" si="18"/>
        <v>194318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36957317.149999999</v>
      </c>
      <c r="D715" s="231">
        <f>SUM(D616:D647)+SUM(D668:D713)</f>
        <v>396965.18999999994</v>
      </c>
      <c r="E715" s="231">
        <f>SUM(E624:E647)+SUM(E668:E713)</f>
        <v>3325223.7538497606</v>
      </c>
      <c r="F715" s="231">
        <f>SUM(F625:F648)+SUM(F668:F713)</f>
        <v>219832.14170309657</v>
      </c>
      <c r="G715" s="231">
        <f>SUM(G626:G647)+SUM(G668:G713)</f>
        <v>1162887.6499518077</v>
      </c>
      <c r="H715" s="231">
        <f>SUM(H629:H647)+SUM(H668:H713)</f>
        <v>361730.52248122543</v>
      </c>
      <c r="I715" s="231">
        <f>SUM(I630:I647)+SUM(I668:I713)</f>
        <v>980317.14910692954</v>
      </c>
      <c r="J715" s="231">
        <f>SUM(J631:J647)+SUM(J668:J713)</f>
        <v>263949.04670216388</v>
      </c>
      <c r="K715" s="231">
        <f>SUM(K668:K713)</f>
        <v>3896002.5440416825</v>
      </c>
      <c r="L715" s="231">
        <f>SUM(L668:L713)</f>
        <v>423988.28617346782</v>
      </c>
      <c r="M715" s="231">
        <f>SUM(M668:M713)</f>
        <v>10015457</v>
      </c>
      <c r="N715" s="250" t="s">
        <v>669</v>
      </c>
    </row>
    <row r="716" spans="1:14" s="231" customFormat="1" ht="12.65" customHeight="1" x14ac:dyDescent="0.3">
      <c r="C716" s="253">
        <f>CE85</f>
        <v>36957317.149999999</v>
      </c>
      <c r="D716" s="231">
        <f>D615</f>
        <v>396965.18999999994</v>
      </c>
      <c r="E716" s="231">
        <f>E623</f>
        <v>3325223.7538497602</v>
      </c>
      <c r="F716" s="231">
        <f>F624</f>
        <v>219832.14170309657</v>
      </c>
      <c r="G716" s="231">
        <f>G625</f>
        <v>1162887.6499518077</v>
      </c>
      <c r="H716" s="231">
        <f>H628</f>
        <v>361730.52248122531</v>
      </c>
      <c r="I716" s="231">
        <f>I629</f>
        <v>980317.14910692931</v>
      </c>
      <c r="J716" s="231">
        <f>J630</f>
        <v>263949.04670216382</v>
      </c>
      <c r="K716" s="231">
        <f>K644</f>
        <v>3896002.544041683</v>
      </c>
      <c r="L716" s="231">
        <f>L647</f>
        <v>423988.2861734677</v>
      </c>
      <c r="M716" s="231">
        <f>C648</f>
        <v>10015456.189999999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Forks Community Hospital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10559101.439999999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17765323.710000001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9851885.8900000006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3587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807994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232385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19516505.259999998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2405970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2405970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510757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951773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24966811.789999999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17720066.260000002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1390056.85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29640326.27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15899138.629999999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103360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103360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37924973.890000001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Forks Community Hospital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1258319.83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534509.41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3028637.87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55244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1253491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230790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6360992.1100000003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814101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814101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320298.09000000003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15465000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5344437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21129735.09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21129735.09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9620146.5299999993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9620146.5299999993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37924973.890000001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Forks Community Hospital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10536485.689999999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54536027.459999993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65072513.149999991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1622783.16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28741589.289999999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503989.02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527805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31396166.469999999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33676346.679999992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2336085.81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3204261.81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36880608.489999995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19176923.379999999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5860749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4117540.87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3741410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514126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2071739.73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1502709.4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198892.64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492684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402060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495407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719156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39293398.019999996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-2412789.5300000012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845022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-1567767.5300000012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-1567767.5300000012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Forks Community Hospital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742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19.37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1596909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488039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1044448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64814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1507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47311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296792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19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17667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3557506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0</v>
      </c>
      <c r="D23" s="295">
        <f>+data!M669</f>
        <v>0</v>
      </c>
      <c r="E23" s="295">
        <f>+data!M670</f>
        <v>1196794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3023136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526121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3549257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2649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6109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3720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13993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8.2100000000000009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Forks Community Hospital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78</v>
      </c>
      <c r="D41" s="287">
        <f>data!K59</f>
        <v>6748</v>
      </c>
      <c r="E41" s="287">
        <f>data!L59</f>
        <v>1067</v>
      </c>
      <c r="F41" s="287">
        <f>data!M59</f>
        <v>0</v>
      </c>
      <c r="G41" s="287">
        <f>data!N59</f>
        <v>0</v>
      </c>
      <c r="H41" s="287">
        <f>data!O59</f>
        <v>85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29.5</v>
      </c>
      <c r="E42" s="294">
        <f>data!L60</f>
        <v>2.2999999999999998</v>
      </c>
      <c r="F42" s="294">
        <f>data!M60</f>
        <v>0</v>
      </c>
      <c r="G42" s="294">
        <f>data!N60</f>
        <v>0</v>
      </c>
      <c r="H42" s="294">
        <f>data!O60</f>
        <v>0.49</v>
      </c>
      <c r="I42" s="294">
        <f>data!P60</f>
        <v>4.26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1853483</v>
      </c>
      <c r="E43" s="287">
        <f>data!L61</f>
        <v>271260</v>
      </c>
      <c r="F43" s="287">
        <f>data!M61</f>
        <v>0</v>
      </c>
      <c r="G43" s="287">
        <f>data!N61</f>
        <v>0</v>
      </c>
      <c r="H43" s="287">
        <f>data!O61</f>
        <v>141300</v>
      </c>
      <c r="I43" s="287">
        <f>data!P61</f>
        <v>686202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566452</v>
      </c>
      <c r="E44" s="287">
        <f>data!L62</f>
        <v>82901</v>
      </c>
      <c r="F44" s="287">
        <f>data!M62</f>
        <v>0</v>
      </c>
      <c r="G44" s="287">
        <f>data!N62</f>
        <v>0</v>
      </c>
      <c r="H44" s="287">
        <f>data!O62</f>
        <v>43183</v>
      </c>
      <c r="I44" s="287">
        <f>data!P62</f>
        <v>209713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339836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341277</v>
      </c>
      <c r="I45" s="287">
        <f>data!P63</f>
        <v>518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2024</v>
      </c>
      <c r="D46" s="287">
        <f>data!K64</f>
        <v>79364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5290</v>
      </c>
      <c r="I46" s="287">
        <f>data!P64</f>
        <v>135223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989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10829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13253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6</v>
      </c>
      <c r="I48" s="287">
        <f>data!P66</f>
        <v>24430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1812</v>
      </c>
      <c r="D49" s="287">
        <f>data!K67</f>
        <v>128648</v>
      </c>
      <c r="E49" s="287">
        <f>data!L67</f>
        <v>11282</v>
      </c>
      <c r="F49" s="287">
        <f>data!M67</f>
        <v>0</v>
      </c>
      <c r="G49" s="287">
        <f>data!N67</f>
        <v>0</v>
      </c>
      <c r="H49" s="287">
        <f>data!O67</f>
        <v>24957</v>
      </c>
      <c r="I49" s="287">
        <f>data!P67</f>
        <v>195185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2880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428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3950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77794</v>
      </c>
      <c r="I51" s="287">
        <f>data!P69</f>
        <v>20253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3836</v>
      </c>
      <c r="D53" s="287">
        <f>data!K85</f>
        <v>2988855</v>
      </c>
      <c r="E53" s="287">
        <f>data!L85</f>
        <v>365443</v>
      </c>
      <c r="F53" s="287">
        <f>data!M85</f>
        <v>0</v>
      </c>
      <c r="G53" s="287">
        <f>data!N85</f>
        <v>0</v>
      </c>
      <c r="H53" s="287">
        <f>data!O85</f>
        <v>633807</v>
      </c>
      <c r="I53" s="287">
        <f>data!P85</f>
        <v>1282781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6632</v>
      </c>
      <c r="D55" s="295">
        <f>+data!M676</f>
        <v>1858365</v>
      </c>
      <c r="E55" s="295">
        <f>+data!M677</f>
        <v>236246</v>
      </c>
      <c r="F55" s="295">
        <f>+data!M678</f>
        <v>0</v>
      </c>
      <c r="G55" s="295">
        <f>+data!M679</f>
        <v>0</v>
      </c>
      <c r="H55" s="295">
        <f>+data!M680</f>
        <v>90834</v>
      </c>
      <c r="I55" s="295">
        <f>+data!M681</f>
        <v>327839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76347</v>
      </c>
      <c r="D56" s="287">
        <f>data!K87</f>
        <v>2166425</v>
      </c>
      <c r="E56" s="287">
        <f>data!L87</f>
        <v>1918362</v>
      </c>
      <c r="F56" s="287">
        <f>data!M87</f>
        <v>0</v>
      </c>
      <c r="G56" s="287">
        <f>data!N87</f>
        <v>0</v>
      </c>
      <c r="H56" s="287">
        <f>data!O87</f>
        <v>182508</v>
      </c>
      <c r="I56" s="287">
        <f>data!P87</f>
        <v>125379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551</v>
      </c>
      <c r="D57" s="287">
        <f>data!K88</f>
        <v>0</v>
      </c>
      <c r="E57" s="287">
        <f>data!L88</f>
        <v>203313</v>
      </c>
      <c r="F57" s="287">
        <f>data!M88</f>
        <v>0</v>
      </c>
      <c r="G57" s="287">
        <f>data!N88</f>
        <v>0</v>
      </c>
      <c r="H57" s="287">
        <f>data!O88</f>
        <v>30570</v>
      </c>
      <c r="I57" s="287">
        <f>data!P88</f>
        <v>1719222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76898</v>
      </c>
      <c r="D58" s="287">
        <f>data!K89</f>
        <v>2166425</v>
      </c>
      <c r="E58" s="287">
        <f>data!L89</f>
        <v>2121675</v>
      </c>
      <c r="F58" s="287">
        <f>data!M89</f>
        <v>0</v>
      </c>
      <c r="G58" s="287">
        <f>data!N89</f>
        <v>0</v>
      </c>
      <c r="H58" s="287">
        <f>data!O89</f>
        <v>213078</v>
      </c>
      <c r="I58" s="287">
        <f>data!P89</f>
        <v>1844601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167</v>
      </c>
      <c r="D60" s="287">
        <f>data!K90</f>
        <v>2417</v>
      </c>
      <c r="E60" s="287">
        <f>data!L90</f>
        <v>1736</v>
      </c>
      <c r="F60" s="287">
        <f>data!M90</f>
        <v>0</v>
      </c>
      <c r="G60" s="287">
        <f>data!N90</f>
        <v>0</v>
      </c>
      <c r="H60" s="287">
        <f>data!O90</f>
        <v>526</v>
      </c>
      <c r="I60" s="287">
        <f>data!P90</f>
        <v>6021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19946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5244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96</v>
      </c>
      <c r="D63" s="287">
        <f>data!K93</f>
        <v>81312</v>
      </c>
      <c r="E63" s="287">
        <f>data!L93</f>
        <v>15778</v>
      </c>
      <c r="F63" s="287">
        <f>data!M93</f>
        <v>0</v>
      </c>
      <c r="G63" s="287">
        <f>data!N93</f>
        <v>0</v>
      </c>
      <c r="H63" s="287">
        <f>data!O93</f>
        <v>2290</v>
      </c>
      <c r="I63" s="287">
        <f>data!P93</f>
        <v>4066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7.09</v>
      </c>
      <c r="E64" s="294">
        <f>data!L94</f>
        <v>2</v>
      </c>
      <c r="F64" s="294">
        <f>data!M94</f>
        <v>0</v>
      </c>
      <c r="G64" s="294">
        <f>data!N94</f>
        <v>0</v>
      </c>
      <c r="H64" s="294">
        <f>data!O94</f>
        <v>0.43000000000000005</v>
      </c>
      <c r="I64" s="294">
        <f>data!P94</f>
        <v>1.3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Forks Community Hospital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65713</v>
      </c>
      <c r="H73" s="287">
        <f>data!V59</f>
        <v>0</v>
      </c>
      <c r="I73" s="287">
        <f>data!W59</f>
        <v>4009.71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7.0000000000000007E-2</v>
      </c>
      <c r="D74" s="294">
        <f>data!R60</f>
        <v>1.5</v>
      </c>
      <c r="E74" s="294">
        <f>data!S60</f>
        <v>1.98</v>
      </c>
      <c r="F74" s="294">
        <f>data!T60</f>
        <v>0</v>
      </c>
      <c r="G74" s="294">
        <f>data!U60</f>
        <v>9.1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8866</v>
      </c>
      <c r="D75" s="287">
        <f>data!R61</f>
        <v>648377</v>
      </c>
      <c r="E75" s="287">
        <f>data!S61</f>
        <v>77085</v>
      </c>
      <c r="F75" s="287">
        <f>data!T61</f>
        <v>0</v>
      </c>
      <c r="G75" s="287">
        <f>data!U61</f>
        <v>577760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2710</v>
      </c>
      <c r="D76" s="287">
        <f>data!R62</f>
        <v>198154</v>
      </c>
      <c r="E76" s="287">
        <f>data!S62</f>
        <v>23558</v>
      </c>
      <c r="F76" s="287">
        <f>data!T62</f>
        <v>0</v>
      </c>
      <c r="G76" s="287">
        <f>data!U62</f>
        <v>176572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106</v>
      </c>
      <c r="E77" s="287">
        <f>data!S63</f>
        <v>0</v>
      </c>
      <c r="F77" s="287">
        <f>data!T63</f>
        <v>0</v>
      </c>
      <c r="G77" s="287">
        <f>data!U63</f>
        <v>249007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19809</v>
      </c>
      <c r="E78" s="287">
        <f>data!S64</f>
        <v>60300</v>
      </c>
      <c r="F78" s="287">
        <f>data!T64</f>
        <v>0</v>
      </c>
      <c r="G78" s="287">
        <f>data!U64</f>
        <v>957726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733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20554</v>
      </c>
      <c r="E80" s="287">
        <f>data!S66</f>
        <v>0</v>
      </c>
      <c r="F80" s="287">
        <f>data!T66</f>
        <v>0</v>
      </c>
      <c r="G80" s="287">
        <f>data!U66</f>
        <v>107607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9890</v>
      </c>
      <c r="E81" s="287">
        <f>data!S67</f>
        <v>9813</v>
      </c>
      <c r="F81" s="287">
        <f>data!T67</f>
        <v>0</v>
      </c>
      <c r="G81" s="287">
        <f>data!U67</f>
        <v>98270</v>
      </c>
      <c r="H81" s="287">
        <f>data!V67</f>
        <v>1534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3255</v>
      </c>
      <c r="E82" s="287">
        <f>data!S68</f>
        <v>0</v>
      </c>
      <c r="F82" s="287">
        <f>data!T68</f>
        <v>0</v>
      </c>
      <c r="G82" s="287">
        <f>data!U68</f>
        <v>23148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140</v>
      </c>
      <c r="D83" s="287">
        <f>data!R69</f>
        <v>17080</v>
      </c>
      <c r="E83" s="287">
        <f>data!S69</f>
        <v>548</v>
      </c>
      <c r="F83" s="287">
        <f>data!T69</f>
        <v>0</v>
      </c>
      <c r="G83" s="287">
        <f>data!U69</f>
        <v>6506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11716</v>
      </c>
      <c r="D85" s="287">
        <f>data!R85</f>
        <v>917225</v>
      </c>
      <c r="E85" s="287">
        <f>data!S85</f>
        <v>171304</v>
      </c>
      <c r="F85" s="287">
        <f>data!T85</f>
        <v>0</v>
      </c>
      <c r="G85" s="287">
        <f>data!U85</f>
        <v>2197329</v>
      </c>
      <c r="H85" s="287">
        <f>data!V85</f>
        <v>1534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13274</v>
      </c>
      <c r="D87" s="295">
        <f>+data!M683</f>
        <v>192605</v>
      </c>
      <c r="E87" s="295">
        <f>+data!M684</f>
        <v>67642</v>
      </c>
      <c r="F87" s="295">
        <f>+data!M685</f>
        <v>0</v>
      </c>
      <c r="G87" s="295">
        <f>+data!M686</f>
        <v>884852</v>
      </c>
      <c r="H87" s="295">
        <f>+data!M687</f>
        <v>2044</v>
      </c>
      <c r="I87" s="295">
        <f>+data!M688</f>
        <v>85741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5114</v>
      </c>
      <c r="D88" s="287">
        <f>data!R87</f>
        <v>105434</v>
      </c>
      <c r="E88" s="287">
        <f>data!S87</f>
        <v>85572</v>
      </c>
      <c r="F88" s="287">
        <f>data!T87</f>
        <v>0</v>
      </c>
      <c r="G88" s="287">
        <f>data!U87</f>
        <v>727920</v>
      </c>
      <c r="H88" s="287">
        <f>data!V87</f>
        <v>0</v>
      </c>
      <c r="I88" s="287">
        <f>data!W87</f>
        <v>64066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162189</v>
      </c>
      <c r="D89" s="287">
        <f>data!R88</f>
        <v>1276871</v>
      </c>
      <c r="E89" s="287">
        <f>data!S88</f>
        <v>324544</v>
      </c>
      <c r="F89" s="287">
        <f>data!T88</f>
        <v>0</v>
      </c>
      <c r="G89" s="287">
        <f>data!U88</f>
        <v>8509256</v>
      </c>
      <c r="H89" s="287">
        <f>data!V88</f>
        <v>0</v>
      </c>
      <c r="I89" s="287">
        <f>data!W88</f>
        <v>1367782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167303</v>
      </c>
      <c r="D90" s="287">
        <f>data!R89</f>
        <v>1382305</v>
      </c>
      <c r="E90" s="287">
        <f>data!S89</f>
        <v>410116</v>
      </c>
      <c r="F90" s="287">
        <f>data!T89</f>
        <v>0</v>
      </c>
      <c r="G90" s="287">
        <f>data!U89</f>
        <v>9237176</v>
      </c>
      <c r="H90" s="287">
        <f>data!V89</f>
        <v>0</v>
      </c>
      <c r="I90" s="287">
        <f>data!W89</f>
        <v>1431848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1510</v>
      </c>
      <c r="F92" s="287">
        <f>data!T90</f>
        <v>0</v>
      </c>
      <c r="G92" s="287">
        <f>data!U90</f>
        <v>1260</v>
      </c>
      <c r="H92" s="287">
        <f>data!V90</f>
        <v>236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145</v>
      </c>
      <c r="F94" s="287">
        <f>data!T92</f>
        <v>0</v>
      </c>
      <c r="G94" s="287">
        <f>data!U92</f>
        <v>468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579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8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7.0000000000000007E-2</v>
      </c>
      <c r="D96" s="294">
        <f>data!R94</f>
        <v>1.08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Forks Community Hospital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11701.46</v>
      </c>
      <c r="D105" s="287">
        <f>data!Y59</f>
        <v>7263.2000000000007</v>
      </c>
      <c r="E105" s="287">
        <f>data!Z59</f>
        <v>0</v>
      </c>
      <c r="F105" s="287">
        <f>data!AA59</f>
        <v>436.35</v>
      </c>
      <c r="G105" s="299"/>
      <c r="H105" s="287">
        <f>data!AC59</f>
        <v>858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10.32</v>
      </c>
      <c r="E106" s="294">
        <f>data!Z60</f>
        <v>0</v>
      </c>
      <c r="F106" s="294">
        <f>data!AA60</f>
        <v>0</v>
      </c>
      <c r="G106" s="294">
        <f>data!AB60</f>
        <v>2.77</v>
      </c>
      <c r="H106" s="294">
        <f>data!AC60</f>
        <v>0.97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1192003</v>
      </c>
      <c r="E107" s="287">
        <f>data!Z61</f>
        <v>0</v>
      </c>
      <c r="F107" s="287">
        <f>data!AA61</f>
        <v>0</v>
      </c>
      <c r="G107" s="287">
        <f>data!AB61</f>
        <v>243453</v>
      </c>
      <c r="H107" s="287">
        <f>data!AC61</f>
        <v>88170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364294</v>
      </c>
      <c r="E108" s="287">
        <f>data!Z62</f>
        <v>0</v>
      </c>
      <c r="F108" s="287">
        <f>data!AA62</f>
        <v>0</v>
      </c>
      <c r="G108" s="287">
        <f>data!AB62</f>
        <v>74403</v>
      </c>
      <c r="H108" s="287">
        <f>data!AC62</f>
        <v>26946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218918</v>
      </c>
      <c r="E109" s="287">
        <f>data!Z63</f>
        <v>0</v>
      </c>
      <c r="F109" s="287">
        <f>data!AA63</f>
        <v>71500</v>
      </c>
      <c r="G109" s="287">
        <f>data!AB63</f>
        <v>43620</v>
      </c>
      <c r="H109" s="287">
        <f>data!AC63</f>
        <v>68456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43818</v>
      </c>
      <c r="E110" s="287">
        <f>data!Z64</f>
        <v>0</v>
      </c>
      <c r="F110" s="287">
        <f>data!AA64</f>
        <v>22392</v>
      </c>
      <c r="G110" s="287">
        <f>data!AB64</f>
        <v>912281</v>
      </c>
      <c r="H110" s="287">
        <f>data!AC64</f>
        <v>3795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1555</v>
      </c>
      <c r="E111" s="287">
        <f>data!Z65</f>
        <v>0</v>
      </c>
      <c r="F111" s="287">
        <f>data!AA65</f>
        <v>0</v>
      </c>
      <c r="G111" s="287">
        <f>data!AB65</f>
        <v>2512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303831</v>
      </c>
      <c r="E112" s="287">
        <f>data!Z66</f>
        <v>0</v>
      </c>
      <c r="F112" s="287">
        <f>data!AA66</f>
        <v>0</v>
      </c>
      <c r="G112" s="287">
        <f>data!AB66</f>
        <v>101679</v>
      </c>
      <c r="H112" s="287">
        <f>data!AC66</f>
        <v>1406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93041</v>
      </c>
      <c r="E113" s="287">
        <f>data!Z67</f>
        <v>0</v>
      </c>
      <c r="F113" s="287">
        <f>data!AA67</f>
        <v>0</v>
      </c>
      <c r="G113" s="287">
        <f>data!AB67</f>
        <v>5027</v>
      </c>
      <c r="H113" s="287">
        <f>data!AC67</f>
        <v>10429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14968</v>
      </c>
      <c r="E114" s="287">
        <f>data!Z68</f>
        <v>0</v>
      </c>
      <c r="F114" s="287">
        <f>data!AA68</f>
        <v>0</v>
      </c>
      <c r="G114" s="287">
        <f>data!AB68</f>
        <v>46354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44154</v>
      </c>
      <c r="E115" s="287">
        <f>data!Z69</f>
        <v>0</v>
      </c>
      <c r="F115" s="287">
        <f>data!AA69</f>
        <v>268</v>
      </c>
      <c r="G115" s="287">
        <f>data!AB69</f>
        <v>32898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2276582</v>
      </c>
      <c r="E117" s="287">
        <f>data!Z85</f>
        <v>0</v>
      </c>
      <c r="F117" s="287">
        <f>data!AA85</f>
        <v>94160</v>
      </c>
      <c r="G117" s="287">
        <f>data!AB85</f>
        <v>1462227</v>
      </c>
      <c r="H117" s="287">
        <f>data!AC85</f>
        <v>199202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354555</v>
      </c>
      <c r="D119" s="295">
        <f>+data!M690</f>
        <v>678343</v>
      </c>
      <c r="E119" s="295">
        <f>+data!M691</f>
        <v>0</v>
      </c>
      <c r="F119" s="295">
        <f>+data!M692</f>
        <v>31057</v>
      </c>
      <c r="G119" s="295">
        <f>+data!M693</f>
        <v>471789</v>
      </c>
      <c r="H119" s="295">
        <f>+data!M694</f>
        <v>57402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391039</v>
      </c>
      <c r="D120" s="287">
        <f>data!Y87</f>
        <v>200427</v>
      </c>
      <c r="E120" s="287">
        <f>data!Z87</f>
        <v>0</v>
      </c>
      <c r="F120" s="287">
        <f>data!AA87</f>
        <v>0</v>
      </c>
      <c r="G120" s="287">
        <f>data!AB87</f>
        <v>809886</v>
      </c>
      <c r="H120" s="287">
        <f>data!AC87</f>
        <v>160052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5369369</v>
      </c>
      <c r="D121" s="287">
        <f>data!Y88</f>
        <v>5637123</v>
      </c>
      <c r="E121" s="287">
        <f>data!Z88</f>
        <v>0</v>
      </c>
      <c r="F121" s="287">
        <f>data!AA88</f>
        <v>336569</v>
      </c>
      <c r="G121" s="287">
        <f>data!AB88</f>
        <v>3332188</v>
      </c>
      <c r="H121" s="287">
        <f>data!AC88</f>
        <v>198907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5760408</v>
      </c>
      <c r="D122" s="287">
        <f>data!Y89</f>
        <v>5837550</v>
      </c>
      <c r="E122" s="287">
        <f>data!Z89</f>
        <v>0</v>
      </c>
      <c r="F122" s="287">
        <f>data!AA89</f>
        <v>336569</v>
      </c>
      <c r="G122" s="287">
        <f>data!AB89</f>
        <v>4142074</v>
      </c>
      <c r="H122" s="287">
        <f>data!AC89</f>
        <v>358959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2491</v>
      </c>
      <c r="E124" s="287">
        <f>data!Z90</f>
        <v>0</v>
      </c>
      <c r="F124" s="287">
        <f>data!AA90</f>
        <v>0</v>
      </c>
      <c r="G124" s="287">
        <f>data!AB90</f>
        <v>394</v>
      </c>
      <c r="H124" s="287">
        <f>data!AC90</f>
        <v>752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187.2</v>
      </c>
      <c r="D126" s="287">
        <f>data!Y92</f>
        <v>1416</v>
      </c>
      <c r="E126" s="287">
        <f>data!Z92</f>
        <v>0</v>
      </c>
      <c r="F126" s="287">
        <f>data!AA92</f>
        <v>0</v>
      </c>
      <c r="G126" s="287">
        <f>data!AB92</f>
        <v>143</v>
      </c>
      <c r="H126" s="287">
        <f>data!AC92</f>
        <v>182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907</v>
      </c>
      <c r="D127" s="287">
        <f>data!Y93</f>
        <v>737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194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Forks Community Hospital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6092</v>
      </c>
      <c r="D137" s="287">
        <f>data!AF59</f>
        <v>0</v>
      </c>
      <c r="E137" s="287">
        <f>data!AG59</f>
        <v>4991</v>
      </c>
      <c r="F137" s="287">
        <f>data!AH59</f>
        <v>960</v>
      </c>
      <c r="G137" s="287">
        <f>data!AI59</f>
        <v>294</v>
      </c>
      <c r="H137" s="287">
        <f>data!AJ59</f>
        <v>15741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9.4600000000000009</v>
      </c>
      <c r="D138" s="294">
        <f>data!AF60</f>
        <v>0</v>
      </c>
      <c r="E138" s="294">
        <f>data!AG60</f>
        <v>5.62</v>
      </c>
      <c r="F138" s="294">
        <f>data!AH60</f>
        <v>6.17</v>
      </c>
      <c r="G138" s="294">
        <f>data!AI60</f>
        <v>0.83</v>
      </c>
      <c r="H138" s="294">
        <f>data!AJ60</f>
        <v>35.78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657405</v>
      </c>
      <c r="D139" s="287">
        <f>data!AF61</f>
        <v>0</v>
      </c>
      <c r="E139" s="287">
        <f>data!AG61</f>
        <v>543221</v>
      </c>
      <c r="F139" s="287">
        <f>data!AH61</f>
        <v>321400</v>
      </c>
      <c r="G139" s="287">
        <f>data!AI61</f>
        <v>94424</v>
      </c>
      <c r="H139" s="287">
        <f>data!AJ61</f>
        <v>3518190.9600000004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200913</v>
      </c>
      <c r="D140" s="287">
        <f>data!AF62</f>
        <v>0</v>
      </c>
      <c r="E140" s="287">
        <f>data!AG62</f>
        <v>166016</v>
      </c>
      <c r="F140" s="287">
        <f>data!AH62</f>
        <v>98225</v>
      </c>
      <c r="G140" s="287">
        <f>data!AI62</f>
        <v>28857</v>
      </c>
      <c r="H140" s="287">
        <f>data!AJ62</f>
        <v>1075211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44859</v>
      </c>
      <c r="D141" s="287">
        <f>data!AF63</f>
        <v>0</v>
      </c>
      <c r="E141" s="287">
        <f>data!AG63</f>
        <v>1099801</v>
      </c>
      <c r="F141" s="287">
        <f>data!AH63</f>
        <v>0</v>
      </c>
      <c r="G141" s="287">
        <f>data!AI63</f>
        <v>0</v>
      </c>
      <c r="H141" s="287">
        <f>data!AJ63</f>
        <v>138951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15819</v>
      </c>
      <c r="D142" s="287">
        <f>data!AF64</f>
        <v>0</v>
      </c>
      <c r="E142" s="287">
        <f>data!AG64</f>
        <v>60650</v>
      </c>
      <c r="F142" s="287">
        <f>data!AH64</f>
        <v>44370</v>
      </c>
      <c r="G142" s="287">
        <f>data!AI64</f>
        <v>0</v>
      </c>
      <c r="H142" s="287">
        <f>data!AJ64</f>
        <v>194234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501</v>
      </c>
      <c r="D143" s="287">
        <f>data!AF65</f>
        <v>0</v>
      </c>
      <c r="E143" s="287">
        <f>data!AG65</f>
        <v>1508</v>
      </c>
      <c r="F143" s="287">
        <f>data!AH65</f>
        <v>22114</v>
      </c>
      <c r="G143" s="287">
        <f>data!AI65</f>
        <v>0</v>
      </c>
      <c r="H143" s="287">
        <f>data!AJ65</f>
        <v>74924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3283</v>
      </c>
      <c r="D144" s="287">
        <f>data!AF66</f>
        <v>0</v>
      </c>
      <c r="E144" s="287">
        <f>data!AG66</f>
        <v>36457</v>
      </c>
      <c r="F144" s="287">
        <f>data!AH66</f>
        <v>47509</v>
      </c>
      <c r="G144" s="287">
        <f>data!AI66</f>
        <v>0</v>
      </c>
      <c r="H144" s="287">
        <f>data!AJ66</f>
        <v>42410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35990</v>
      </c>
      <c r="D145" s="287">
        <f>data!AF67</f>
        <v>0</v>
      </c>
      <c r="E145" s="287">
        <f>data!AG67</f>
        <v>69219</v>
      </c>
      <c r="F145" s="287">
        <f>data!AH67</f>
        <v>102230</v>
      </c>
      <c r="G145" s="287">
        <f>data!AI67</f>
        <v>0</v>
      </c>
      <c r="H145" s="287">
        <f>data!AJ67</f>
        <v>102939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4788</v>
      </c>
      <c r="G146" s="287">
        <f>data!AI68</f>
        <v>0</v>
      </c>
      <c r="H146" s="287">
        <f>data!AJ68</f>
        <v>428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6150</v>
      </c>
      <c r="D147" s="287">
        <f>data!AF69</f>
        <v>0</v>
      </c>
      <c r="E147" s="287">
        <f>data!AG69</f>
        <v>46139</v>
      </c>
      <c r="F147" s="287">
        <f>data!AH69</f>
        <v>17211</v>
      </c>
      <c r="G147" s="287">
        <f>data!AI69</f>
        <v>0</v>
      </c>
      <c r="H147" s="287">
        <f>data!AJ69</f>
        <v>118635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964920</v>
      </c>
      <c r="D149" s="287">
        <f>data!AF85</f>
        <v>0</v>
      </c>
      <c r="E149" s="287">
        <f>data!AG85</f>
        <v>2023011</v>
      </c>
      <c r="F149" s="287">
        <f>data!AH85</f>
        <v>657847</v>
      </c>
      <c r="G149" s="287">
        <f>data!AI85</f>
        <v>123281</v>
      </c>
      <c r="H149" s="287">
        <f>data!AJ85</f>
        <v>5265922.9600000009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380738</v>
      </c>
      <c r="D151" s="295">
        <f>+data!M697</f>
        <v>0</v>
      </c>
      <c r="E151" s="295">
        <f>+data!M698</f>
        <v>1028001</v>
      </c>
      <c r="F151" s="295">
        <f>+data!M699</f>
        <v>160512</v>
      </c>
      <c r="G151" s="295">
        <f>+data!M700</f>
        <v>89129</v>
      </c>
      <c r="H151" s="295">
        <f>+data!M701</f>
        <v>1341794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240503</v>
      </c>
      <c r="D152" s="287">
        <f>data!AF87</f>
        <v>0</v>
      </c>
      <c r="E152" s="287">
        <f>data!AG87</f>
        <v>0</v>
      </c>
      <c r="F152" s="287">
        <f>data!AH87</f>
        <v>100637</v>
      </c>
      <c r="G152" s="287">
        <f>data!AI87</f>
        <v>99262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3359422</v>
      </c>
      <c r="D153" s="287">
        <f>data!AF88</f>
        <v>0</v>
      </c>
      <c r="E153" s="287">
        <f>data!AG88</f>
        <v>10964525</v>
      </c>
      <c r="F153" s="287">
        <f>data!AH88</f>
        <v>753263</v>
      </c>
      <c r="G153" s="287">
        <f>data!AI88</f>
        <v>990855</v>
      </c>
      <c r="H153" s="287">
        <f>data!AJ88</f>
        <v>6095146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3599925</v>
      </c>
      <c r="D154" s="287">
        <f>data!AF89</f>
        <v>0</v>
      </c>
      <c r="E154" s="287">
        <f>data!AG89</f>
        <v>10964525</v>
      </c>
      <c r="F154" s="287">
        <f>data!AH89</f>
        <v>853900</v>
      </c>
      <c r="G154" s="287">
        <f>data!AI89</f>
        <v>1090117</v>
      </c>
      <c r="H154" s="287">
        <f>data!AJ89</f>
        <v>6095146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2996</v>
      </c>
      <c r="D156" s="287">
        <f>data!AF90</f>
        <v>0</v>
      </c>
      <c r="E156" s="287">
        <f>data!AG90</f>
        <v>1577</v>
      </c>
      <c r="F156" s="287">
        <f>data!AH90</f>
        <v>1650</v>
      </c>
      <c r="G156" s="287">
        <f>data!AI90</f>
        <v>0</v>
      </c>
      <c r="H156" s="287">
        <f>data!AJ90</f>
        <v>12086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385.55</v>
      </c>
      <c r="D158" s="287">
        <f>data!AF92</f>
        <v>0</v>
      </c>
      <c r="E158" s="287">
        <f>data!AG92</f>
        <v>2184</v>
      </c>
      <c r="F158" s="287">
        <f>data!AH92</f>
        <v>156</v>
      </c>
      <c r="G158" s="287">
        <f>data!AI92</f>
        <v>0</v>
      </c>
      <c r="H158" s="287">
        <f>data!AJ92</f>
        <v>3874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6631</v>
      </c>
      <c r="D159" s="287">
        <f>data!AF93</f>
        <v>0</v>
      </c>
      <c r="E159" s="287">
        <f>data!AG93</f>
        <v>20019</v>
      </c>
      <c r="F159" s="287">
        <f>data!AH93</f>
        <v>6049</v>
      </c>
      <c r="G159" s="287">
        <f>data!AI93</f>
        <v>0</v>
      </c>
      <c r="H159" s="287">
        <f>data!AJ93</f>
        <v>800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1.1200000000000001</v>
      </c>
      <c r="F160" s="294">
        <f>data!AH94</f>
        <v>0</v>
      </c>
      <c r="G160" s="294">
        <f>data!AI94</f>
        <v>0.73</v>
      </c>
      <c r="H160" s="294">
        <f>data!AJ94</f>
        <v>8.1199999999999992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Forks Community Hospital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Forks Community Hospital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6745</v>
      </c>
      <c r="F201" s="299"/>
      <c r="G201" s="299"/>
      <c r="H201" s="299"/>
      <c r="I201" s="287">
        <f>data!AY59</f>
        <v>26055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17.760000000000002</v>
      </c>
      <c r="F202" s="294">
        <f>data!AV60</f>
        <v>1.17</v>
      </c>
      <c r="G202" s="294">
        <f>data!AW60</f>
        <v>0</v>
      </c>
      <c r="H202" s="294">
        <f>data!AX60</f>
        <v>0</v>
      </c>
      <c r="I202" s="294">
        <f>data!AY60</f>
        <v>10.47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1035297</v>
      </c>
      <c r="F203" s="287">
        <f>data!AV61</f>
        <v>94904</v>
      </c>
      <c r="G203" s="287">
        <f>data!AW61</f>
        <v>0</v>
      </c>
      <c r="H203" s="287">
        <f>data!AX61</f>
        <v>0</v>
      </c>
      <c r="I203" s="287">
        <f>data!AY61</f>
        <v>523947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316402</v>
      </c>
      <c r="F204" s="287">
        <f>data!AV62</f>
        <v>29004</v>
      </c>
      <c r="G204" s="287">
        <f>data!AW62</f>
        <v>0</v>
      </c>
      <c r="H204" s="287">
        <f>data!AX62</f>
        <v>0</v>
      </c>
      <c r="I204" s="287">
        <f>data!AY62</f>
        <v>160126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74164</v>
      </c>
      <c r="G205" s="287">
        <f>data!AW63</f>
        <v>0</v>
      </c>
      <c r="H205" s="287">
        <f>data!AX63</f>
        <v>0</v>
      </c>
      <c r="I205" s="287">
        <f>data!AY63</f>
        <v>1806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19850</v>
      </c>
      <c r="F206" s="287">
        <f>data!AV64</f>
        <v>8096</v>
      </c>
      <c r="G206" s="287">
        <f>data!AW64</f>
        <v>0</v>
      </c>
      <c r="H206" s="287">
        <f>data!AX64</f>
        <v>0</v>
      </c>
      <c r="I206" s="287">
        <f>data!AY64</f>
        <v>300449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17927</v>
      </c>
      <c r="F207" s="287">
        <f>data!AV65</f>
        <v>639</v>
      </c>
      <c r="G207" s="287">
        <f>data!AW65</f>
        <v>0</v>
      </c>
      <c r="H207" s="287">
        <f>data!AX65</f>
        <v>0</v>
      </c>
      <c r="I207" s="287">
        <f>data!AY65</f>
        <v>653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56531</v>
      </c>
      <c r="F208" s="287">
        <f>data!AV66</f>
        <v>18043</v>
      </c>
      <c r="G208" s="287">
        <f>data!AW66</f>
        <v>0</v>
      </c>
      <c r="H208" s="287">
        <f>data!AX66</f>
        <v>0</v>
      </c>
      <c r="I208" s="287">
        <f>data!AY66</f>
        <v>1488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12427</v>
      </c>
      <c r="F209" s="287">
        <f>data!AV67</f>
        <v>43544</v>
      </c>
      <c r="G209" s="287">
        <f>data!AW67</f>
        <v>0</v>
      </c>
      <c r="H209" s="287">
        <f>data!AX67</f>
        <v>0</v>
      </c>
      <c r="I209" s="287">
        <f>data!AY67</f>
        <v>40169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120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15728</v>
      </c>
      <c r="F211" s="287">
        <f>data!AV69</f>
        <v>696</v>
      </c>
      <c r="G211" s="287">
        <f>data!AW69</f>
        <v>0</v>
      </c>
      <c r="H211" s="287">
        <f>data!AX69</f>
        <v>0</v>
      </c>
      <c r="I211" s="287">
        <f>data!AY69</f>
        <v>2438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1474282</v>
      </c>
      <c r="F213" s="287">
        <f>data!AV85</f>
        <v>269090</v>
      </c>
      <c r="G213" s="287">
        <f>data!AW85</f>
        <v>0</v>
      </c>
      <c r="H213" s="287">
        <f>data!AX85</f>
        <v>0</v>
      </c>
      <c r="I213" s="287">
        <f>data!AY85</f>
        <v>1031076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264951</v>
      </c>
      <c r="F215" s="295">
        <f>+data!M713</f>
        <v>194318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54417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898825</v>
      </c>
      <c r="F217" s="287">
        <f>data!AV88</f>
        <v>2479415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898825</v>
      </c>
      <c r="F218" s="287">
        <f>data!AV89</f>
        <v>2533832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1910</v>
      </c>
      <c r="F220" s="287">
        <f>data!AV90</f>
        <v>902</v>
      </c>
      <c r="G220" s="287">
        <f>data!AW90</f>
        <v>0</v>
      </c>
      <c r="H220" s="287">
        <f>data!AX90</f>
        <v>0</v>
      </c>
      <c r="I220" s="287">
        <f>data!AY90</f>
        <v>1054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364</v>
      </c>
      <c r="F222" s="287">
        <f>data!AV92</f>
        <v>142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0.13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Forks Community Hospital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56157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1.96</v>
      </c>
      <c r="F234" s="294">
        <f>data!BC60</f>
        <v>0</v>
      </c>
      <c r="G234" s="294">
        <f>data!BD60</f>
        <v>2.44</v>
      </c>
      <c r="H234" s="294">
        <f>data!BE60</f>
        <v>7.94</v>
      </c>
      <c r="I234" s="294">
        <f>data!BF60</f>
        <v>14.21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4137</v>
      </c>
      <c r="E235" s="287">
        <f>data!BB61</f>
        <v>183215</v>
      </c>
      <c r="F235" s="287">
        <f>data!BC61</f>
        <v>0</v>
      </c>
      <c r="G235" s="287">
        <f>data!BD61</f>
        <v>158266</v>
      </c>
      <c r="H235" s="287">
        <f>data!BE61</f>
        <v>516551</v>
      </c>
      <c r="I235" s="287">
        <f>data!BF61</f>
        <v>598006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1264</v>
      </c>
      <c r="E236" s="287">
        <f>data!BB62</f>
        <v>55993</v>
      </c>
      <c r="F236" s="287">
        <f>data!BC62</f>
        <v>0</v>
      </c>
      <c r="G236" s="287">
        <f>data!BD62</f>
        <v>48368</v>
      </c>
      <c r="H236" s="287">
        <f>data!BE62</f>
        <v>157866</v>
      </c>
      <c r="I236" s="287">
        <f>data!BF62</f>
        <v>182759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18120</v>
      </c>
      <c r="E238" s="287">
        <f>data!BB64</f>
        <v>304</v>
      </c>
      <c r="F238" s="287">
        <f>data!BC64</f>
        <v>0</v>
      </c>
      <c r="G238" s="287">
        <f>data!BD64</f>
        <v>590</v>
      </c>
      <c r="H238" s="287">
        <f>data!BE64</f>
        <v>96147</v>
      </c>
      <c r="I238" s="287">
        <f>data!BF64</f>
        <v>69272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927</v>
      </c>
      <c r="F239" s="287">
        <f>data!BC65</f>
        <v>0</v>
      </c>
      <c r="G239" s="287">
        <f>data!BD65</f>
        <v>907</v>
      </c>
      <c r="H239" s="287">
        <f>data!BE65</f>
        <v>349838</v>
      </c>
      <c r="I239" s="287">
        <f>data!BF65</f>
        <v>43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64415</v>
      </c>
      <c r="E240" s="287">
        <f>data!BB66</f>
        <v>212</v>
      </c>
      <c r="F240" s="287">
        <f>data!BC66</f>
        <v>0</v>
      </c>
      <c r="G240" s="287">
        <f>data!BD66</f>
        <v>-8576</v>
      </c>
      <c r="H240" s="287">
        <f>data!BE66</f>
        <v>174295</v>
      </c>
      <c r="I240" s="287">
        <f>data!BF66</f>
        <v>12283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4783</v>
      </c>
      <c r="D241" s="287">
        <f>data!BA67</f>
        <v>30757</v>
      </c>
      <c r="E241" s="287">
        <f>data!BB67</f>
        <v>650</v>
      </c>
      <c r="F241" s="287">
        <f>data!BC67</f>
        <v>0</v>
      </c>
      <c r="G241" s="287">
        <f>data!BD67</f>
        <v>650</v>
      </c>
      <c r="H241" s="287">
        <f>data!BE67</f>
        <v>23692</v>
      </c>
      <c r="I241" s="287">
        <f>data!BF67</f>
        <v>1407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20521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86</v>
      </c>
      <c r="E243" s="287">
        <f>data!BB69</f>
        <v>512</v>
      </c>
      <c r="F243" s="287">
        <f>data!BC69</f>
        <v>0</v>
      </c>
      <c r="G243" s="287">
        <f>data!BD69</f>
        <v>-882</v>
      </c>
      <c r="H243" s="287">
        <f>data!BE69</f>
        <v>3990</v>
      </c>
      <c r="I243" s="287">
        <f>data!BF69</f>
        <v>400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4783</v>
      </c>
      <c r="D245" s="287">
        <f>data!BA85</f>
        <v>118779</v>
      </c>
      <c r="E245" s="287">
        <f>data!BB85</f>
        <v>241813</v>
      </c>
      <c r="F245" s="287">
        <f>data!BC85</f>
        <v>0</v>
      </c>
      <c r="G245" s="287">
        <f>data!BD85</f>
        <v>199323</v>
      </c>
      <c r="H245" s="287">
        <f>data!BE85</f>
        <v>1342900</v>
      </c>
      <c r="I245" s="287">
        <f>data!BF85</f>
        <v>864170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736</v>
      </c>
      <c r="D252" s="303">
        <f>data!BA90</f>
        <v>747</v>
      </c>
      <c r="E252" s="303">
        <f>data!BB90</f>
        <v>100</v>
      </c>
      <c r="F252" s="303">
        <f>data!BC90</f>
        <v>0</v>
      </c>
      <c r="G252" s="303">
        <f>data!BD90</f>
        <v>100</v>
      </c>
      <c r="H252" s="303">
        <f>data!BE90</f>
        <v>1764</v>
      </c>
      <c r="I252" s="303">
        <f>data!BF90</f>
        <v>115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2912</v>
      </c>
      <c r="E254" s="303">
        <f>data!BB92</f>
        <v>78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Forks Community Hospital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3.85</v>
      </c>
      <c r="D266" s="294">
        <f>data!BH60</f>
        <v>0</v>
      </c>
      <c r="E266" s="294">
        <f>data!BI60</f>
        <v>0</v>
      </c>
      <c r="F266" s="294">
        <f>data!BJ60</f>
        <v>3.44</v>
      </c>
      <c r="G266" s="294">
        <f>data!BK60</f>
        <v>13.96</v>
      </c>
      <c r="H266" s="294">
        <f>data!BL60</f>
        <v>6.42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303170</v>
      </c>
      <c r="E267" s="287">
        <f>data!BI61</f>
        <v>0</v>
      </c>
      <c r="F267" s="287">
        <f>data!BJ61</f>
        <v>221629</v>
      </c>
      <c r="G267" s="287">
        <f>data!BK61</f>
        <v>827871</v>
      </c>
      <c r="H267" s="287">
        <f>data!BL61</f>
        <v>323354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92653</v>
      </c>
      <c r="E268" s="287">
        <f>data!BI62</f>
        <v>0</v>
      </c>
      <c r="F268" s="287">
        <f>data!BJ62</f>
        <v>67733</v>
      </c>
      <c r="G268" s="287">
        <f>data!BK62</f>
        <v>253010</v>
      </c>
      <c r="H268" s="287">
        <f>data!BL62</f>
        <v>98822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117347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14399</v>
      </c>
      <c r="D270" s="287">
        <f>data!BH64</f>
        <v>0</v>
      </c>
      <c r="E270" s="287">
        <f>data!BI64</f>
        <v>0</v>
      </c>
      <c r="F270" s="287">
        <f>data!BJ64</f>
        <v>4163</v>
      </c>
      <c r="G270" s="287">
        <f>data!BK64</f>
        <v>23849</v>
      </c>
      <c r="H270" s="287">
        <f>data!BL64</f>
        <v>4618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7698</v>
      </c>
      <c r="D271" s="287">
        <f>data!BH65</f>
        <v>0</v>
      </c>
      <c r="E271" s="287">
        <f>data!BI65</f>
        <v>0</v>
      </c>
      <c r="F271" s="287">
        <f>data!BJ65</f>
        <v>492</v>
      </c>
      <c r="G271" s="287">
        <f>data!BK65</f>
        <v>1006</v>
      </c>
      <c r="H271" s="287">
        <f>data!BL65</f>
        <v>3087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458501</v>
      </c>
      <c r="D272" s="287">
        <f>data!BH66</f>
        <v>0</v>
      </c>
      <c r="E272" s="287">
        <f>data!BI66</f>
        <v>0</v>
      </c>
      <c r="F272" s="287">
        <f>data!BJ66</f>
        <v>63379</v>
      </c>
      <c r="G272" s="287">
        <f>data!BK66</f>
        <v>178331</v>
      </c>
      <c r="H272" s="287">
        <f>data!BL66</f>
        <v>3556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58110</v>
      </c>
      <c r="E273" s="287">
        <f>data!BI67</f>
        <v>0</v>
      </c>
      <c r="F273" s="287">
        <f>data!BJ67</f>
        <v>0</v>
      </c>
      <c r="G273" s="287">
        <f>data!BK67</f>
        <v>11984</v>
      </c>
      <c r="H273" s="287">
        <f>data!BL67</f>
        <v>2460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3834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76496</v>
      </c>
      <c r="D275" s="287">
        <f>data!BH69</f>
        <v>0</v>
      </c>
      <c r="E275" s="287">
        <f>data!BI69</f>
        <v>0</v>
      </c>
      <c r="F275" s="287">
        <f>data!BJ69</f>
        <v>33825</v>
      </c>
      <c r="G275" s="287">
        <f>data!BK69</f>
        <v>20532</v>
      </c>
      <c r="H275" s="287">
        <f>data!BL69</f>
        <v>759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557094</v>
      </c>
      <c r="D277" s="287">
        <f>data!BH85</f>
        <v>453933</v>
      </c>
      <c r="E277" s="287">
        <f>data!BI85</f>
        <v>0</v>
      </c>
      <c r="F277" s="287">
        <f>data!BJ85</f>
        <v>508568</v>
      </c>
      <c r="G277" s="287">
        <f>data!BK85</f>
        <v>1316583</v>
      </c>
      <c r="H277" s="287">
        <f>data!BL85</f>
        <v>440490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356</v>
      </c>
      <c r="E284" s="303">
        <f>data!BI90</f>
        <v>0</v>
      </c>
      <c r="F284" s="303">
        <f>data!BJ90</f>
        <v>0</v>
      </c>
      <c r="G284" s="303">
        <f>data!BK90</f>
        <v>1844</v>
      </c>
      <c r="H284" s="303">
        <f>data!BL90</f>
        <v>148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416</v>
      </c>
      <c r="H286" s="303">
        <f>data!BL92</f>
        <v>312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Forks Community Hospital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5.1100000000000003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2.56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715303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140625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218607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42977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137867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75680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42236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3831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10859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766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106113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33941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61310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2638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76784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59495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15360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1428574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315818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6685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406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Forks Community Hospital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4.8499999999999996</v>
      </c>
      <c r="E330" s="294">
        <f>data!BW60</f>
        <v>0</v>
      </c>
      <c r="F330" s="294">
        <f>data!BX60</f>
        <v>3.39</v>
      </c>
      <c r="G330" s="294">
        <f>data!BY60</f>
        <v>2.0499999999999998</v>
      </c>
      <c r="H330" s="294">
        <f>data!BZ60</f>
        <v>0</v>
      </c>
      <c r="I330" s="294">
        <f>data!CA60</f>
        <v>0.62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243147</v>
      </c>
      <c r="E331" s="306">
        <f>data!BW61</f>
        <v>0</v>
      </c>
      <c r="F331" s="306">
        <f>data!BX61</f>
        <v>348804</v>
      </c>
      <c r="G331" s="306">
        <f>data!BY61</f>
        <v>208547</v>
      </c>
      <c r="H331" s="306">
        <f>data!BZ61</f>
        <v>0</v>
      </c>
      <c r="I331" s="306">
        <f>data!CA61</f>
        <v>57446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74309</v>
      </c>
      <c r="E332" s="306">
        <f>data!BW62</f>
        <v>0</v>
      </c>
      <c r="F332" s="306">
        <f>data!BX62</f>
        <v>106600</v>
      </c>
      <c r="G332" s="306">
        <f>data!BY62</f>
        <v>63735</v>
      </c>
      <c r="H332" s="306">
        <f>data!BZ62</f>
        <v>0</v>
      </c>
      <c r="I332" s="306">
        <f>data!CA62</f>
        <v>17556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38810</v>
      </c>
      <c r="E333" s="306">
        <f>data!BW63</f>
        <v>0</v>
      </c>
      <c r="F333" s="306">
        <f>data!BX63</f>
        <v>9170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8891</v>
      </c>
      <c r="E334" s="306">
        <f>data!BW64</f>
        <v>0</v>
      </c>
      <c r="F334" s="306">
        <f>data!BX64</f>
        <v>387</v>
      </c>
      <c r="G334" s="306">
        <f>data!BY64</f>
        <v>3840</v>
      </c>
      <c r="H334" s="306">
        <f>data!BZ64</f>
        <v>0</v>
      </c>
      <c r="I334" s="306">
        <f>data!CA64</f>
        <v>668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592</v>
      </c>
      <c r="E335" s="306">
        <f>data!BW65</f>
        <v>0</v>
      </c>
      <c r="F335" s="306">
        <f>data!BX65</f>
        <v>263</v>
      </c>
      <c r="G335" s="306">
        <f>data!BY65</f>
        <v>128</v>
      </c>
      <c r="H335" s="306">
        <f>data!BZ65</f>
        <v>0</v>
      </c>
      <c r="I335" s="306">
        <f>data!CA65</f>
        <v>60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9381</v>
      </c>
      <c r="E336" s="306">
        <f>data!BW66</f>
        <v>0</v>
      </c>
      <c r="F336" s="306">
        <f>data!BX66</f>
        <v>96280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5459</v>
      </c>
      <c r="E337" s="306">
        <f>data!BW67</f>
        <v>0</v>
      </c>
      <c r="F337" s="306">
        <f>data!BX67</f>
        <v>0</v>
      </c>
      <c r="G337" s="306">
        <f>data!BY67</f>
        <v>1365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27512</v>
      </c>
      <c r="E339" s="306">
        <f>data!BW69</f>
        <v>0</v>
      </c>
      <c r="F339" s="306">
        <f>data!BX69</f>
        <v>14115</v>
      </c>
      <c r="G339" s="306">
        <f>data!BY69</f>
        <v>5011</v>
      </c>
      <c r="H339" s="306">
        <f>data!BZ69</f>
        <v>0</v>
      </c>
      <c r="I339" s="306">
        <f>data!CA69</f>
        <v>13211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408101</v>
      </c>
      <c r="E341" s="287">
        <f>data!BW85</f>
        <v>0</v>
      </c>
      <c r="F341" s="287">
        <f>data!BX85</f>
        <v>575619</v>
      </c>
      <c r="G341" s="287">
        <f>data!BY85</f>
        <v>282626</v>
      </c>
      <c r="H341" s="287">
        <f>data!BZ85</f>
        <v>0</v>
      </c>
      <c r="I341" s="287">
        <f>data!CA85</f>
        <v>88941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612</v>
      </c>
      <c r="E348" s="303">
        <f>data!BW90</f>
        <v>0</v>
      </c>
      <c r="F348" s="303">
        <f>data!BX90</f>
        <v>0</v>
      </c>
      <c r="G348" s="303">
        <f>data!BY90</f>
        <v>210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93.6</v>
      </c>
      <c r="E350" s="303">
        <f>data!BW92</f>
        <v>0</v>
      </c>
      <c r="F350" s="303">
        <f>data!BX92</f>
        <v>0</v>
      </c>
      <c r="G350" s="303">
        <f>data!BY92</f>
        <v>208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Forks Community Hospital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0.51</v>
      </c>
      <c r="D362" s="294">
        <f>data!CC60</f>
        <v>2.27</v>
      </c>
      <c r="E362" s="309"/>
      <c r="F362" s="297"/>
      <c r="G362" s="297"/>
      <c r="H362" s="297"/>
      <c r="I362" s="310">
        <f>data!CE60</f>
        <v>245.46999999999997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30509</v>
      </c>
      <c r="D363" s="306">
        <f>data!CC61</f>
        <v>122684</v>
      </c>
      <c r="E363" s="311"/>
      <c r="F363" s="311"/>
      <c r="G363" s="311"/>
      <c r="H363" s="311"/>
      <c r="I363" s="306">
        <f>data!CE61</f>
        <v>19176920.960000001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9324</v>
      </c>
      <c r="D364" s="306">
        <f>data!CC62</f>
        <v>37494</v>
      </c>
      <c r="E364" s="311"/>
      <c r="F364" s="311"/>
      <c r="G364" s="311"/>
      <c r="H364" s="311"/>
      <c r="I364" s="306">
        <f>data!CE62</f>
        <v>5860749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1400</v>
      </c>
      <c r="E365" s="311"/>
      <c r="F365" s="311"/>
      <c r="G365" s="311"/>
      <c r="H365" s="311"/>
      <c r="I365" s="306">
        <f>data!CE63</f>
        <v>4117541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77</v>
      </c>
      <c r="D366" s="306">
        <f>data!CC64</f>
        <v>499716</v>
      </c>
      <c r="E366" s="311"/>
      <c r="F366" s="311"/>
      <c r="G366" s="311"/>
      <c r="H366" s="311"/>
      <c r="I366" s="306">
        <f>data!CE64</f>
        <v>3741412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1068</v>
      </c>
      <c r="E367" s="311"/>
      <c r="F367" s="311"/>
      <c r="G367" s="311"/>
      <c r="H367" s="311"/>
      <c r="I367" s="306">
        <f>data!CE65</f>
        <v>514125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53829</v>
      </c>
      <c r="E368" s="311"/>
      <c r="F368" s="311"/>
      <c r="G368" s="311"/>
      <c r="H368" s="311"/>
      <c r="I368" s="306">
        <f>data!CE66</f>
        <v>2071738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4250</v>
      </c>
      <c r="E369" s="311"/>
      <c r="F369" s="311"/>
      <c r="G369" s="311"/>
      <c r="H369" s="311"/>
      <c r="I369" s="306">
        <f>data!CE67</f>
        <v>1502713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1370</v>
      </c>
      <c r="E370" s="311"/>
      <c r="F370" s="311"/>
      <c r="G370" s="311"/>
      <c r="H370" s="311"/>
      <c r="I370" s="306">
        <f>data!CE68</f>
        <v>198897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19</v>
      </c>
      <c r="D371" s="306">
        <f>data!CC69</f>
        <v>20460</v>
      </c>
      <c r="E371" s="306">
        <f>data!CD69</f>
        <v>1390151</v>
      </c>
      <c r="F371" s="311"/>
      <c r="G371" s="311"/>
      <c r="H371" s="311"/>
      <c r="I371" s="306">
        <f>data!CE69</f>
        <v>0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-2336085.81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39929</v>
      </c>
      <c r="D373" s="306">
        <f>data!CC85</f>
        <v>742271</v>
      </c>
      <c r="E373" s="306">
        <f>data!CD85</f>
        <v>-945934.81</v>
      </c>
      <c r="F373" s="311"/>
      <c r="G373" s="311"/>
      <c r="H373" s="311"/>
      <c r="I373" s="287">
        <f>data!CE85</f>
        <v>36957317.149999999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868177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10536486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54536026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65072512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56157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26055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70.2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22700.55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153459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30.279999999999998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S76" transitionEvaluation="1" transitionEntry="1" codeName="Sheet12">
    <tabColor rgb="FF92D050"/>
    <pageSetUpPr autoPageBreaks="0" fitToPage="1"/>
  </sheetPr>
  <dimension ref="A1:CF717"/>
  <sheetViews>
    <sheetView topLeftCell="BS76" zoomScaleNormal="100" workbookViewId="0">
      <selection activeCell="C97" sqref="C97:C9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4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5" t="s">
        <v>18</v>
      </c>
      <c r="B37" s="336"/>
      <c r="C37" s="337"/>
      <c r="D37" s="336"/>
      <c r="E37" s="336"/>
      <c r="F37" s="336"/>
      <c r="G37" s="336"/>
    </row>
    <row r="38" spans="1:83" x14ac:dyDescent="0.35">
      <c r="A38" s="338" t="s">
        <v>1342</v>
      </c>
      <c r="B38" s="339"/>
      <c r="C38" s="337"/>
      <c r="D38" s="336"/>
      <c r="E38" s="336"/>
      <c r="F38" s="336"/>
      <c r="G38" s="336"/>
    </row>
    <row r="39" spans="1:83" x14ac:dyDescent="0.35">
      <c r="A39" s="340" t="s">
        <v>1340</v>
      </c>
      <c r="B39" s="339"/>
      <c r="C39" s="337"/>
      <c r="D39" s="336"/>
      <c r="E39" s="336"/>
      <c r="F39" s="336"/>
      <c r="G39" s="336"/>
    </row>
    <row r="40" spans="1:83" x14ac:dyDescent="0.35">
      <c r="A40" s="341" t="s">
        <v>1343</v>
      </c>
      <c r="B40" s="336"/>
      <c r="C40" s="337"/>
      <c r="D40" s="336"/>
      <c r="E40" s="336"/>
      <c r="F40" s="336"/>
      <c r="G40" s="336"/>
    </row>
    <row r="41" spans="1:83" x14ac:dyDescent="0.35">
      <c r="A41" s="340" t="s">
        <v>1341</v>
      </c>
      <c r="B41" s="336"/>
      <c r="C41" s="337"/>
      <c r="D41" s="336"/>
      <c r="E41" s="336"/>
      <c r="F41" s="336"/>
      <c r="G41" s="336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5623900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512410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592944</v>
      </c>
      <c r="L49" s="270">
        <f t="shared" si="0"/>
        <v>85782</v>
      </c>
      <c r="M49" s="270">
        <f t="shared" si="0"/>
        <v>0</v>
      </c>
      <c r="N49" s="270">
        <f t="shared" si="0"/>
        <v>0</v>
      </c>
      <c r="O49" s="270">
        <f t="shared" si="0"/>
        <v>56928</v>
      </c>
      <c r="P49" s="270">
        <f t="shared" si="0"/>
        <v>147201</v>
      </c>
      <c r="Q49" s="270">
        <f t="shared" si="0"/>
        <v>1806</v>
      </c>
      <c r="R49" s="270">
        <f t="shared" si="0"/>
        <v>129737</v>
      </c>
      <c r="S49" s="270">
        <f t="shared" si="0"/>
        <v>19115</v>
      </c>
      <c r="T49" s="270">
        <f t="shared" si="0"/>
        <v>0</v>
      </c>
      <c r="U49" s="270">
        <f t="shared" si="0"/>
        <v>182303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337712</v>
      </c>
      <c r="Z49" s="270">
        <f t="shared" si="0"/>
        <v>0</v>
      </c>
      <c r="AA49" s="270">
        <f t="shared" si="0"/>
        <v>0</v>
      </c>
      <c r="AB49" s="270">
        <f t="shared" si="0"/>
        <v>74183</v>
      </c>
      <c r="AC49" s="270">
        <f t="shared" si="0"/>
        <v>27673</v>
      </c>
      <c r="AD49" s="270">
        <f t="shared" si="0"/>
        <v>0</v>
      </c>
      <c r="AE49" s="270">
        <f t="shared" si="0"/>
        <v>194550</v>
      </c>
      <c r="AF49" s="270">
        <f t="shared" si="0"/>
        <v>0</v>
      </c>
      <c r="AG49" s="270">
        <f t="shared" si="0"/>
        <v>166122</v>
      </c>
      <c r="AH49" s="270">
        <f t="shared" si="0"/>
        <v>73040</v>
      </c>
      <c r="AI49" s="270">
        <f t="shared" si="0"/>
        <v>35352</v>
      </c>
      <c r="AJ49" s="270">
        <f t="shared" si="0"/>
        <v>1057262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341207</v>
      </c>
      <c r="AV49" s="270">
        <f t="shared" si="0"/>
        <v>54009</v>
      </c>
      <c r="AW49" s="270">
        <f t="shared" si="0"/>
        <v>0</v>
      </c>
      <c r="AX49" s="270">
        <f t="shared" si="0"/>
        <v>0</v>
      </c>
      <c r="AY49" s="270">
        <f t="shared" si="0"/>
        <v>160311</v>
      </c>
      <c r="AZ49" s="270">
        <f t="shared" si="0"/>
        <v>0</v>
      </c>
      <c r="BA49" s="270">
        <f t="shared" si="0"/>
        <v>6606</v>
      </c>
      <c r="BB49" s="270">
        <f t="shared" si="0"/>
        <v>37616</v>
      </c>
      <c r="BC49" s="270">
        <f t="shared" si="0"/>
        <v>0</v>
      </c>
      <c r="BD49" s="270">
        <f t="shared" si="0"/>
        <v>51031</v>
      </c>
      <c r="BE49" s="270">
        <f t="shared" si="0"/>
        <v>130630</v>
      </c>
      <c r="BF49" s="270">
        <f t="shared" si="0"/>
        <v>166455</v>
      </c>
      <c r="BG49" s="270">
        <f t="shared" si="0"/>
        <v>0</v>
      </c>
      <c r="BH49" s="270">
        <f t="shared" si="0"/>
        <v>92356</v>
      </c>
      <c r="BI49" s="270">
        <f t="shared" si="0"/>
        <v>0</v>
      </c>
      <c r="BJ49" s="270">
        <f t="shared" si="0"/>
        <v>73536</v>
      </c>
      <c r="BK49" s="270">
        <f t="shared" si="0"/>
        <v>228730</v>
      </c>
      <c r="BL49" s="270">
        <f t="shared" si="0"/>
        <v>84557</v>
      </c>
      <c r="BM49" s="270">
        <f t="shared" si="0"/>
        <v>0</v>
      </c>
      <c r="BN49" s="270">
        <f t="shared" si="0"/>
        <v>186048</v>
      </c>
      <c r="BO49" s="270">
        <f t="shared" si="0"/>
        <v>8807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30318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62250</v>
      </c>
      <c r="BW49" s="270">
        <f t="shared" si="1"/>
        <v>0</v>
      </c>
      <c r="BX49" s="270">
        <f t="shared" si="1"/>
        <v>0</v>
      </c>
      <c r="BY49" s="270">
        <f t="shared" si="1"/>
        <v>57399</v>
      </c>
      <c r="BZ49" s="270">
        <f t="shared" si="1"/>
        <v>0</v>
      </c>
      <c r="CA49" s="270">
        <f t="shared" si="1"/>
        <v>5380</v>
      </c>
      <c r="CB49" s="270">
        <f t="shared" si="1"/>
        <v>94807</v>
      </c>
      <c r="CC49" s="270">
        <f t="shared" si="1"/>
        <v>57724</v>
      </c>
      <c r="CD49" s="270">
        <f t="shared" si="1"/>
        <v>0</v>
      </c>
      <c r="CE49" s="32">
        <f>SUM(C49:CD49)</f>
        <v>5623897</v>
      </c>
    </row>
    <row r="50" spans="1:83" x14ac:dyDescent="0.35">
      <c r="A50" s="20" t="s">
        <v>218</v>
      </c>
      <c r="B50" s="270">
        <f>B48+B49</f>
        <v>5623900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>
        <v>829810</v>
      </c>
      <c r="C52" s="213"/>
      <c r="D52" s="213"/>
      <c r="E52" s="213">
        <v>120781</v>
      </c>
      <c r="F52" s="213"/>
      <c r="G52" s="213"/>
      <c r="H52" s="213"/>
      <c r="I52" s="213"/>
      <c r="J52" s="213">
        <v>12</v>
      </c>
      <c r="K52" s="213">
        <v>42962</v>
      </c>
      <c r="L52" s="213">
        <v>0</v>
      </c>
      <c r="M52" s="213"/>
      <c r="N52" s="213"/>
      <c r="O52" s="213">
        <v>7055</v>
      </c>
      <c r="P52" s="213">
        <v>119188</v>
      </c>
      <c r="Q52" s="213">
        <v>0</v>
      </c>
      <c r="R52" s="213">
        <v>10124</v>
      </c>
      <c r="S52" s="213">
        <v>0</v>
      </c>
      <c r="T52" s="213"/>
      <c r="U52" s="213">
        <v>62281</v>
      </c>
      <c r="V52" s="213"/>
      <c r="W52" s="213"/>
      <c r="X52" s="213">
        <v>0</v>
      </c>
      <c r="Y52" s="213">
        <v>95855</v>
      </c>
      <c r="Z52" s="213"/>
      <c r="AA52" s="213"/>
      <c r="AB52" s="213">
        <v>8452</v>
      </c>
      <c r="AC52" s="213">
        <v>6387</v>
      </c>
      <c r="AD52" s="213"/>
      <c r="AE52" s="213">
        <v>7054</v>
      </c>
      <c r="AF52" s="213"/>
      <c r="AG52" s="213">
        <v>28996</v>
      </c>
      <c r="AH52" s="213">
        <v>141104</v>
      </c>
      <c r="AI52" s="213"/>
      <c r="AJ52" s="213">
        <v>26337</v>
      </c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>
        <v>373</v>
      </c>
      <c r="AV52" s="213">
        <v>18815</v>
      </c>
      <c r="AW52" s="213"/>
      <c r="AX52" s="213"/>
      <c r="AY52" s="213">
        <v>10689</v>
      </c>
      <c r="AZ52" s="213"/>
      <c r="BA52" s="213">
        <v>8177</v>
      </c>
      <c r="BB52" s="213"/>
      <c r="BC52" s="213"/>
      <c r="BD52" s="213"/>
      <c r="BE52" s="213">
        <v>6764</v>
      </c>
      <c r="BF52" s="213">
        <v>1584</v>
      </c>
      <c r="BG52" s="213"/>
      <c r="BH52" s="213">
        <v>85508</v>
      </c>
      <c r="BI52" s="213"/>
      <c r="BJ52" s="213"/>
      <c r="BK52" s="213"/>
      <c r="BL52" s="213">
        <v>24</v>
      </c>
      <c r="BM52" s="213"/>
      <c r="BN52" s="213">
        <v>17866</v>
      </c>
      <c r="BO52" s="213"/>
      <c r="BP52" s="213"/>
      <c r="BQ52" s="213"/>
      <c r="BR52" s="213"/>
      <c r="BS52" s="213"/>
      <c r="BT52" s="213"/>
      <c r="BU52" s="213"/>
      <c r="BV52" s="213">
        <v>16</v>
      </c>
      <c r="BW52" s="213"/>
      <c r="BX52" s="213"/>
      <c r="BY52" s="213"/>
      <c r="BZ52" s="213"/>
      <c r="CA52" s="213"/>
      <c r="CB52" s="213"/>
      <c r="CC52" s="213">
        <v>3400</v>
      </c>
      <c r="CD52" s="20"/>
      <c r="CE52" s="32">
        <f>SUM(C52:CD52)</f>
        <v>829804</v>
      </c>
    </row>
    <row r="53" spans="1:83" x14ac:dyDescent="0.35">
      <c r="A53" s="39" t="s">
        <v>220</v>
      </c>
      <c r="B53" s="271">
        <v>351278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16570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1045</v>
      </c>
      <c r="K53" s="270">
        <f t="shared" si="2"/>
        <v>15119</v>
      </c>
      <c r="L53" s="270">
        <f t="shared" si="2"/>
        <v>10859</v>
      </c>
      <c r="M53" s="270">
        <f t="shared" si="2"/>
        <v>0</v>
      </c>
      <c r="N53" s="270">
        <f t="shared" si="2"/>
        <v>0</v>
      </c>
      <c r="O53" s="270">
        <f t="shared" si="2"/>
        <v>3290</v>
      </c>
      <c r="P53" s="270">
        <f t="shared" si="2"/>
        <v>37663</v>
      </c>
      <c r="Q53" s="270">
        <f t="shared" si="2"/>
        <v>0</v>
      </c>
      <c r="R53" s="270">
        <f t="shared" si="2"/>
        <v>0</v>
      </c>
      <c r="S53" s="270">
        <f t="shared" si="2"/>
        <v>9445</v>
      </c>
      <c r="T53" s="270">
        <f t="shared" si="2"/>
        <v>0</v>
      </c>
      <c r="U53" s="270">
        <f t="shared" si="2"/>
        <v>7882</v>
      </c>
      <c r="V53" s="270">
        <f t="shared" si="2"/>
        <v>1476</v>
      </c>
      <c r="W53" s="270">
        <f t="shared" si="2"/>
        <v>0</v>
      </c>
      <c r="X53" s="270">
        <f t="shared" si="2"/>
        <v>0</v>
      </c>
      <c r="Y53" s="270">
        <f t="shared" si="2"/>
        <v>15582</v>
      </c>
      <c r="Z53" s="270">
        <f t="shared" si="2"/>
        <v>0</v>
      </c>
      <c r="AA53" s="270">
        <f t="shared" si="2"/>
        <v>0</v>
      </c>
      <c r="AB53" s="270">
        <f t="shared" si="2"/>
        <v>2465</v>
      </c>
      <c r="AC53" s="270">
        <f t="shared" si="2"/>
        <v>4704</v>
      </c>
      <c r="AD53" s="270">
        <f t="shared" si="2"/>
        <v>0</v>
      </c>
      <c r="AE53" s="270">
        <f t="shared" si="2"/>
        <v>18741</v>
      </c>
      <c r="AF53" s="270">
        <f t="shared" si="2"/>
        <v>0</v>
      </c>
      <c r="AG53" s="270">
        <f t="shared" si="2"/>
        <v>9865</v>
      </c>
      <c r="AH53" s="270">
        <f t="shared" si="2"/>
        <v>10321</v>
      </c>
      <c r="AI53" s="270">
        <f t="shared" si="2"/>
        <v>0</v>
      </c>
      <c r="AJ53" s="270">
        <f t="shared" si="2"/>
        <v>75601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11948</v>
      </c>
      <c r="AV53" s="270">
        <f t="shared" si="2"/>
        <v>5642</v>
      </c>
      <c r="AW53" s="270">
        <f t="shared" si="2"/>
        <v>0</v>
      </c>
      <c r="AX53" s="270">
        <f t="shared" si="2"/>
        <v>0</v>
      </c>
      <c r="AY53" s="270">
        <f t="shared" si="2"/>
        <v>6593</v>
      </c>
      <c r="AZ53" s="270">
        <f t="shared" si="2"/>
        <v>4604</v>
      </c>
      <c r="BA53" s="270">
        <f t="shared" si="2"/>
        <v>4673</v>
      </c>
      <c r="BB53" s="270">
        <f t="shared" si="2"/>
        <v>626</v>
      </c>
      <c r="BC53" s="270">
        <f t="shared" si="2"/>
        <v>0</v>
      </c>
      <c r="BD53" s="270">
        <f t="shared" si="2"/>
        <v>626</v>
      </c>
      <c r="BE53" s="270">
        <f t="shared" si="2"/>
        <v>11034</v>
      </c>
      <c r="BF53" s="270">
        <f t="shared" si="2"/>
        <v>719</v>
      </c>
      <c r="BG53" s="270">
        <f t="shared" si="2"/>
        <v>0</v>
      </c>
      <c r="BH53" s="270">
        <f t="shared" si="2"/>
        <v>2227</v>
      </c>
      <c r="BI53" s="270">
        <f t="shared" si="2"/>
        <v>0</v>
      </c>
      <c r="BJ53" s="270">
        <f t="shared" si="2"/>
        <v>0</v>
      </c>
      <c r="BK53" s="270">
        <f t="shared" si="2"/>
        <v>11535</v>
      </c>
      <c r="BL53" s="270">
        <f t="shared" si="2"/>
        <v>926</v>
      </c>
      <c r="BM53" s="270">
        <f t="shared" si="2"/>
        <v>0</v>
      </c>
      <c r="BN53" s="270">
        <f t="shared" si="2"/>
        <v>41817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2540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3828</v>
      </c>
      <c r="BW53" s="270">
        <f t="shared" si="3"/>
        <v>0</v>
      </c>
      <c r="BX53" s="270">
        <f t="shared" si="3"/>
        <v>0</v>
      </c>
      <c r="BY53" s="270">
        <f t="shared" si="3"/>
        <v>1314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351280</v>
      </c>
    </row>
    <row r="54" spans="1:83" x14ac:dyDescent="0.35">
      <c r="A54" s="20" t="s">
        <v>218</v>
      </c>
      <c r="B54" s="270">
        <f>B52+B53</f>
        <v>1181088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715</v>
      </c>
      <c r="F60" s="213"/>
      <c r="G60" s="213"/>
      <c r="H60" s="213"/>
      <c r="I60" s="213"/>
      <c r="J60" s="213">
        <v>78</v>
      </c>
      <c r="K60" s="213">
        <v>6793</v>
      </c>
      <c r="L60" s="213">
        <v>753</v>
      </c>
      <c r="M60" s="213"/>
      <c r="N60" s="213"/>
      <c r="O60" s="213">
        <v>78</v>
      </c>
      <c r="P60" s="214">
        <v>9757</v>
      </c>
      <c r="Q60" s="214">
        <v>7664</v>
      </c>
      <c r="R60" s="214">
        <v>17473</v>
      </c>
      <c r="S60" s="263"/>
      <c r="T60" s="263"/>
      <c r="U60" s="227">
        <v>66530</v>
      </c>
      <c r="V60" s="214"/>
      <c r="W60" s="214">
        <v>3810</v>
      </c>
      <c r="X60" s="214">
        <v>10102</v>
      </c>
      <c r="Y60" s="214">
        <v>6677</v>
      </c>
      <c r="Z60" s="214"/>
      <c r="AA60" s="214">
        <v>406</v>
      </c>
      <c r="AB60" s="263"/>
      <c r="AC60" s="214">
        <v>427</v>
      </c>
      <c r="AD60" s="214"/>
      <c r="AE60" s="214">
        <v>6277</v>
      </c>
      <c r="AF60" s="214"/>
      <c r="AG60" s="214">
        <v>4621</v>
      </c>
      <c r="AH60" s="214">
        <v>909</v>
      </c>
      <c r="AI60" s="214">
        <v>543</v>
      </c>
      <c r="AJ60" s="214">
        <v>16324</v>
      </c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>
        <v>10061</v>
      </c>
      <c r="AV60" s="263"/>
      <c r="AW60" s="263"/>
      <c r="AX60" s="263"/>
      <c r="AY60" s="214">
        <v>95955</v>
      </c>
      <c r="AZ60" s="214"/>
      <c r="BA60" s="263"/>
      <c r="BB60" s="263"/>
      <c r="BC60" s="263"/>
      <c r="BD60" s="263"/>
      <c r="BE60" s="214">
        <v>56157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>
        <v>18.809999999999999</v>
      </c>
      <c r="F61" s="243"/>
      <c r="G61" s="243"/>
      <c r="H61" s="243"/>
      <c r="I61" s="243"/>
      <c r="J61" s="243">
        <v>0</v>
      </c>
      <c r="K61" s="243">
        <v>29.94</v>
      </c>
      <c r="L61" s="243">
        <v>2.74</v>
      </c>
      <c r="M61" s="243"/>
      <c r="N61" s="243"/>
      <c r="O61" s="243">
        <v>0.84</v>
      </c>
      <c r="P61" s="244">
        <v>4.26</v>
      </c>
      <c r="Q61" s="244">
        <v>0.05</v>
      </c>
      <c r="R61" s="244">
        <v>1.07</v>
      </c>
      <c r="S61" s="245">
        <v>1.85</v>
      </c>
      <c r="T61" s="245"/>
      <c r="U61" s="246">
        <v>8.94</v>
      </c>
      <c r="V61" s="244"/>
      <c r="W61" s="244"/>
      <c r="X61" s="244"/>
      <c r="Y61" s="244">
        <v>9.85</v>
      </c>
      <c r="Z61" s="244"/>
      <c r="AA61" s="244"/>
      <c r="AB61" s="245">
        <v>2.09</v>
      </c>
      <c r="AC61" s="244">
        <v>1.04</v>
      </c>
      <c r="AD61" s="244"/>
      <c r="AE61" s="244">
        <v>9.24</v>
      </c>
      <c r="AF61" s="244"/>
      <c r="AG61" s="244">
        <v>5.1099999999999994</v>
      </c>
      <c r="AH61" s="244">
        <v>4.4800000000000004</v>
      </c>
      <c r="AI61" s="244">
        <v>1.1299999999999999</v>
      </c>
      <c r="AJ61" s="244">
        <v>34</v>
      </c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>
        <v>18.54</v>
      </c>
      <c r="AV61" s="245">
        <v>2.54</v>
      </c>
      <c r="AW61" s="245"/>
      <c r="AX61" s="245"/>
      <c r="AY61" s="244">
        <v>11.36</v>
      </c>
      <c r="AZ61" s="244"/>
      <c r="BA61" s="245">
        <v>0.57999999999999996</v>
      </c>
      <c r="BB61" s="245">
        <v>1.4</v>
      </c>
      <c r="BC61" s="245"/>
      <c r="BD61" s="245">
        <v>2.87</v>
      </c>
      <c r="BE61" s="244">
        <v>6.31</v>
      </c>
      <c r="BF61" s="245">
        <v>13.47</v>
      </c>
      <c r="BG61" s="245"/>
      <c r="BH61" s="245">
        <v>3.7</v>
      </c>
      <c r="BI61" s="245"/>
      <c r="BJ61" s="245">
        <v>4.18</v>
      </c>
      <c r="BK61" s="245">
        <v>15.24</v>
      </c>
      <c r="BL61" s="245">
        <v>5.87</v>
      </c>
      <c r="BM61" s="245"/>
      <c r="BN61" s="245">
        <v>5.0999999999999996</v>
      </c>
      <c r="BO61" s="245">
        <v>0.5</v>
      </c>
      <c r="BP61" s="245"/>
      <c r="BQ61" s="245"/>
      <c r="BR61" s="245">
        <v>2.2999999999999998</v>
      </c>
      <c r="BS61" s="245"/>
      <c r="BT61" s="245"/>
      <c r="BU61" s="245"/>
      <c r="BV61" s="245">
        <v>4.2699999999999996</v>
      </c>
      <c r="BW61" s="245"/>
      <c r="BX61" s="245"/>
      <c r="BY61" s="245">
        <v>1.98</v>
      </c>
      <c r="BZ61" s="245"/>
      <c r="CA61" s="245">
        <v>0.2</v>
      </c>
      <c r="CB61" s="245">
        <v>3.16</v>
      </c>
      <c r="CC61" s="245">
        <v>3.1100000000000003</v>
      </c>
      <c r="CD61" s="247" t="s">
        <v>233</v>
      </c>
      <c r="CE61" s="268">
        <f t="shared" ref="CE61:CE69" si="4">SUM(C61:CD61)</f>
        <v>242.12000000000003</v>
      </c>
    </row>
    <row r="62" spans="1:83" x14ac:dyDescent="0.35">
      <c r="A62" s="39" t="s">
        <v>248</v>
      </c>
      <c r="B62" s="20"/>
      <c r="C62" s="213"/>
      <c r="D62" s="213"/>
      <c r="E62" s="213">
        <v>1659541.8</v>
      </c>
      <c r="F62" s="213"/>
      <c r="G62" s="213"/>
      <c r="H62" s="213"/>
      <c r="I62" s="213"/>
      <c r="J62" s="213">
        <v>0</v>
      </c>
      <c r="K62" s="213">
        <v>1920369.18</v>
      </c>
      <c r="L62" s="213">
        <v>277821.40000000002</v>
      </c>
      <c r="M62" s="213"/>
      <c r="N62" s="213"/>
      <c r="O62" s="213">
        <v>184373.11</v>
      </c>
      <c r="P62" s="214">
        <v>476739.25</v>
      </c>
      <c r="Q62" s="214">
        <v>5848.73</v>
      </c>
      <c r="R62" s="214">
        <v>420177.72</v>
      </c>
      <c r="S62" s="228">
        <v>61907.05</v>
      </c>
      <c r="T62" s="228"/>
      <c r="U62" s="227">
        <v>590423.92000000004</v>
      </c>
      <c r="V62" s="214"/>
      <c r="W62" s="214"/>
      <c r="X62" s="214"/>
      <c r="Y62" s="214">
        <v>1093748.72</v>
      </c>
      <c r="Z62" s="214"/>
      <c r="AA62" s="214"/>
      <c r="AB62" s="240">
        <v>240256</v>
      </c>
      <c r="AC62" s="214">
        <v>89625.38</v>
      </c>
      <c r="AD62" s="214"/>
      <c r="AE62" s="214">
        <v>630090.51</v>
      </c>
      <c r="AF62" s="214"/>
      <c r="AG62" s="214">
        <v>538020</v>
      </c>
      <c r="AH62" s="214">
        <v>236555.19</v>
      </c>
      <c r="AI62" s="214">
        <v>114494</v>
      </c>
      <c r="AJ62" s="214">
        <v>3424155.3600000003</v>
      </c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>
        <v>1105068.6299999999</v>
      </c>
      <c r="AV62" s="228">
        <v>174918.15999999997</v>
      </c>
      <c r="AW62" s="228"/>
      <c r="AX62" s="228"/>
      <c r="AY62" s="214">
        <v>519199.18</v>
      </c>
      <c r="AZ62" s="214"/>
      <c r="BA62" s="228">
        <v>21396.43</v>
      </c>
      <c r="BB62" s="228">
        <v>121828.43</v>
      </c>
      <c r="BC62" s="228"/>
      <c r="BD62" s="228">
        <v>165275.12</v>
      </c>
      <c r="BE62" s="214">
        <v>423070.15</v>
      </c>
      <c r="BF62" s="228">
        <v>539098.26</v>
      </c>
      <c r="BG62" s="228"/>
      <c r="BH62" s="228">
        <v>299113.26</v>
      </c>
      <c r="BI62" s="228"/>
      <c r="BJ62" s="228">
        <v>238161.28</v>
      </c>
      <c r="BK62" s="228">
        <v>740789.13</v>
      </c>
      <c r="BL62" s="228">
        <v>273855.01</v>
      </c>
      <c r="BM62" s="228"/>
      <c r="BN62" s="228">
        <v>602554.89</v>
      </c>
      <c r="BO62" s="228">
        <v>28524.400000000001</v>
      </c>
      <c r="BP62" s="228"/>
      <c r="BQ62" s="228"/>
      <c r="BR62" s="228">
        <v>98192.5</v>
      </c>
      <c r="BS62" s="228"/>
      <c r="BT62" s="228"/>
      <c r="BU62" s="228"/>
      <c r="BV62" s="228">
        <v>201607.87</v>
      </c>
      <c r="BW62" s="228"/>
      <c r="BX62" s="228"/>
      <c r="BY62" s="228">
        <v>185896.85</v>
      </c>
      <c r="BZ62" s="228"/>
      <c r="CA62" s="228">
        <v>17424.509999999998</v>
      </c>
      <c r="CB62" s="228">
        <v>307051.26</v>
      </c>
      <c r="CC62" s="228">
        <v>186952.01</v>
      </c>
      <c r="CD62" s="29" t="s">
        <v>233</v>
      </c>
      <c r="CE62" s="32">
        <f t="shared" si="4"/>
        <v>18214124.650000002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512410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592944</v>
      </c>
      <c r="L63" s="269">
        <f t="shared" si="5"/>
        <v>85782</v>
      </c>
      <c r="M63" s="269">
        <f t="shared" si="5"/>
        <v>0</v>
      </c>
      <c r="N63" s="269">
        <f t="shared" si="5"/>
        <v>0</v>
      </c>
      <c r="O63" s="269">
        <f t="shared" si="5"/>
        <v>56928</v>
      </c>
      <c r="P63" s="269">
        <f t="shared" si="5"/>
        <v>147201</v>
      </c>
      <c r="Q63" s="269">
        <f t="shared" si="5"/>
        <v>1806</v>
      </c>
      <c r="R63" s="269">
        <f t="shared" si="5"/>
        <v>129737</v>
      </c>
      <c r="S63" s="269">
        <f t="shared" si="5"/>
        <v>19115</v>
      </c>
      <c r="T63" s="269">
        <f t="shared" si="5"/>
        <v>0</v>
      </c>
      <c r="U63" s="269">
        <f t="shared" si="5"/>
        <v>182303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337712</v>
      </c>
      <c r="Z63" s="269">
        <f t="shared" si="5"/>
        <v>0</v>
      </c>
      <c r="AA63" s="269">
        <f t="shared" si="5"/>
        <v>0</v>
      </c>
      <c r="AB63" s="269">
        <f t="shared" si="5"/>
        <v>74183</v>
      </c>
      <c r="AC63" s="269">
        <f t="shared" si="5"/>
        <v>27673</v>
      </c>
      <c r="AD63" s="269">
        <f t="shared" si="5"/>
        <v>0</v>
      </c>
      <c r="AE63" s="269">
        <f t="shared" si="5"/>
        <v>194550</v>
      </c>
      <c r="AF63" s="269">
        <f t="shared" si="5"/>
        <v>0</v>
      </c>
      <c r="AG63" s="269">
        <f t="shared" si="5"/>
        <v>166122</v>
      </c>
      <c r="AH63" s="269">
        <f t="shared" si="5"/>
        <v>73040</v>
      </c>
      <c r="AI63" s="269">
        <f t="shared" si="5"/>
        <v>35352</v>
      </c>
      <c r="AJ63" s="269">
        <f t="shared" si="5"/>
        <v>1057262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341207</v>
      </c>
      <c r="AV63" s="269">
        <f t="shared" si="5"/>
        <v>54009</v>
      </c>
      <c r="AW63" s="269">
        <f t="shared" si="5"/>
        <v>0</v>
      </c>
      <c r="AX63" s="269">
        <f t="shared" si="5"/>
        <v>0</v>
      </c>
      <c r="AY63" s="269">
        <f t="shared" si="5"/>
        <v>160311</v>
      </c>
      <c r="AZ63" s="269">
        <f t="shared" si="5"/>
        <v>0</v>
      </c>
      <c r="BA63" s="269">
        <f t="shared" si="5"/>
        <v>6606</v>
      </c>
      <c r="BB63" s="269">
        <f t="shared" si="5"/>
        <v>37616</v>
      </c>
      <c r="BC63" s="269">
        <f t="shared" si="5"/>
        <v>0</v>
      </c>
      <c r="BD63" s="269">
        <f t="shared" si="5"/>
        <v>51031</v>
      </c>
      <c r="BE63" s="269">
        <f t="shared" si="5"/>
        <v>130630</v>
      </c>
      <c r="BF63" s="269">
        <f t="shared" si="5"/>
        <v>166455</v>
      </c>
      <c r="BG63" s="269">
        <f t="shared" si="5"/>
        <v>0</v>
      </c>
      <c r="BH63" s="269">
        <f t="shared" si="5"/>
        <v>92356</v>
      </c>
      <c r="BI63" s="269">
        <f t="shared" si="5"/>
        <v>0</v>
      </c>
      <c r="BJ63" s="269">
        <f t="shared" si="5"/>
        <v>73536</v>
      </c>
      <c r="BK63" s="269">
        <f t="shared" si="5"/>
        <v>228730</v>
      </c>
      <c r="BL63" s="269">
        <f t="shared" si="5"/>
        <v>84557</v>
      </c>
      <c r="BM63" s="269">
        <f t="shared" si="5"/>
        <v>0</v>
      </c>
      <c r="BN63" s="269">
        <f t="shared" si="5"/>
        <v>186048</v>
      </c>
      <c r="BO63" s="269">
        <f t="shared" si="5"/>
        <v>8807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30318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62250</v>
      </c>
      <c r="BW63" s="269">
        <f t="shared" si="6"/>
        <v>0</v>
      </c>
      <c r="BX63" s="269">
        <f t="shared" si="6"/>
        <v>0</v>
      </c>
      <c r="BY63" s="269">
        <f t="shared" si="6"/>
        <v>57399</v>
      </c>
      <c r="BZ63" s="269">
        <f t="shared" si="6"/>
        <v>0</v>
      </c>
      <c r="CA63" s="269">
        <f t="shared" si="6"/>
        <v>5380</v>
      </c>
      <c r="CB63" s="269">
        <f t="shared" si="6"/>
        <v>94807</v>
      </c>
      <c r="CC63" s="269">
        <f t="shared" si="6"/>
        <v>57724</v>
      </c>
      <c r="CD63" s="29" t="s">
        <v>233</v>
      </c>
      <c r="CE63" s="32">
        <f t="shared" si="4"/>
        <v>5623897</v>
      </c>
    </row>
    <row r="64" spans="1:83" x14ac:dyDescent="0.35">
      <c r="A64" s="39" t="s">
        <v>249</v>
      </c>
      <c r="B64" s="20"/>
      <c r="C64" s="213"/>
      <c r="D64" s="213"/>
      <c r="E64" s="213">
        <v>429129</v>
      </c>
      <c r="F64" s="213"/>
      <c r="G64" s="213"/>
      <c r="H64" s="213"/>
      <c r="I64" s="213"/>
      <c r="J64" s="213">
        <v>0</v>
      </c>
      <c r="K64" s="213">
        <v>73318</v>
      </c>
      <c r="L64" s="213">
        <v>0</v>
      </c>
      <c r="M64" s="213"/>
      <c r="N64" s="213"/>
      <c r="O64" s="213">
        <v>243757</v>
      </c>
      <c r="P64" s="214">
        <v>361</v>
      </c>
      <c r="Q64" s="214">
        <v>0</v>
      </c>
      <c r="R64" s="214">
        <v>0</v>
      </c>
      <c r="S64" s="228">
        <v>0</v>
      </c>
      <c r="T64" s="228"/>
      <c r="U64" s="227">
        <v>322564</v>
      </c>
      <c r="V64" s="214"/>
      <c r="W64" s="214">
        <v>143054</v>
      </c>
      <c r="X64" s="214"/>
      <c r="Y64" s="214">
        <v>0</v>
      </c>
      <c r="Z64" s="214"/>
      <c r="AA64" s="214">
        <v>61600</v>
      </c>
      <c r="AB64" s="240">
        <v>49052</v>
      </c>
      <c r="AC64" s="214"/>
      <c r="AD64" s="214"/>
      <c r="AE64" s="214">
        <v>76063</v>
      </c>
      <c r="AF64" s="214"/>
      <c r="AG64" s="214">
        <v>894169</v>
      </c>
      <c r="AH64" s="214"/>
      <c r="AI64" s="214"/>
      <c r="AJ64" s="214">
        <v>304668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>
        <v>18500</v>
      </c>
      <c r="AV64" s="228">
        <v>78661</v>
      </c>
      <c r="AW64" s="228"/>
      <c r="AX64" s="228"/>
      <c r="AY64" s="214">
        <v>2457</v>
      </c>
      <c r="AZ64" s="214"/>
      <c r="BA64" s="228"/>
      <c r="BB64" s="228">
        <v>199</v>
      </c>
      <c r="BC64" s="228"/>
      <c r="BD64" s="228"/>
      <c r="BE64" s="214"/>
      <c r="BF64" s="228"/>
      <c r="BG64" s="228"/>
      <c r="BH64" s="228"/>
      <c r="BI64" s="228"/>
      <c r="BJ64" s="228">
        <v>191378</v>
      </c>
      <c r="BK64" s="228">
        <v>30</v>
      </c>
      <c r="BL64" s="228">
        <v>17</v>
      </c>
      <c r="BM64" s="228"/>
      <c r="BN64" s="228">
        <v>62623</v>
      </c>
      <c r="BO64" s="228"/>
      <c r="BP64" s="228"/>
      <c r="BQ64" s="228"/>
      <c r="BR64" s="228">
        <v>96773</v>
      </c>
      <c r="BS64" s="228"/>
      <c r="BT64" s="228"/>
      <c r="BU64" s="228"/>
      <c r="BV64" s="228">
        <v>32774</v>
      </c>
      <c r="BW64" s="228"/>
      <c r="BX64" s="228"/>
      <c r="BY64" s="228"/>
      <c r="BZ64" s="228"/>
      <c r="CA64" s="228"/>
      <c r="CB64" s="228">
        <v>3521</v>
      </c>
      <c r="CC64" s="228">
        <v>24232</v>
      </c>
      <c r="CD64" s="29" t="s">
        <v>233</v>
      </c>
      <c r="CE64" s="32">
        <f t="shared" si="4"/>
        <v>3108900</v>
      </c>
    </row>
    <row r="65" spans="1:83" x14ac:dyDescent="0.35">
      <c r="A65" s="39" t="s">
        <v>250</v>
      </c>
      <c r="B65" s="20"/>
      <c r="C65" s="213"/>
      <c r="D65" s="213"/>
      <c r="E65" s="213">
        <v>71640</v>
      </c>
      <c r="F65" s="213"/>
      <c r="G65" s="213"/>
      <c r="H65" s="213"/>
      <c r="I65" s="213"/>
      <c r="J65" s="213">
        <v>2471</v>
      </c>
      <c r="K65" s="213">
        <v>88275</v>
      </c>
      <c r="L65" s="213">
        <v>0</v>
      </c>
      <c r="M65" s="213"/>
      <c r="N65" s="213"/>
      <c r="O65" s="213">
        <v>6979</v>
      </c>
      <c r="P65" s="214">
        <v>113119</v>
      </c>
      <c r="Q65" s="214">
        <v>0</v>
      </c>
      <c r="R65" s="214">
        <v>14760</v>
      </c>
      <c r="S65" s="228">
        <v>86168</v>
      </c>
      <c r="T65" s="228"/>
      <c r="U65" s="227">
        <v>1158105</v>
      </c>
      <c r="V65" s="214"/>
      <c r="W65" s="214">
        <v>2903</v>
      </c>
      <c r="X65" s="214">
        <v>13850</v>
      </c>
      <c r="Y65" s="214">
        <v>19689</v>
      </c>
      <c r="Z65" s="214"/>
      <c r="AA65" s="214">
        <v>13339</v>
      </c>
      <c r="AB65" s="240">
        <v>947889</v>
      </c>
      <c r="AC65" s="214">
        <v>8062</v>
      </c>
      <c r="AD65" s="214"/>
      <c r="AE65" s="214">
        <v>17099</v>
      </c>
      <c r="AF65" s="214"/>
      <c r="AG65" s="214">
        <v>54066</v>
      </c>
      <c r="AH65" s="214">
        <v>43916</v>
      </c>
      <c r="AI65" s="214"/>
      <c r="AJ65" s="214">
        <v>199942</v>
      </c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>
        <v>13186</v>
      </c>
      <c r="AV65" s="228">
        <v>10429</v>
      </c>
      <c r="AW65" s="228"/>
      <c r="AX65" s="228"/>
      <c r="AY65" s="214">
        <v>238877</v>
      </c>
      <c r="AZ65" s="214"/>
      <c r="BA65" s="228">
        <v>14035</v>
      </c>
      <c r="BB65" s="228">
        <v>1298</v>
      </c>
      <c r="BC65" s="228"/>
      <c r="BD65" s="228">
        <v>2125</v>
      </c>
      <c r="BE65" s="214">
        <v>73293</v>
      </c>
      <c r="BF65" s="228">
        <v>73445</v>
      </c>
      <c r="BG65" s="228"/>
      <c r="BH65" s="228">
        <v>19881</v>
      </c>
      <c r="BI65" s="228"/>
      <c r="BJ65" s="228">
        <v>4459</v>
      </c>
      <c r="BK65" s="228">
        <v>18066</v>
      </c>
      <c r="BL65" s="228">
        <v>13759</v>
      </c>
      <c r="BM65" s="228"/>
      <c r="BN65" s="228">
        <v>35919</v>
      </c>
      <c r="BO65" s="228">
        <v>743</v>
      </c>
      <c r="BP65" s="228"/>
      <c r="BQ65" s="228"/>
      <c r="BR65" s="228">
        <v>5735</v>
      </c>
      <c r="BS65" s="228"/>
      <c r="BT65" s="228"/>
      <c r="BU65" s="228"/>
      <c r="BV65" s="228">
        <v>8274</v>
      </c>
      <c r="BW65" s="228"/>
      <c r="BX65" s="228"/>
      <c r="BY65" s="228">
        <v>1176</v>
      </c>
      <c r="BZ65" s="228"/>
      <c r="CA65" s="228">
        <v>1450</v>
      </c>
      <c r="CB65" s="228">
        <v>318</v>
      </c>
      <c r="CC65" s="228">
        <v>328616</v>
      </c>
      <c r="CD65" s="29" t="s">
        <v>233</v>
      </c>
      <c r="CE65" s="32">
        <f t="shared" si="4"/>
        <v>3727356</v>
      </c>
    </row>
    <row r="66" spans="1:83" x14ac:dyDescent="0.35">
      <c r="A66" s="39" t="s">
        <v>251</v>
      </c>
      <c r="B66" s="20"/>
      <c r="C66" s="213"/>
      <c r="D66" s="213"/>
      <c r="E66" s="213">
        <v>1540</v>
      </c>
      <c r="F66" s="213"/>
      <c r="G66" s="213"/>
      <c r="H66" s="213"/>
      <c r="I66" s="213"/>
      <c r="J66" s="213">
        <v>0</v>
      </c>
      <c r="K66" s="213">
        <v>598</v>
      </c>
      <c r="L66" s="213">
        <v>0</v>
      </c>
      <c r="M66" s="213"/>
      <c r="N66" s="213"/>
      <c r="O66" s="213">
        <v>0</v>
      </c>
      <c r="P66" s="214">
        <v>11486</v>
      </c>
      <c r="Q66" s="214">
        <v>0</v>
      </c>
      <c r="R66" s="214">
        <v>0</v>
      </c>
      <c r="S66" s="228">
        <v>0</v>
      </c>
      <c r="T66" s="228"/>
      <c r="U66" s="227">
        <v>835</v>
      </c>
      <c r="V66" s="214"/>
      <c r="W66" s="214"/>
      <c r="X66" s="214"/>
      <c r="Y66" s="214">
        <v>1688</v>
      </c>
      <c r="Z66" s="214"/>
      <c r="AA66" s="214"/>
      <c r="AB66" s="240">
        <v>2467</v>
      </c>
      <c r="AC66" s="214"/>
      <c r="AD66" s="214"/>
      <c r="AE66" s="214">
        <v>565</v>
      </c>
      <c r="AF66" s="214"/>
      <c r="AG66" s="214">
        <v>1299</v>
      </c>
      <c r="AH66" s="214">
        <v>16200</v>
      </c>
      <c r="AI66" s="214"/>
      <c r="AJ66" s="214">
        <v>73179</v>
      </c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>
        <v>18836</v>
      </c>
      <c r="AV66" s="228">
        <v>1350</v>
      </c>
      <c r="AW66" s="228"/>
      <c r="AX66" s="228"/>
      <c r="AY66" s="214">
        <v>0</v>
      </c>
      <c r="AZ66" s="214"/>
      <c r="BA66" s="228"/>
      <c r="BB66" s="228">
        <v>770</v>
      </c>
      <c r="BC66" s="228"/>
      <c r="BD66" s="228">
        <v>901</v>
      </c>
      <c r="BE66" s="214">
        <v>338021</v>
      </c>
      <c r="BF66" s="228">
        <v>45</v>
      </c>
      <c r="BG66" s="228"/>
      <c r="BH66" s="228">
        <v>3841</v>
      </c>
      <c r="BI66" s="228"/>
      <c r="BJ66" s="228">
        <v>494</v>
      </c>
      <c r="BK66" s="228">
        <v>1026</v>
      </c>
      <c r="BL66" s="228">
        <v>1495</v>
      </c>
      <c r="BM66" s="228"/>
      <c r="BN66" s="228">
        <v>9656</v>
      </c>
      <c r="BO66" s="228"/>
      <c r="BP66" s="228"/>
      <c r="BQ66" s="228"/>
      <c r="BR66" s="228">
        <v>812</v>
      </c>
      <c r="BS66" s="228"/>
      <c r="BT66" s="228"/>
      <c r="BU66" s="228"/>
      <c r="BV66" s="228">
        <v>597</v>
      </c>
      <c r="BW66" s="228"/>
      <c r="BX66" s="228"/>
      <c r="BY66" s="228">
        <v>133</v>
      </c>
      <c r="BZ66" s="228"/>
      <c r="CA66" s="228"/>
      <c r="CB66" s="228"/>
      <c r="CC66" s="228">
        <v>1119</v>
      </c>
      <c r="CD66" s="29" t="s">
        <v>233</v>
      </c>
      <c r="CE66" s="32">
        <f t="shared" si="4"/>
        <v>488953</v>
      </c>
    </row>
    <row r="67" spans="1:83" x14ac:dyDescent="0.35">
      <c r="A67" s="39" t="s">
        <v>252</v>
      </c>
      <c r="B67" s="20"/>
      <c r="C67" s="213"/>
      <c r="D67" s="213"/>
      <c r="E67" s="213">
        <v>54685</v>
      </c>
      <c r="F67" s="213"/>
      <c r="G67" s="213"/>
      <c r="H67" s="213"/>
      <c r="I67" s="213"/>
      <c r="J67" s="213">
        <v>85</v>
      </c>
      <c r="K67" s="213">
        <v>12236</v>
      </c>
      <c r="L67" s="213">
        <v>0</v>
      </c>
      <c r="M67" s="213"/>
      <c r="N67" s="213"/>
      <c r="O67" s="213">
        <v>895</v>
      </c>
      <c r="P67" s="214">
        <v>28261</v>
      </c>
      <c r="Q67" s="214">
        <v>0</v>
      </c>
      <c r="R67" s="214">
        <v>4545</v>
      </c>
      <c r="S67" s="228">
        <v>874</v>
      </c>
      <c r="T67" s="228"/>
      <c r="U67" s="227">
        <v>60661</v>
      </c>
      <c r="V67" s="214"/>
      <c r="W67" s="214"/>
      <c r="X67" s="214">
        <v>65168</v>
      </c>
      <c r="Y67" s="214">
        <v>208549</v>
      </c>
      <c r="Z67" s="214"/>
      <c r="AA67" s="214">
        <v>254</v>
      </c>
      <c r="AB67" s="240">
        <v>102808</v>
      </c>
      <c r="AC67" s="214">
        <v>1763</v>
      </c>
      <c r="AD67" s="214"/>
      <c r="AE67" s="214">
        <v>2408</v>
      </c>
      <c r="AF67" s="214"/>
      <c r="AG67" s="214">
        <v>11126</v>
      </c>
      <c r="AH67" s="214">
        <v>33793</v>
      </c>
      <c r="AI67" s="214"/>
      <c r="AJ67" s="214">
        <v>56368</v>
      </c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>
        <v>81556</v>
      </c>
      <c r="AV67" s="228">
        <v>6666</v>
      </c>
      <c r="AW67" s="228"/>
      <c r="AX67" s="228"/>
      <c r="AY67" s="214">
        <v>4048</v>
      </c>
      <c r="AZ67" s="214"/>
      <c r="BA67" s="228">
        <v>97212</v>
      </c>
      <c r="BB67" s="228"/>
      <c r="BC67" s="228"/>
      <c r="BD67" s="228">
        <v>-14605</v>
      </c>
      <c r="BE67" s="214">
        <v>186738</v>
      </c>
      <c r="BF67" s="228">
        <v>15937</v>
      </c>
      <c r="BG67" s="228"/>
      <c r="BH67" s="228">
        <v>381922</v>
      </c>
      <c r="BI67" s="228"/>
      <c r="BJ67" s="228">
        <v>47210</v>
      </c>
      <c r="BK67" s="228">
        <v>145084</v>
      </c>
      <c r="BL67" s="228">
        <v>1397</v>
      </c>
      <c r="BM67" s="228"/>
      <c r="BN67" s="228">
        <v>138306</v>
      </c>
      <c r="BO67" s="228"/>
      <c r="BP67" s="228"/>
      <c r="BQ67" s="228"/>
      <c r="BR67" s="228">
        <v>40475</v>
      </c>
      <c r="BS67" s="228"/>
      <c r="BT67" s="228"/>
      <c r="BU67" s="228"/>
      <c r="BV67" s="228">
        <v>18042</v>
      </c>
      <c r="BW67" s="228"/>
      <c r="BX67" s="228"/>
      <c r="BY67" s="228"/>
      <c r="BZ67" s="228"/>
      <c r="CA67" s="228"/>
      <c r="CB67" s="228">
        <v>25181</v>
      </c>
      <c r="CC67" s="228">
        <v>75885</v>
      </c>
      <c r="CD67" s="29" t="s">
        <v>233</v>
      </c>
      <c r="CE67" s="32">
        <f t="shared" si="4"/>
        <v>1895533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137351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1057</v>
      </c>
      <c r="K68" s="32">
        <f t="shared" si="7"/>
        <v>58081</v>
      </c>
      <c r="L68" s="32">
        <f t="shared" si="7"/>
        <v>10859</v>
      </c>
      <c r="M68" s="32">
        <f t="shared" si="7"/>
        <v>0</v>
      </c>
      <c r="N68" s="32">
        <f t="shared" si="7"/>
        <v>0</v>
      </c>
      <c r="O68" s="32">
        <f t="shared" si="7"/>
        <v>10345</v>
      </c>
      <c r="P68" s="32">
        <f t="shared" si="7"/>
        <v>156851</v>
      </c>
      <c r="Q68" s="32">
        <f t="shared" si="7"/>
        <v>0</v>
      </c>
      <c r="R68" s="32">
        <f t="shared" si="7"/>
        <v>10124</v>
      </c>
      <c r="S68" s="32">
        <f t="shared" si="7"/>
        <v>9445</v>
      </c>
      <c r="T68" s="32">
        <f t="shared" si="7"/>
        <v>0</v>
      </c>
      <c r="U68" s="32">
        <f t="shared" si="7"/>
        <v>70163</v>
      </c>
      <c r="V68" s="32">
        <f t="shared" si="7"/>
        <v>1476</v>
      </c>
      <c r="W68" s="32">
        <f t="shared" si="7"/>
        <v>0</v>
      </c>
      <c r="X68" s="32">
        <f t="shared" si="7"/>
        <v>0</v>
      </c>
      <c r="Y68" s="32">
        <f t="shared" si="7"/>
        <v>111437</v>
      </c>
      <c r="Z68" s="32">
        <f t="shared" si="7"/>
        <v>0</v>
      </c>
      <c r="AA68" s="32">
        <f t="shared" si="7"/>
        <v>0</v>
      </c>
      <c r="AB68" s="32">
        <f t="shared" si="7"/>
        <v>10917</v>
      </c>
      <c r="AC68" s="32">
        <f t="shared" si="7"/>
        <v>11091</v>
      </c>
      <c r="AD68" s="32">
        <f t="shared" si="7"/>
        <v>0</v>
      </c>
      <c r="AE68" s="32">
        <f t="shared" si="7"/>
        <v>25795</v>
      </c>
      <c r="AF68" s="32">
        <f t="shared" si="7"/>
        <v>0</v>
      </c>
      <c r="AG68" s="32">
        <f t="shared" si="7"/>
        <v>38861</v>
      </c>
      <c r="AH68" s="32">
        <f t="shared" si="7"/>
        <v>151425</v>
      </c>
      <c r="AI68" s="32">
        <f t="shared" si="7"/>
        <v>0</v>
      </c>
      <c r="AJ68" s="32">
        <f t="shared" si="7"/>
        <v>101938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12321</v>
      </c>
      <c r="AV68" s="32">
        <f t="shared" si="7"/>
        <v>24457</v>
      </c>
      <c r="AW68" s="32">
        <f t="shared" si="7"/>
        <v>0</v>
      </c>
      <c r="AX68" s="32">
        <f t="shared" si="7"/>
        <v>0</v>
      </c>
      <c r="AY68" s="32">
        <f t="shared" si="7"/>
        <v>17282</v>
      </c>
      <c r="AZ68" s="32">
        <f t="shared" si="7"/>
        <v>4604</v>
      </c>
      <c r="BA68" s="32">
        <f t="shared" si="7"/>
        <v>12850</v>
      </c>
      <c r="BB68" s="32">
        <f t="shared" si="7"/>
        <v>626</v>
      </c>
      <c r="BC68" s="32">
        <f t="shared" si="7"/>
        <v>0</v>
      </c>
      <c r="BD68" s="32">
        <f t="shared" si="7"/>
        <v>626</v>
      </c>
      <c r="BE68" s="32">
        <f t="shared" si="7"/>
        <v>17798</v>
      </c>
      <c r="BF68" s="32">
        <f t="shared" si="7"/>
        <v>2303</v>
      </c>
      <c r="BG68" s="32">
        <f t="shared" si="7"/>
        <v>0</v>
      </c>
      <c r="BH68" s="32">
        <f t="shared" si="7"/>
        <v>87735</v>
      </c>
      <c r="BI68" s="32">
        <f t="shared" si="7"/>
        <v>0</v>
      </c>
      <c r="BJ68" s="32">
        <f t="shared" si="7"/>
        <v>0</v>
      </c>
      <c r="BK68" s="32">
        <f t="shared" si="7"/>
        <v>11535</v>
      </c>
      <c r="BL68" s="32">
        <f t="shared" si="7"/>
        <v>950</v>
      </c>
      <c r="BM68" s="32">
        <f t="shared" si="7"/>
        <v>0</v>
      </c>
      <c r="BN68" s="32">
        <f t="shared" si="7"/>
        <v>59683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2540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3844</v>
      </c>
      <c r="BW68" s="32">
        <f t="shared" si="8"/>
        <v>0</v>
      </c>
      <c r="BX68" s="32">
        <f t="shared" si="8"/>
        <v>0</v>
      </c>
      <c r="BY68" s="32">
        <f t="shared" si="8"/>
        <v>1314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3400</v>
      </c>
      <c r="CD68" s="29" t="s">
        <v>233</v>
      </c>
      <c r="CE68" s="32">
        <f t="shared" si="4"/>
        <v>1181084</v>
      </c>
    </row>
    <row r="69" spans="1:83" x14ac:dyDescent="0.35">
      <c r="A69" s="39" t="s">
        <v>253</v>
      </c>
      <c r="B69" s="32"/>
      <c r="C69" s="213"/>
      <c r="D69" s="213"/>
      <c r="E69" s="213">
        <v>1506</v>
      </c>
      <c r="F69" s="213"/>
      <c r="G69" s="213"/>
      <c r="H69" s="213"/>
      <c r="I69" s="213"/>
      <c r="J69" s="213">
        <v>0</v>
      </c>
      <c r="K69" s="213">
        <v>2880</v>
      </c>
      <c r="L69" s="213">
        <v>0</v>
      </c>
      <c r="M69" s="213"/>
      <c r="N69" s="213"/>
      <c r="O69" s="213">
        <v>0</v>
      </c>
      <c r="P69" s="214">
        <v>0</v>
      </c>
      <c r="Q69" s="214">
        <v>0</v>
      </c>
      <c r="R69" s="214">
        <v>0</v>
      </c>
      <c r="S69" s="228">
        <v>0</v>
      </c>
      <c r="T69" s="228"/>
      <c r="U69" s="227">
        <v>23135</v>
      </c>
      <c r="V69" s="214"/>
      <c r="W69" s="214"/>
      <c r="X69" s="214"/>
      <c r="Y69" s="214">
        <v>0</v>
      </c>
      <c r="Z69" s="214"/>
      <c r="AA69" s="214"/>
      <c r="AB69" s="240">
        <v>40407</v>
      </c>
      <c r="AC69" s="214"/>
      <c r="AD69" s="214"/>
      <c r="AE69" s="214"/>
      <c r="AF69" s="214"/>
      <c r="AG69" s="214"/>
      <c r="AH69" s="214">
        <v>4146</v>
      </c>
      <c r="AI69" s="214"/>
      <c r="AJ69" s="214">
        <v>1301</v>
      </c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>
        <v>150</v>
      </c>
      <c r="AW69" s="228"/>
      <c r="AX69" s="228"/>
      <c r="AY69" s="214"/>
      <c r="AZ69" s="214"/>
      <c r="BA69" s="228"/>
      <c r="BB69" s="228"/>
      <c r="BC69" s="228"/>
      <c r="BD69" s="228"/>
      <c r="BE69" s="214">
        <v>20270</v>
      </c>
      <c r="BF69" s="228"/>
      <c r="BG69" s="228"/>
      <c r="BH69" s="228"/>
      <c r="BI69" s="228"/>
      <c r="BJ69" s="228"/>
      <c r="BK69" s="228"/>
      <c r="BL69" s="228">
        <v>3833</v>
      </c>
      <c r="BM69" s="228"/>
      <c r="BN69" s="228">
        <v>59368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>
        <v>994</v>
      </c>
      <c r="CD69" s="29" t="s">
        <v>233</v>
      </c>
      <c r="CE69" s="32">
        <f t="shared" si="4"/>
        <v>157990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4770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-3863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5247</v>
      </c>
      <c r="P70" s="32">
        <f t="shared" si="9"/>
        <v>2245</v>
      </c>
      <c r="Q70" s="32">
        <f t="shared" si="9"/>
        <v>0</v>
      </c>
      <c r="R70" s="32">
        <f t="shared" si="9"/>
        <v>11116</v>
      </c>
      <c r="S70" s="32">
        <f t="shared" si="9"/>
        <v>795</v>
      </c>
      <c r="T70" s="32">
        <f t="shared" si="9"/>
        <v>0</v>
      </c>
      <c r="U70" s="32">
        <f t="shared" si="9"/>
        <v>8718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8918</v>
      </c>
      <c r="Z70" s="32">
        <f t="shared" si="9"/>
        <v>0</v>
      </c>
      <c r="AA70" s="32">
        <f t="shared" si="9"/>
        <v>0</v>
      </c>
      <c r="AB70" s="32">
        <f t="shared" si="9"/>
        <v>12427</v>
      </c>
      <c r="AC70" s="32">
        <f t="shared" si="9"/>
        <v>0</v>
      </c>
      <c r="AD70" s="32">
        <f t="shared" si="9"/>
        <v>0</v>
      </c>
      <c r="AE70" s="32">
        <f t="shared" si="9"/>
        <v>8112</v>
      </c>
      <c r="AF70" s="32">
        <f t="shared" si="9"/>
        <v>0</v>
      </c>
      <c r="AG70" s="32">
        <f t="shared" si="9"/>
        <v>13660</v>
      </c>
      <c r="AH70" s="32">
        <f t="shared" si="9"/>
        <v>21702</v>
      </c>
      <c r="AI70" s="32">
        <f t="shared" si="9"/>
        <v>0</v>
      </c>
      <c r="AJ70" s="32">
        <f t="shared" si="9"/>
        <v>48969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27477</v>
      </c>
      <c r="AV70" s="32">
        <f t="shared" si="9"/>
        <v>2239</v>
      </c>
      <c r="AW70" s="32">
        <f t="shared" si="9"/>
        <v>0</v>
      </c>
      <c r="AX70" s="32">
        <f t="shared" si="9"/>
        <v>0</v>
      </c>
      <c r="AY70" s="32">
        <f t="shared" si="9"/>
        <v>2454</v>
      </c>
      <c r="AZ70" s="32">
        <f t="shared" si="9"/>
        <v>0</v>
      </c>
      <c r="BA70" s="32">
        <f t="shared" si="9"/>
        <v>43</v>
      </c>
      <c r="BB70" s="32">
        <f t="shared" si="9"/>
        <v>520</v>
      </c>
      <c r="BC70" s="32">
        <f t="shared" si="9"/>
        <v>0</v>
      </c>
      <c r="BD70" s="32">
        <f t="shared" si="9"/>
        <v>3186</v>
      </c>
      <c r="BE70" s="32">
        <f t="shared" si="9"/>
        <v>4664</v>
      </c>
      <c r="BF70" s="32">
        <f t="shared" si="9"/>
        <v>2354</v>
      </c>
      <c r="BG70" s="32">
        <f t="shared" si="9"/>
        <v>0</v>
      </c>
      <c r="BH70" s="32">
        <f t="shared" si="9"/>
        <v>61975</v>
      </c>
      <c r="BI70" s="32">
        <f t="shared" si="9"/>
        <v>0</v>
      </c>
      <c r="BJ70" s="32">
        <f t="shared" si="9"/>
        <v>21438</v>
      </c>
      <c r="BK70" s="32">
        <f t="shared" si="9"/>
        <v>27027</v>
      </c>
      <c r="BL70" s="32">
        <f t="shared" si="9"/>
        <v>614</v>
      </c>
      <c r="BM70" s="32">
        <f t="shared" si="9"/>
        <v>0</v>
      </c>
      <c r="BN70" s="32">
        <f t="shared" si="9"/>
        <v>170187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16716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24147</v>
      </c>
      <c r="BW70" s="32">
        <f t="shared" si="10"/>
        <v>0</v>
      </c>
      <c r="BX70" s="32">
        <f t="shared" si="10"/>
        <v>0</v>
      </c>
      <c r="BY70" s="32">
        <f t="shared" si="10"/>
        <v>3480</v>
      </c>
      <c r="BZ70" s="32">
        <f t="shared" si="10"/>
        <v>0</v>
      </c>
      <c r="CA70" s="32">
        <f t="shared" si="10"/>
        <v>591</v>
      </c>
      <c r="CB70" s="32">
        <f t="shared" si="10"/>
        <v>13081</v>
      </c>
      <c r="CC70" s="32">
        <f t="shared" si="10"/>
        <v>22161</v>
      </c>
      <c r="CD70" s="32">
        <f t="shared" si="10"/>
        <v>1296886</v>
      </c>
      <c r="CE70" s="32">
        <f>SUM(CE71:CE85)</f>
        <v>17325394.289999999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4770</v>
      </c>
      <c r="F84" s="30"/>
      <c r="G84" s="24"/>
      <c r="H84" s="24"/>
      <c r="I84" s="30"/>
      <c r="J84" s="30">
        <v>0</v>
      </c>
      <c r="K84" s="30">
        <v>-3863</v>
      </c>
      <c r="L84" s="30">
        <v>0</v>
      </c>
      <c r="M84" s="24"/>
      <c r="N84" s="24"/>
      <c r="O84" s="24">
        <v>5247</v>
      </c>
      <c r="P84" s="30">
        <v>2245</v>
      </c>
      <c r="Q84" s="30">
        <v>0</v>
      </c>
      <c r="R84" s="31">
        <v>11116</v>
      </c>
      <c r="S84" s="30">
        <v>795</v>
      </c>
      <c r="T84" s="24"/>
      <c r="U84" s="30">
        <v>8718</v>
      </c>
      <c r="V84" s="30"/>
      <c r="W84" s="24"/>
      <c r="X84" s="30"/>
      <c r="Y84" s="30">
        <v>8918</v>
      </c>
      <c r="Z84" s="30"/>
      <c r="AA84" s="30"/>
      <c r="AB84" s="30">
        <v>12427</v>
      </c>
      <c r="AC84" s="30"/>
      <c r="AD84" s="30"/>
      <c r="AE84" s="30">
        <v>8112</v>
      </c>
      <c r="AF84" s="30"/>
      <c r="AG84" s="30">
        <v>13660</v>
      </c>
      <c r="AH84" s="30">
        <v>21702</v>
      </c>
      <c r="AI84" s="30"/>
      <c r="AJ84" s="30">
        <v>48969</v>
      </c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>
        <v>27477</v>
      </c>
      <c r="AV84" s="30">
        <v>2239</v>
      </c>
      <c r="AW84" s="30"/>
      <c r="AX84" s="30"/>
      <c r="AY84" s="30">
        <v>2454</v>
      </c>
      <c r="AZ84" s="30"/>
      <c r="BA84" s="30">
        <v>43</v>
      </c>
      <c r="BB84" s="30">
        <v>520</v>
      </c>
      <c r="BC84" s="30"/>
      <c r="BD84" s="30">
        <v>3186</v>
      </c>
      <c r="BE84" s="30">
        <v>4664</v>
      </c>
      <c r="BF84" s="30">
        <v>2354</v>
      </c>
      <c r="BG84" s="30"/>
      <c r="BH84" s="31">
        <v>61975</v>
      </c>
      <c r="BI84" s="30"/>
      <c r="BJ84" s="30">
        <v>21438</v>
      </c>
      <c r="BK84" s="30">
        <v>27027</v>
      </c>
      <c r="BL84" s="30">
        <v>614</v>
      </c>
      <c r="BM84" s="30"/>
      <c r="BN84" s="30">
        <v>170187</v>
      </c>
      <c r="BO84" s="30"/>
      <c r="BP84" s="30"/>
      <c r="BQ84" s="30"/>
      <c r="BR84" s="30">
        <v>16716</v>
      </c>
      <c r="BS84" s="30"/>
      <c r="BT84" s="30"/>
      <c r="BU84" s="30"/>
      <c r="BV84" s="30">
        <v>24147</v>
      </c>
      <c r="BW84" s="30"/>
      <c r="BX84" s="30"/>
      <c r="BY84" s="30">
        <v>3480</v>
      </c>
      <c r="BZ84" s="30"/>
      <c r="CA84" s="30">
        <v>591</v>
      </c>
      <c r="CB84" s="30">
        <v>13081</v>
      </c>
      <c r="CC84" s="30">
        <v>22161</v>
      </c>
      <c r="CD84" s="35">
        <v>1296886</v>
      </c>
      <c r="CE84" s="32">
        <f t="shared" si="11"/>
        <v>1844056</v>
      </c>
    </row>
    <row r="85" spans="1:84" x14ac:dyDescent="0.35">
      <c r="A85" s="39" t="s">
        <v>269</v>
      </c>
      <c r="B85" s="20"/>
      <c r="C85" s="213"/>
      <c r="D85" s="213"/>
      <c r="E85" s="213">
        <v>0</v>
      </c>
      <c r="F85" s="213"/>
      <c r="G85" s="213"/>
      <c r="H85" s="213"/>
      <c r="I85" s="213"/>
      <c r="J85" s="213">
        <v>0</v>
      </c>
      <c r="K85" s="213">
        <v>0</v>
      </c>
      <c r="L85" s="213">
        <v>0</v>
      </c>
      <c r="M85" s="213"/>
      <c r="N85" s="213"/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/>
      <c r="U85" s="213">
        <v>0</v>
      </c>
      <c r="V85" s="213"/>
      <c r="W85" s="213"/>
      <c r="X85" s="213"/>
      <c r="Y85" s="213">
        <v>0</v>
      </c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1140235</v>
      </c>
      <c r="CE85" s="32">
        <v>15481338.289999999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2872572.8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3613</v>
      </c>
      <c r="K86" s="32">
        <f t="shared" si="12"/>
        <v>2744838.1799999997</v>
      </c>
      <c r="L86" s="32">
        <f t="shared" si="12"/>
        <v>374462.4</v>
      </c>
      <c r="M86" s="32">
        <f t="shared" si="12"/>
        <v>0</v>
      </c>
      <c r="N86" s="32">
        <f t="shared" si="12"/>
        <v>0</v>
      </c>
      <c r="O86" s="32">
        <f t="shared" si="12"/>
        <v>508524.11</v>
      </c>
      <c r="P86" s="32">
        <f t="shared" si="12"/>
        <v>936263.25</v>
      </c>
      <c r="Q86" s="32">
        <f t="shared" si="12"/>
        <v>7654.73</v>
      </c>
      <c r="R86" s="32">
        <f t="shared" si="12"/>
        <v>590459.72</v>
      </c>
      <c r="S86" s="32">
        <f t="shared" si="12"/>
        <v>178304.05</v>
      </c>
      <c r="T86" s="32">
        <f t="shared" si="12"/>
        <v>0</v>
      </c>
      <c r="U86" s="32">
        <f t="shared" si="12"/>
        <v>2416907.92</v>
      </c>
      <c r="V86" s="32">
        <f t="shared" si="12"/>
        <v>1476</v>
      </c>
      <c r="W86" s="32">
        <f t="shared" si="12"/>
        <v>145957</v>
      </c>
      <c r="X86" s="32">
        <f t="shared" si="12"/>
        <v>79018</v>
      </c>
      <c r="Y86" s="32">
        <f t="shared" si="12"/>
        <v>1781741.72</v>
      </c>
      <c r="Z86" s="32">
        <f t="shared" si="12"/>
        <v>0</v>
      </c>
      <c r="AA86" s="32">
        <f t="shared" si="12"/>
        <v>75193</v>
      </c>
      <c r="AB86" s="32">
        <f t="shared" si="12"/>
        <v>1480406</v>
      </c>
      <c r="AC86" s="32">
        <f t="shared" si="12"/>
        <v>138214.38</v>
      </c>
      <c r="AD86" s="32">
        <f t="shared" si="12"/>
        <v>0</v>
      </c>
      <c r="AE86" s="32">
        <f t="shared" si="12"/>
        <v>954682.51</v>
      </c>
      <c r="AF86" s="32">
        <f t="shared" si="12"/>
        <v>0</v>
      </c>
      <c r="AG86" s="32">
        <f t="shared" si="12"/>
        <v>1717323</v>
      </c>
      <c r="AH86" s="32">
        <f t="shared" si="12"/>
        <v>580777.18999999994</v>
      </c>
      <c r="AI86" s="32">
        <f t="shared" si="12"/>
        <v>149846</v>
      </c>
      <c r="AJ86" s="32">
        <f t="shared" si="12"/>
        <v>5267782.3600000003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1618151.63</v>
      </c>
      <c r="AV86" s="32">
        <f t="shared" si="12"/>
        <v>352879.16</v>
      </c>
      <c r="AW86" s="32">
        <f t="shared" si="12"/>
        <v>0</v>
      </c>
      <c r="AX86" s="32">
        <f t="shared" si="12"/>
        <v>0</v>
      </c>
      <c r="AY86" s="32">
        <f t="shared" si="12"/>
        <v>944628.17999999993</v>
      </c>
      <c r="AZ86" s="32">
        <f t="shared" si="12"/>
        <v>4604</v>
      </c>
      <c r="BA86" s="32">
        <f t="shared" si="12"/>
        <v>152142.43</v>
      </c>
      <c r="BB86" s="32">
        <f t="shared" si="12"/>
        <v>162857.43</v>
      </c>
      <c r="BC86" s="32">
        <f t="shared" si="12"/>
        <v>0</v>
      </c>
      <c r="BD86" s="32">
        <f t="shared" si="12"/>
        <v>208539.12</v>
      </c>
      <c r="BE86" s="32">
        <f t="shared" si="12"/>
        <v>1194484.1499999999</v>
      </c>
      <c r="BF86" s="32">
        <f t="shared" si="12"/>
        <v>799637.26</v>
      </c>
      <c r="BG86" s="32">
        <f t="shared" si="12"/>
        <v>0</v>
      </c>
      <c r="BH86" s="32">
        <f t="shared" si="12"/>
        <v>946823.26</v>
      </c>
      <c r="BI86" s="32">
        <f t="shared" si="12"/>
        <v>0</v>
      </c>
      <c r="BJ86" s="32">
        <f t="shared" si="12"/>
        <v>576676.28</v>
      </c>
      <c r="BK86" s="32">
        <f t="shared" si="12"/>
        <v>1172287.1299999999</v>
      </c>
      <c r="BL86" s="32">
        <f t="shared" si="12"/>
        <v>380477.01</v>
      </c>
      <c r="BM86" s="32">
        <f t="shared" si="12"/>
        <v>0</v>
      </c>
      <c r="BN86" s="32">
        <f t="shared" si="12"/>
        <v>1324344.8900000001</v>
      </c>
      <c r="BO86" s="32">
        <f t="shared" si="12"/>
        <v>38074.400000000001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291561.5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351535.87</v>
      </c>
      <c r="BW86" s="32">
        <f t="shared" si="13"/>
        <v>0</v>
      </c>
      <c r="BX86" s="32">
        <f t="shared" si="13"/>
        <v>0</v>
      </c>
      <c r="BY86" s="32">
        <f t="shared" si="13"/>
        <v>249398.85</v>
      </c>
      <c r="BZ86" s="32">
        <f t="shared" si="13"/>
        <v>0</v>
      </c>
      <c r="CA86" s="32">
        <f t="shared" si="13"/>
        <v>24845.51</v>
      </c>
      <c r="CB86" s="32">
        <f t="shared" si="13"/>
        <v>443959.26</v>
      </c>
      <c r="CC86" s="32">
        <f t="shared" si="13"/>
        <v>701083.01</v>
      </c>
      <c r="CD86" s="32">
        <f t="shared" si="13"/>
        <v>156651</v>
      </c>
      <c r="CE86" s="32">
        <f t="shared" si="11"/>
        <v>35101658.649999999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869061.06</v>
      </c>
    </row>
    <row r="88" spans="1:84" x14ac:dyDescent="0.35">
      <c r="A88" s="26" t="s">
        <v>272</v>
      </c>
      <c r="B88" s="20"/>
      <c r="C88" s="213"/>
      <c r="D88" s="213"/>
      <c r="E88" s="213">
        <v>2771772</v>
      </c>
      <c r="F88" s="213"/>
      <c r="G88" s="213"/>
      <c r="H88" s="213"/>
      <c r="I88" s="213"/>
      <c r="J88" s="213">
        <v>98957</v>
      </c>
      <c r="K88" s="213">
        <v>2007475</v>
      </c>
      <c r="L88" s="213">
        <v>1248516</v>
      </c>
      <c r="M88" s="213"/>
      <c r="N88" s="213"/>
      <c r="O88" s="213">
        <v>182356</v>
      </c>
      <c r="P88" s="213">
        <v>367784</v>
      </c>
      <c r="Q88" s="213">
        <v>11122</v>
      </c>
      <c r="R88" s="213">
        <v>273483</v>
      </c>
      <c r="S88" s="213">
        <v>88428</v>
      </c>
      <c r="T88" s="213"/>
      <c r="U88" s="213">
        <v>660111</v>
      </c>
      <c r="V88" s="213"/>
      <c r="W88" s="213">
        <v>18133</v>
      </c>
      <c r="X88" s="213">
        <v>263923</v>
      </c>
      <c r="Y88" s="213">
        <v>179385</v>
      </c>
      <c r="Z88" s="213"/>
      <c r="AA88" s="213">
        <v>6082</v>
      </c>
      <c r="AB88" s="213">
        <v>809057</v>
      </c>
      <c r="AC88" s="213">
        <v>65660</v>
      </c>
      <c r="AD88" s="213"/>
      <c r="AE88" s="213">
        <v>278609</v>
      </c>
      <c r="AF88" s="213"/>
      <c r="AG88" s="213"/>
      <c r="AH88" s="213">
        <v>52785</v>
      </c>
      <c r="AI88" s="213">
        <v>138137</v>
      </c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>
        <v>42310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9564085</v>
      </c>
    </row>
    <row r="89" spans="1:84" x14ac:dyDescent="0.35">
      <c r="A89" s="26" t="s">
        <v>273</v>
      </c>
      <c r="B89" s="20"/>
      <c r="C89" s="213"/>
      <c r="D89" s="213"/>
      <c r="E89" s="213">
        <v>452040</v>
      </c>
      <c r="F89" s="213"/>
      <c r="G89" s="213"/>
      <c r="H89" s="213"/>
      <c r="I89" s="213"/>
      <c r="J89" s="213">
        <v>1311</v>
      </c>
      <c r="K89" s="213">
        <v>3958</v>
      </c>
      <c r="L89" s="213">
        <v>99813</v>
      </c>
      <c r="M89" s="213"/>
      <c r="N89" s="213"/>
      <c r="O89" s="213">
        <v>36531</v>
      </c>
      <c r="P89" s="213">
        <v>1697078</v>
      </c>
      <c r="Q89" s="213">
        <v>179015</v>
      </c>
      <c r="R89" s="213">
        <v>1429345</v>
      </c>
      <c r="S89" s="213">
        <v>284774</v>
      </c>
      <c r="T89" s="213"/>
      <c r="U89" s="213">
        <v>9001661</v>
      </c>
      <c r="V89" s="213"/>
      <c r="W89" s="213">
        <v>1220914</v>
      </c>
      <c r="X89" s="213">
        <v>4916082</v>
      </c>
      <c r="Y89" s="213">
        <v>4817798</v>
      </c>
      <c r="Z89" s="213"/>
      <c r="AA89" s="213">
        <v>276192</v>
      </c>
      <c r="AB89" s="213">
        <v>3429855</v>
      </c>
      <c r="AC89" s="213">
        <v>29438</v>
      </c>
      <c r="AD89" s="213"/>
      <c r="AE89" s="213">
        <v>3321487</v>
      </c>
      <c r="AF89" s="213"/>
      <c r="AG89" s="213">
        <v>8202775</v>
      </c>
      <c r="AH89" s="213">
        <v>833299</v>
      </c>
      <c r="AI89" s="213">
        <v>1017506</v>
      </c>
      <c r="AJ89" s="213">
        <v>5682431</v>
      </c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>
        <v>1103482</v>
      </c>
      <c r="AV89" s="213">
        <v>2465390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50502175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3223812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100268</v>
      </c>
      <c r="K90" s="32">
        <f t="shared" si="15"/>
        <v>2011433</v>
      </c>
      <c r="L90" s="32">
        <f t="shared" si="15"/>
        <v>1348329</v>
      </c>
      <c r="M90" s="32">
        <f t="shared" si="15"/>
        <v>0</v>
      </c>
      <c r="N90" s="32">
        <f t="shared" si="15"/>
        <v>0</v>
      </c>
      <c r="O90" s="32">
        <f t="shared" si="15"/>
        <v>218887</v>
      </c>
      <c r="P90" s="32">
        <f t="shared" si="15"/>
        <v>2064862</v>
      </c>
      <c r="Q90" s="32">
        <f t="shared" si="15"/>
        <v>190137</v>
      </c>
      <c r="R90" s="32">
        <f t="shared" si="15"/>
        <v>1702828</v>
      </c>
      <c r="S90" s="32">
        <f t="shared" si="15"/>
        <v>373202</v>
      </c>
      <c r="T90" s="32">
        <f t="shared" si="15"/>
        <v>0</v>
      </c>
      <c r="U90" s="32">
        <f t="shared" si="15"/>
        <v>9661772</v>
      </c>
      <c r="V90" s="32">
        <f t="shared" si="15"/>
        <v>0</v>
      </c>
      <c r="W90" s="32">
        <f t="shared" si="15"/>
        <v>1239047</v>
      </c>
      <c r="X90" s="32">
        <f t="shared" si="15"/>
        <v>5180005</v>
      </c>
      <c r="Y90" s="32">
        <f t="shared" si="15"/>
        <v>4997183</v>
      </c>
      <c r="Z90" s="32">
        <f t="shared" si="15"/>
        <v>0</v>
      </c>
      <c r="AA90" s="32">
        <f t="shared" si="15"/>
        <v>282274</v>
      </c>
      <c r="AB90" s="32">
        <f t="shared" si="15"/>
        <v>4238912</v>
      </c>
      <c r="AC90" s="32">
        <f t="shared" si="15"/>
        <v>95098</v>
      </c>
      <c r="AD90" s="32">
        <f t="shared" si="15"/>
        <v>0</v>
      </c>
      <c r="AE90" s="32">
        <f t="shared" si="15"/>
        <v>3600096</v>
      </c>
      <c r="AF90" s="32">
        <f t="shared" si="15"/>
        <v>0</v>
      </c>
      <c r="AG90" s="32">
        <f t="shared" si="15"/>
        <v>8202775</v>
      </c>
      <c r="AH90" s="32">
        <f t="shared" si="15"/>
        <v>886084</v>
      </c>
      <c r="AI90" s="32">
        <f t="shared" si="15"/>
        <v>1155643</v>
      </c>
      <c r="AJ90" s="32">
        <f t="shared" si="15"/>
        <v>5682431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1103482</v>
      </c>
      <c r="AV90" s="32">
        <f t="shared" si="15"/>
        <v>2507700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60066260</v>
      </c>
    </row>
    <row r="91" spans="1:84" x14ac:dyDescent="0.35">
      <c r="A91" s="39" t="s">
        <v>275</v>
      </c>
      <c r="B91" s="32"/>
      <c r="C91" s="213"/>
      <c r="D91" s="213"/>
      <c r="E91" s="213">
        <v>2649</v>
      </c>
      <c r="F91" s="213"/>
      <c r="G91" s="213"/>
      <c r="H91" s="213"/>
      <c r="I91" s="213"/>
      <c r="J91" s="213">
        <v>167</v>
      </c>
      <c r="K91" s="213">
        <v>2417</v>
      </c>
      <c r="L91" s="213">
        <v>1736</v>
      </c>
      <c r="M91" s="213"/>
      <c r="N91" s="213"/>
      <c r="O91" s="213">
        <v>526</v>
      </c>
      <c r="P91" s="213">
        <v>6021</v>
      </c>
      <c r="Q91" s="213"/>
      <c r="R91" s="213"/>
      <c r="S91" s="213">
        <v>1510</v>
      </c>
      <c r="T91" s="213"/>
      <c r="U91" s="213">
        <v>1260</v>
      </c>
      <c r="V91" s="213">
        <v>236</v>
      </c>
      <c r="W91" s="213"/>
      <c r="X91" s="213"/>
      <c r="Y91" s="213">
        <v>2491</v>
      </c>
      <c r="Z91" s="213"/>
      <c r="AA91" s="213"/>
      <c r="AB91" s="213">
        <v>394</v>
      </c>
      <c r="AC91" s="213">
        <v>752</v>
      </c>
      <c r="AD91" s="213"/>
      <c r="AE91" s="213">
        <v>2996</v>
      </c>
      <c r="AF91" s="213"/>
      <c r="AG91" s="213">
        <v>1577</v>
      </c>
      <c r="AH91" s="213">
        <v>1650</v>
      </c>
      <c r="AI91" s="213"/>
      <c r="AJ91" s="213">
        <v>12086</v>
      </c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>
        <v>1910</v>
      </c>
      <c r="AV91" s="213">
        <v>902</v>
      </c>
      <c r="AW91" s="213"/>
      <c r="AX91" s="213"/>
      <c r="AY91" s="213">
        <v>1054</v>
      </c>
      <c r="AZ91" s="213">
        <v>736</v>
      </c>
      <c r="BA91" s="213">
        <v>747</v>
      </c>
      <c r="BB91" s="213">
        <v>100</v>
      </c>
      <c r="BC91" s="213"/>
      <c r="BD91" s="213">
        <v>100</v>
      </c>
      <c r="BE91" s="213">
        <v>1764</v>
      </c>
      <c r="BF91" s="213">
        <v>115</v>
      </c>
      <c r="BG91" s="213"/>
      <c r="BH91" s="213">
        <v>356</v>
      </c>
      <c r="BI91" s="213"/>
      <c r="BJ91" s="213"/>
      <c r="BK91" s="213">
        <v>1844</v>
      </c>
      <c r="BL91" s="213">
        <v>148</v>
      </c>
      <c r="BM91" s="213"/>
      <c r="BN91" s="213">
        <v>6685</v>
      </c>
      <c r="BO91" s="213"/>
      <c r="BP91" s="213"/>
      <c r="BQ91" s="213"/>
      <c r="BR91" s="213">
        <v>406</v>
      </c>
      <c r="BS91" s="213"/>
      <c r="BT91" s="213"/>
      <c r="BU91" s="213"/>
      <c r="BV91" s="213">
        <v>612</v>
      </c>
      <c r="BW91" s="213"/>
      <c r="BX91" s="213"/>
      <c r="BY91" s="213">
        <v>210</v>
      </c>
      <c r="BZ91" s="213"/>
      <c r="CA91" s="213"/>
      <c r="CB91" s="213"/>
      <c r="CC91" s="213"/>
      <c r="CD91" s="233" t="s">
        <v>233</v>
      </c>
      <c r="CE91" s="32">
        <f t="shared" si="14"/>
        <v>56157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5481</v>
      </c>
      <c r="F92" s="213"/>
      <c r="G92" s="213"/>
      <c r="H92" s="213"/>
      <c r="I92" s="213"/>
      <c r="J92" s="213"/>
      <c r="K92" s="213">
        <v>20257</v>
      </c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>
        <v>0</v>
      </c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25738</v>
      </c>
      <c r="CF92" s="32">
        <f>AY60-CE92</f>
        <v>70217</v>
      </c>
    </row>
    <row r="93" spans="1:84" x14ac:dyDescent="0.35">
      <c r="A93" s="26" t="s">
        <v>277</v>
      </c>
      <c r="B93" s="20"/>
      <c r="C93" s="213"/>
      <c r="D93" s="213"/>
      <c r="E93" s="213">
        <v>2912</v>
      </c>
      <c r="F93" s="213"/>
      <c r="G93" s="213"/>
      <c r="H93" s="213"/>
      <c r="I93" s="213"/>
      <c r="J93" s="213">
        <v>169</v>
      </c>
      <c r="K93" s="213">
        <v>4992</v>
      </c>
      <c r="L93" s="213"/>
      <c r="M93" s="213"/>
      <c r="N93" s="213"/>
      <c r="O93" s="213"/>
      <c r="P93" s="213"/>
      <c r="Q93" s="213"/>
      <c r="R93" s="213"/>
      <c r="S93" s="213">
        <v>140.4</v>
      </c>
      <c r="T93" s="213"/>
      <c r="U93" s="213">
        <v>452.4</v>
      </c>
      <c r="V93" s="213"/>
      <c r="W93" s="213"/>
      <c r="X93" s="213">
        <v>205.4</v>
      </c>
      <c r="Y93" s="213">
        <v>1281.8</v>
      </c>
      <c r="Z93" s="213"/>
      <c r="AA93" s="213"/>
      <c r="AB93" s="213">
        <v>130</v>
      </c>
      <c r="AC93" s="213">
        <v>169</v>
      </c>
      <c r="AD93" s="213"/>
      <c r="AE93" s="213">
        <v>400.4</v>
      </c>
      <c r="AF93" s="213"/>
      <c r="AG93" s="213">
        <v>2158</v>
      </c>
      <c r="AH93" s="213">
        <v>182</v>
      </c>
      <c r="AI93" s="213"/>
      <c r="AJ93" s="213">
        <v>3900</v>
      </c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>
        <v>338</v>
      </c>
      <c r="AV93" s="213">
        <v>130</v>
      </c>
      <c r="AW93" s="213"/>
      <c r="AX93" s="265" t="s">
        <v>233</v>
      </c>
      <c r="AY93" s="265" t="s">
        <v>233</v>
      </c>
      <c r="AZ93" s="229" t="s">
        <v>233</v>
      </c>
      <c r="BA93" s="213">
        <v>2496</v>
      </c>
      <c r="BB93" s="213">
        <v>65</v>
      </c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>
        <v>371.8</v>
      </c>
      <c r="BL93" s="213">
        <v>273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>
        <v>65</v>
      </c>
      <c r="BW93" s="213"/>
      <c r="BX93" s="213"/>
      <c r="BY93" s="213">
        <v>109.2</v>
      </c>
      <c r="BZ93" s="213"/>
      <c r="CA93" s="213"/>
      <c r="CB93" s="213">
        <v>65</v>
      </c>
      <c r="CC93" s="229" t="s">
        <v>233</v>
      </c>
      <c r="CD93" s="229" t="s">
        <v>233</v>
      </c>
      <c r="CE93" s="32">
        <f t="shared" si="14"/>
        <v>21005.399999999998</v>
      </c>
      <c r="CF93" s="20"/>
    </row>
    <row r="94" spans="1:84" x14ac:dyDescent="0.35">
      <c r="A94" s="26" t="s">
        <v>278</v>
      </c>
      <c r="B94" s="20"/>
      <c r="C94" s="213"/>
      <c r="D94" s="213"/>
      <c r="E94" s="213">
        <v>11055</v>
      </c>
      <c r="F94" s="213"/>
      <c r="G94" s="213"/>
      <c r="H94" s="213"/>
      <c r="I94" s="213"/>
      <c r="J94" s="213">
        <v>116</v>
      </c>
      <c r="K94" s="213">
        <v>70076</v>
      </c>
      <c r="L94" s="213">
        <v>11362</v>
      </c>
      <c r="M94" s="213"/>
      <c r="N94" s="213"/>
      <c r="O94" s="213">
        <v>2652</v>
      </c>
      <c r="P94" s="213">
        <v>2988</v>
      </c>
      <c r="Q94" s="213">
        <v>1004</v>
      </c>
      <c r="R94" s="213"/>
      <c r="S94" s="213"/>
      <c r="T94" s="213"/>
      <c r="U94" s="213"/>
      <c r="V94" s="213"/>
      <c r="W94" s="213">
        <v>235</v>
      </c>
      <c r="X94" s="213">
        <v>1696</v>
      </c>
      <c r="Y94" s="213">
        <v>409</v>
      </c>
      <c r="Z94" s="213"/>
      <c r="AA94" s="213">
        <v>27</v>
      </c>
      <c r="AB94" s="213"/>
      <c r="AC94" s="213">
        <v>160</v>
      </c>
      <c r="AD94" s="213"/>
      <c r="AE94" s="213">
        <v>6192</v>
      </c>
      <c r="AF94" s="213"/>
      <c r="AG94" s="213">
        <v>11341</v>
      </c>
      <c r="AH94" s="213">
        <v>6107</v>
      </c>
      <c r="AI94" s="213">
        <v>8291</v>
      </c>
      <c r="AJ94" s="213">
        <v>992</v>
      </c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134703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>
        <v>8.2757163461538443</v>
      </c>
      <c r="F95" s="243"/>
      <c r="G95" s="243"/>
      <c r="H95" s="243"/>
      <c r="I95" s="243"/>
      <c r="J95" s="243"/>
      <c r="K95" s="243">
        <v>8.3162644230769214</v>
      </c>
      <c r="L95" s="243">
        <v>2.7714086538461542</v>
      </c>
      <c r="M95" s="243"/>
      <c r="N95" s="243"/>
      <c r="O95" s="243">
        <v>0.81722115384615379</v>
      </c>
      <c r="P95" s="244">
        <v>1.5305528846153846</v>
      </c>
      <c r="Q95" s="244">
        <v>3.9543269230769229E-2</v>
      </c>
      <c r="R95" s="244">
        <v>1.07</v>
      </c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>
        <v>1.0710721153846154</v>
      </c>
      <c r="AH95" s="244"/>
      <c r="AI95" s="244">
        <v>1.1254903846153845</v>
      </c>
      <c r="AJ95" s="244">
        <v>6.7695913461538462</v>
      </c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31.786860576923079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1365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1366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1367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1369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98331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/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/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/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3">
        <f>3603746271</f>
        <v>3603746271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3">
        <v>3603745220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210</v>
      </c>
      <c r="D128" s="220">
        <v>715</v>
      </c>
      <c r="E128" s="20"/>
    </row>
    <row r="129" spans="1:5" x14ac:dyDescent="0.35">
      <c r="A129" s="20" t="s">
        <v>311</v>
      </c>
      <c r="B129" s="46" t="s">
        <v>284</v>
      </c>
      <c r="C129" s="216">
        <v>71</v>
      </c>
      <c r="D129" s="220">
        <v>7546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44</v>
      </c>
      <c r="D131" s="220">
        <v>78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17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>
        <v>20</v>
      </c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37</v>
      </c>
    </row>
    <row r="145" spans="1:6" x14ac:dyDescent="0.35">
      <c r="A145" s="20" t="s">
        <v>325</v>
      </c>
      <c r="B145" s="46" t="s">
        <v>284</v>
      </c>
      <c r="C145" s="47">
        <v>37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123</v>
      </c>
      <c r="C155" s="50">
        <v>20</v>
      </c>
      <c r="D155" s="50">
        <v>67</v>
      </c>
      <c r="E155" s="32">
        <f>SUM(B155:D155)</f>
        <v>210</v>
      </c>
    </row>
    <row r="156" spans="1:6" x14ac:dyDescent="0.35">
      <c r="A156" s="20" t="s">
        <v>227</v>
      </c>
      <c r="B156" s="50">
        <v>418</v>
      </c>
      <c r="C156" s="50">
        <v>57</v>
      </c>
      <c r="D156" s="50">
        <v>240</v>
      </c>
      <c r="E156" s="32">
        <f>SUM(B156:D156)</f>
        <v>715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2329783.67</v>
      </c>
      <c r="C158" s="50">
        <v>1876606.6400000001</v>
      </c>
      <c r="D158" s="50">
        <v>1304195.33</v>
      </c>
      <c r="E158" s="32">
        <f>SUM(B158:D158)</f>
        <v>5510585.6400000006</v>
      </c>
      <c r="F158" s="18"/>
    </row>
    <row r="159" spans="1:6" x14ac:dyDescent="0.35">
      <c r="A159" s="20" t="s">
        <v>273</v>
      </c>
      <c r="B159" s="50">
        <v>17124573.829999998</v>
      </c>
      <c r="C159" s="50">
        <v>13144477.09</v>
      </c>
      <c r="D159" s="50">
        <v>20233124</v>
      </c>
      <c r="E159" s="32">
        <f>SUM(B159:D159)</f>
        <v>50502174.920000002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55</v>
      </c>
      <c r="C161" s="50">
        <v>2</v>
      </c>
      <c r="D161" s="50">
        <v>14</v>
      </c>
      <c r="E161" s="32">
        <f>SUM(B161:D161)</f>
        <v>71</v>
      </c>
    </row>
    <row r="162" spans="1:5" x14ac:dyDescent="0.35">
      <c r="A162" s="20" t="s">
        <v>227</v>
      </c>
      <c r="B162" s="50">
        <v>638</v>
      </c>
      <c r="C162" s="50">
        <v>4775</v>
      </c>
      <c r="D162" s="50">
        <v>2133</v>
      </c>
      <c r="E162" s="32">
        <f>SUM(B162:D162)</f>
        <v>7546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1731496.13</v>
      </c>
      <c r="C164" s="50">
        <v>1678606.65</v>
      </c>
      <c r="D164" s="50">
        <v>643397.01</v>
      </c>
      <c r="E164" s="32">
        <f>SUM(B164:D164)</f>
        <v>4053499.79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256498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-7343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189387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3255532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1560699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127055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242072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5623900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59368.01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98621.989999999991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157990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188153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284333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472486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68345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339037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407382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48507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368511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417018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378503.29</v>
      </c>
      <c r="C212" s="216">
        <v>132253.89000000001</v>
      </c>
      <c r="D212" s="220"/>
      <c r="E212" s="32">
        <f t="shared" ref="E212:E220" si="16">SUM(B212:C212)-D212</f>
        <v>510757.18</v>
      </c>
    </row>
    <row r="213" spans="1:5" x14ac:dyDescent="0.35">
      <c r="A213" s="20" t="s">
        <v>367</v>
      </c>
      <c r="B213" s="220">
        <v>935265.77</v>
      </c>
      <c r="C213" s="216"/>
      <c r="D213" s="220"/>
      <c r="E213" s="32">
        <f t="shared" si="16"/>
        <v>935265.77</v>
      </c>
    </row>
    <row r="214" spans="1:5" x14ac:dyDescent="0.35">
      <c r="A214" s="20" t="s">
        <v>368</v>
      </c>
      <c r="B214" s="220">
        <v>15574450.84</v>
      </c>
      <c r="C214" s="216">
        <v>4727959</v>
      </c>
      <c r="D214" s="220"/>
      <c r="E214" s="32">
        <f t="shared" si="16"/>
        <v>20302409.84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16271558.140000001</v>
      </c>
      <c r="C217" s="216">
        <v>1185322</v>
      </c>
      <c r="D217" s="220"/>
      <c r="E217" s="32">
        <f t="shared" si="16"/>
        <v>17456880.140000001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168256.55</v>
      </c>
      <c r="C220" s="216">
        <v>837723</v>
      </c>
      <c r="D220" s="220"/>
      <c r="E220" s="32">
        <f t="shared" si="16"/>
        <v>1005979.55</v>
      </c>
    </row>
    <row r="221" spans="1:5" x14ac:dyDescent="0.35">
      <c r="A221" s="20" t="s">
        <v>215</v>
      </c>
      <c r="B221" s="32">
        <f>SUM(B212:B220)</f>
        <v>33328034.59</v>
      </c>
      <c r="C221" s="266">
        <f>SUM(C212:C220)</f>
        <v>6883257.8899999997</v>
      </c>
      <c r="D221" s="32">
        <f>SUM(D212:D220)</f>
        <v>0</v>
      </c>
      <c r="E221" s="32">
        <f>SUM(E212:E220)</f>
        <v>40211292.479999997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842382.49</v>
      </c>
      <c r="C226" s="216">
        <v>25215.4</v>
      </c>
      <c r="D226" s="220"/>
      <c r="E226" s="32">
        <f t="shared" ref="E226:E233" si="17">SUM(B226:C226)-D226</f>
        <v>867597.89</v>
      </c>
    </row>
    <row r="227" spans="1:5" x14ac:dyDescent="0.35">
      <c r="A227" s="20" t="s">
        <v>368</v>
      </c>
      <c r="B227" s="220">
        <v>12341535.9</v>
      </c>
      <c r="C227" s="216">
        <v>418772.16000000003</v>
      </c>
      <c r="D227" s="220"/>
      <c r="E227" s="32">
        <f t="shared" si="17"/>
        <v>12760308.060000001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14106477.060000001</v>
      </c>
      <c r="C230" s="216">
        <v>737096.42</v>
      </c>
      <c r="D230" s="220"/>
      <c r="E230" s="32">
        <f t="shared" si="17"/>
        <v>14843573.48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27290395.450000003</v>
      </c>
      <c r="C234" s="266">
        <f>SUM(C225:C233)</f>
        <v>1181083.98</v>
      </c>
      <c r="D234" s="32">
        <f>SUM(D225:D233)</f>
        <v>0</v>
      </c>
      <c r="E234" s="32">
        <f>SUM(E225:E233)</f>
        <v>28471479.43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794281.91</v>
      </c>
      <c r="D238" s="40">
        <f>C238</f>
        <v>794281.91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9623642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8187462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592955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187267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5602924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297824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24492074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266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42531.11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524009.89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566541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22400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352235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374635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26227531.91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16681035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10834982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5111669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29539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656439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303636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23393962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7068446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7068446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510757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935266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20302410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17456880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1005980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40211293</v>
      </c>
      <c r="E292" s="20"/>
    </row>
    <row r="293" spans="1:5" x14ac:dyDescent="0.35">
      <c r="A293" s="20" t="s">
        <v>416</v>
      </c>
      <c r="B293" s="46" t="s">
        <v>284</v>
      </c>
      <c r="C293" s="47">
        <v>28471479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11739814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>
        <v>95375</v>
      </c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95375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42297597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>
        <v>1285235</v>
      </c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684156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2530080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57153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3165662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1012385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8734671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1017260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1017260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447577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16095000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4815175.4000000004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21357752.399999999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21357752.399999999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11187914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42297597.399999999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42297597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9564085.3499999996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50502175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60066260.350000001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794282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24492074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566541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374635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26227532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33838728.350000001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1140235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1140235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869061.41999999993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2009296.42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35848024.770000003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18214125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5623900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3108900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3727355.82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488953.02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1895532.88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1181084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157989.85999999999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472486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407382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417018.43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547170.05000000005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547170.05000000005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36241897.059999995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-393872.28999999166</v>
      </c>
      <c r="E418" s="32"/>
    </row>
    <row r="419" spans="1:13" x14ac:dyDescent="0.35">
      <c r="A419" s="32" t="s">
        <v>508</v>
      </c>
      <c r="B419" s="20"/>
      <c r="C419" s="236">
        <v>7658784.8899999997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7658784.8899999997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7264912.600000008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>
        <v>-406455.66</v>
      </c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6858456.9400000079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54393</v>
      </c>
      <c r="E613" s="258">
        <f>SUM(C625:D648)+SUM(C669:D714)</f>
        <v>31889538.208588973</v>
      </c>
      <c r="F613" s="258">
        <f>CE65-(AX65+BD65+BE65+BG65+BJ65+BN65+BP65+BQ65+CB65+CC65+CD65)</f>
        <v>3282626</v>
      </c>
      <c r="G613" s="256">
        <f>CE92-(AX92+AY92+BD92+BE92+BG92+BJ92+BN92+BP92+BQ92+CB92+CC92+CD92)</f>
        <v>25738</v>
      </c>
      <c r="H613" s="261">
        <f>CE61-(AX61+AY61+AZ61+BD61+BE61+BG61+BJ61+BN61+BO61+BP61+BQ61+BR61+CB61+CC61+CD61)</f>
        <v>203.23000000000002</v>
      </c>
      <c r="I613" s="256">
        <f>CE93-(AX93+AY93+AZ93+BD93+BE93+BF93+BG93+BJ93+BN93+BO93+BP93+BQ93+BR93+CB93+CC93+CD93)</f>
        <v>20940.399999999998</v>
      </c>
      <c r="J613" s="256">
        <f>CE94-(AX94+AY94+AZ94+BA94+BD94+BE94+BF94+BG94+BJ94+BN94+BO94+BP94+BQ94+BR94+CB94+CC94+CD94)</f>
        <v>134703</v>
      </c>
      <c r="K613" s="256">
        <f>CE90-(AW90+AX90+AY90+AZ90+BA90+BB90+BC90+BD90+BE90+BF90+BG90+BH90+BI90+BJ90+BK90+BL90+BM90+BN90+BO90+BP90+BQ90+BR90+BS90+BT90+BU90+BV90+BW90+BX90+CB90+CC90+CD90)</f>
        <v>60066260</v>
      </c>
      <c r="L613" s="262">
        <f>CE95-(AW95+AX95+AY95+AZ95+BA95+BB95+BC95+BD95+BE95+BF95+BG95+BH95+BI95+BJ95+BK95+BL95+BM95+BN95+BO95+BP95+BQ95+BR95+BS95+BT95+BU95+BV95+BW95+BX95+BY95+BZ95+CA95+CB95+CC95+CD95)</f>
        <v>31.786860576923079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1194484.1499999999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156651</v>
      </c>
      <c r="D616" s="256">
        <f>SUM(C615:C616)</f>
        <v>1351135.15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576676.28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1324344.8900000001</v>
      </c>
      <c r="D620" s="256">
        <f>(D616/D613)*BN91</f>
        <v>166057.00141102713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701083.01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443959.26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3212120.4414110268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208539.12</v>
      </c>
      <c r="D625" s="256">
        <f>(D616/D613)*BD91</f>
        <v>2484.023955288364</v>
      </c>
      <c r="E625" s="258">
        <f>(E624/E613)*SUM(C625:D625)</f>
        <v>21255.615238951301</v>
      </c>
      <c r="F625" s="258">
        <f>SUM(C625:E625)</f>
        <v>232278.75919423968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944628.17999999993</v>
      </c>
      <c r="D626" s="256">
        <f>(D616/D613)*AY91</f>
        <v>26181.61248873936</v>
      </c>
      <c r="E626" s="258">
        <f>(E624/E613)*SUM(C626:D626)</f>
        <v>97786.238194418038</v>
      </c>
      <c r="F626" s="258">
        <f>(F625/F613)*AY65</f>
        <v>16902.946957722994</v>
      </c>
      <c r="G626" s="256">
        <f>SUM(C626:F626)</f>
        <v>1085498.9776408803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291561.5</v>
      </c>
      <c r="D627" s="256">
        <f>(D616/D613)*BR91</f>
        <v>10085.137258470759</v>
      </c>
      <c r="E627" s="258">
        <f>(E624/E613)*SUM(C627:D627)</f>
        <v>30383.799328892925</v>
      </c>
      <c r="F627" s="258">
        <f>(F625/F613)*BR65</f>
        <v>405.8088505906444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38074.400000000001</v>
      </c>
      <c r="D628" s="256">
        <f>(D616/D613)*BO91</f>
        <v>0</v>
      </c>
      <c r="E628" s="258">
        <f>(E624/E613)*SUM(C628:D628)</f>
        <v>3835.0997036865347</v>
      </c>
      <c r="F628" s="258">
        <f>(F625/F613)*BO65</f>
        <v>52.5747124653616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4604</v>
      </c>
      <c r="D629" s="256">
        <f>(D616/D613)*AZ91</f>
        <v>18282.416310922359</v>
      </c>
      <c r="E629" s="258">
        <f>(E624/E613)*SUM(C629:D629)</f>
        <v>2305.2678023150729</v>
      </c>
      <c r="F629" s="258">
        <f>(F625/F613)*AZ65</f>
        <v>0</v>
      </c>
      <c r="G629" s="256">
        <f>(G626/G613)*AZ92</f>
        <v>0</v>
      </c>
      <c r="H629" s="258">
        <f>SUM(C627:G629)</f>
        <v>399590.00396734365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799637.26</v>
      </c>
      <c r="D630" s="256">
        <f>(D616/D613)*BF91</f>
        <v>2856.6275485816186</v>
      </c>
      <c r="E630" s="258">
        <f>(E624/E613)*SUM(C630:D630)</f>
        <v>80832.372154198631</v>
      </c>
      <c r="F630" s="258">
        <f>(F625/F613)*BF65</f>
        <v>5196.971409176962</v>
      </c>
      <c r="G630" s="256">
        <f>(G626/G613)*BF92</f>
        <v>0</v>
      </c>
      <c r="H630" s="258">
        <f>(H629/H613)*BF61</f>
        <v>26484.65951601692</v>
      </c>
      <c r="I630" s="256">
        <f>SUM(C630:H630)</f>
        <v>915007.89062797406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152142.43</v>
      </c>
      <c r="D631" s="256">
        <f>(D616/D613)*BA91</f>
        <v>18555.658946004081</v>
      </c>
      <c r="E631" s="258">
        <f>(E624/E613)*SUM(C631:D631)</f>
        <v>17193.81501314999</v>
      </c>
      <c r="F631" s="258">
        <f>(F625/F613)*BA65</f>
        <v>993.117213258883</v>
      </c>
      <c r="G631" s="256">
        <f>(G626/G613)*BA92</f>
        <v>0</v>
      </c>
      <c r="H631" s="258">
        <f>(H629/H613)*BA61</f>
        <v>1140.3936539933045</v>
      </c>
      <c r="I631" s="256">
        <f>(I630/I613)*BA93</f>
        <v>109064.75974706421</v>
      </c>
      <c r="J631" s="256">
        <f>SUM(C631:I631)</f>
        <v>299090.17457347043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162857.43</v>
      </c>
      <c r="D633" s="256">
        <f>(D616/D613)*BB91</f>
        <v>2484.023955288364</v>
      </c>
      <c r="E633" s="258">
        <f>(E624/E613)*SUM(C633:D633)</f>
        <v>16654.260108393755</v>
      </c>
      <c r="F633" s="258">
        <f>(F625/F613)*BB65</f>
        <v>91.846536716069124</v>
      </c>
      <c r="G633" s="256">
        <f>(G626/G613)*BB92</f>
        <v>0</v>
      </c>
      <c r="H633" s="258">
        <f>(H629/H613)*BB61</f>
        <v>2752.6743372252176</v>
      </c>
      <c r="I633" s="256">
        <f>(I630/I613)*BB93</f>
        <v>2840.2281184131307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1172287.1299999999</v>
      </c>
      <c r="D636" s="256">
        <f>(D616/D613)*BK91</f>
        <v>45805.401735517436</v>
      </c>
      <c r="E636" s="258">
        <f>(E624/E613)*SUM(C636:D636)</f>
        <v>122694.15427483199</v>
      </c>
      <c r="F636" s="258">
        <f>(F625/F613)*BK65</f>
        <v>1278.3509493933011</v>
      </c>
      <c r="G636" s="256">
        <f>(G626/G613)*BK92</f>
        <v>0</v>
      </c>
      <c r="H636" s="258">
        <f>(H629/H613)*BK61</f>
        <v>29964.826356651658</v>
      </c>
      <c r="I636" s="256">
        <f>(I630/I613)*BK93</f>
        <v>16246.104837323108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946823.26</v>
      </c>
      <c r="D637" s="256">
        <f>(D616/D613)*BH91</f>
        <v>8843.1252808265763</v>
      </c>
      <c r="E637" s="258">
        <f>(E624/E613)*SUM(C637:D637)</f>
        <v>96260.896324398534</v>
      </c>
      <c r="F637" s="258">
        <f>(F625/F613)*BH65</f>
        <v>1406.7804286996688</v>
      </c>
      <c r="G637" s="256">
        <f>(G626/G613)*BH92</f>
        <v>0</v>
      </c>
      <c r="H637" s="258">
        <f>(H629/H613)*BH61</f>
        <v>7274.9250340952194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380477.01</v>
      </c>
      <c r="D638" s="256">
        <f>(D616/D613)*BL91</f>
        <v>3676.355453826779</v>
      </c>
      <c r="E638" s="258">
        <f>(E624/E613)*SUM(C638:D638)</f>
        <v>38694.410365551557</v>
      </c>
      <c r="F638" s="258">
        <f>(F625/F613)*BL65</f>
        <v>973.58744119907169</v>
      </c>
      <c r="G638" s="256">
        <f>(G626/G613)*BL92</f>
        <v>0</v>
      </c>
      <c r="H638" s="258">
        <f>(H629/H613)*BL61</f>
        <v>11541.570256794306</v>
      </c>
      <c r="I638" s="256">
        <f>(I630/I613)*BL93</f>
        <v>11928.958097335148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351535.87</v>
      </c>
      <c r="D643" s="256">
        <f>(D616/D613)*BV91</f>
        <v>15202.226606364789</v>
      </c>
      <c r="E643" s="258">
        <f>(E624/E613)*SUM(C643:D643)</f>
        <v>36940.231904524648</v>
      </c>
      <c r="F643" s="258">
        <f>(F625/F613)*BV65</f>
        <v>585.46860153216949</v>
      </c>
      <c r="G643" s="256">
        <f>(G626/G613)*BV92</f>
        <v>0</v>
      </c>
      <c r="H643" s="258">
        <f>(H629/H613)*BV61</f>
        <v>8395.6567285369147</v>
      </c>
      <c r="I643" s="256">
        <f>(I630/I613)*BV93</f>
        <v>2840.2281184131307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3499356.9918518527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249398.85</v>
      </c>
      <c r="D646" s="256">
        <f>(D616/D613)*BY91</f>
        <v>5216.4503061055648</v>
      </c>
      <c r="E646" s="258">
        <f>(E624/E613)*SUM(C646:D646)</f>
        <v>25646.499032368298</v>
      </c>
      <c r="F646" s="258">
        <f>(F625/F613)*BY65</f>
        <v>83.213811385282966</v>
      </c>
      <c r="G646" s="256">
        <f>(G626/G613)*BY92</f>
        <v>0</v>
      </c>
      <c r="H646" s="258">
        <f>(H629/H613)*BY61</f>
        <v>3893.0679912185224</v>
      </c>
      <c r="I646" s="256">
        <f>(I630/I613)*BY93</f>
        <v>4771.5832389340594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24845.51</v>
      </c>
      <c r="D648" s="256">
        <f>(D616/D613)*CA91</f>
        <v>0</v>
      </c>
      <c r="E648" s="258">
        <f>(E624/E613)*SUM(C648:D648)</f>
        <v>2502.600383431934</v>
      </c>
      <c r="F648" s="258">
        <f>(F625/F613)*CA65</f>
        <v>102.60206335770434</v>
      </c>
      <c r="G648" s="256">
        <f>(G626/G613)*CA92</f>
        <v>0</v>
      </c>
      <c r="H648" s="258">
        <f>(H629/H613)*CA61</f>
        <v>393.23919103217401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316853.61601783358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10124610.539999997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2872572.8</v>
      </c>
      <c r="D671" s="256">
        <f>(D616/D613)*E91</f>
        <v>65801.794575588763</v>
      </c>
      <c r="E671" s="258">
        <f>(E624/E613)*SUM(C671:D671)</f>
        <v>295972.08457590616</v>
      </c>
      <c r="F671" s="258">
        <f>(F625/F613)*E65</f>
        <v>5069.2495303075439</v>
      </c>
      <c r="G671" s="256">
        <f>(G626/G613)*E92</f>
        <v>231160.92534189389</v>
      </c>
      <c r="H671" s="258">
        <f>(H629/H613)*E61</f>
        <v>36984.145916575959</v>
      </c>
      <c r="I671" s="256">
        <f>(I630/I613)*E93</f>
        <v>127242.21970490825</v>
      </c>
      <c r="J671" s="256">
        <f>(J631/J613)*E94</f>
        <v>24546.163633398781</v>
      </c>
      <c r="K671" s="256">
        <f>(K645/K613)*E90</f>
        <v>187813.7420677749</v>
      </c>
      <c r="L671" s="256">
        <f>(L648/L613)*E95</f>
        <v>82492.910650019374</v>
      </c>
      <c r="M671" s="231">
        <f t="shared" si="18"/>
        <v>1057083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3613</v>
      </c>
      <c r="D676" s="256">
        <f>(D616/D613)*J91</f>
        <v>4148.3200053315677</v>
      </c>
      <c r="E676" s="258">
        <f>(E624/E613)*SUM(C676:D676)</f>
        <v>781.77032475005433</v>
      </c>
      <c r="F676" s="258">
        <f>(F625/F613)*J65</f>
        <v>174.84806797026718</v>
      </c>
      <c r="G676" s="256">
        <f>(G626/G613)*J92</f>
        <v>0</v>
      </c>
      <c r="H676" s="258">
        <f>(H629/H613)*J61</f>
        <v>0</v>
      </c>
      <c r="I676" s="256">
        <f>(I630/I613)*J93</f>
        <v>7384.5931078741396</v>
      </c>
      <c r="J676" s="256">
        <f>(J631/J613)*J94</f>
        <v>257.56263966298133</v>
      </c>
      <c r="K676" s="256">
        <f>(K645/K613)*J90</f>
        <v>5841.4412160670827</v>
      </c>
      <c r="L676" s="256">
        <f>(L648/L613)*J95</f>
        <v>0</v>
      </c>
      <c r="M676" s="231">
        <f t="shared" si="18"/>
        <v>18589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2744838.1799999997</v>
      </c>
      <c r="D677" s="256">
        <f>(D616/D613)*K91</f>
        <v>60038.85899931976</v>
      </c>
      <c r="E677" s="258">
        <f>(E624/E613)*SUM(C677:D677)</f>
        <v>282525.34777024604</v>
      </c>
      <c r="F677" s="258">
        <f>(F625/F613)*K65</f>
        <v>6246.3428571733448</v>
      </c>
      <c r="G677" s="256">
        <f>(G626/G613)*K92</f>
        <v>854338.05229898635</v>
      </c>
      <c r="H677" s="258">
        <f>(H629/H613)*K61</f>
        <v>58867.906897516448</v>
      </c>
      <c r="I677" s="256">
        <f>(I630/I613)*K93</f>
        <v>218129.51949412841</v>
      </c>
      <c r="J677" s="256">
        <f>(J631/J613)*K94</f>
        <v>155594.47876744033</v>
      </c>
      <c r="K677" s="256">
        <f>(K645/K613)*K90</f>
        <v>117182.6268556016</v>
      </c>
      <c r="L677" s="256">
        <f>(L648/L613)*K95</f>
        <v>82897.096674133179</v>
      </c>
      <c r="M677" s="231">
        <f t="shared" si="18"/>
        <v>1835820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374462.4</v>
      </c>
      <c r="D678" s="256">
        <f>(D616/D613)*L91</f>
        <v>43122.655863806001</v>
      </c>
      <c r="E678" s="258">
        <f>(E624/E613)*SUM(C678:D678)</f>
        <v>42061.866346080504</v>
      </c>
      <c r="F678" s="258">
        <f>(F625/F613)*L65</f>
        <v>0</v>
      </c>
      <c r="G678" s="256">
        <f>(G626/G613)*L92</f>
        <v>0</v>
      </c>
      <c r="H678" s="258">
        <f>(H629/H613)*L61</f>
        <v>5387.3769171407839</v>
      </c>
      <c r="I678" s="256">
        <f>(I630/I613)*L93</f>
        <v>0</v>
      </c>
      <c r="J678" s="256">
        <f>(J631/J613)*L94</f>
        <v>25227.81648147236</v>
      </c>
      <c r="K678" s="256">
        <f>(K645/K613)*L90</f>
        <v>78551.328374142438</v>
      </c>
      <c r="L678" s="256">
        <f>(L648/L613)*L95</f>
        <v>27625.592383029612</v>
      </c>
      <c r="M678" s="231">
        <f t="shared" si="18"/>
        <v>221977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508524.11</v>
      </c>
      <c r="D681" s="256">
        <f>(D616/D613)*O91</f>
        <v>13065.966004816795</v>
      </c>
      <c r="E681" s="258">
        <f>(E624/E613)*SUM(C681:D681)</f>
        <v>52537.924325318585</v>
      </c>
      <c r="F681" s="258">
        <f>(F625/F613)*O65</f>
        <v>493.83434494718523</v>
      </c>
      <c r="G681" s="256">
        <f>(G626/G613)*O92</f>
        <v>0</v>
      </c>
      <c r="H681" s="258">
        <f>(H629/H613)*O61</f>
        <v>1651.6046023351307</v>
      </c>
      <c r="I681" s="256">
        <f>(I630/I613)*O93</f>
        <v>0</v>
      </c>
      <c r="J681" s="256">
        <f>(J631/J613)*O94</f>
        <v>5888.4148309157454</v>
      </c>
      <c r="K681" s="256">
        <f>(K645/K613)*O90</f>
        <v>12751.980127870063</v>
      </c>
      <c r="L681" s="256">
        <f>(L648/L613)*O95</f>
        <v>8146.1167596528048</v>
      </c>
      <c r="M681" s="231">
        <f t="shared" si="18"/>
        <v>94536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936263.25</v>
      </c>
      <c r="D682" s="256">
        <f>(D616/D613)*P91</f>
        <v>149563.08234791239</v>
      </c>
      <c r="E682" s="258">
        <f>(E624/E613)*SUM(C682:D682)</f>
        <v>109371.44762471676</v>
      </c>
      <c r="F682" s="258">
        <f>(F625/F613)*P65</f>
        <v>8004.3053827311423</v>
      </c>
      <c r="G682" s="256">
        <f>(G626/G613)*P92</f>
        <v>0</v>
      </c>
      <c r="H682" s="258">
        <f>(H629/H613)*P61</f>
        <v>8375.9947689853052</v>
      </c>
      <c r="I682" s="256">
        <f>(I630/I613)*P93</f>
        <v>0</v>
      </c>
      <c r="J682" s="256">
        <f>(J631/J613)*P94</f>
        <v>6634.4583389050704</v>
      </c>
      <c r="K682" s="256">
        <f>(K645/K613)*P90</f>
        <v>120295.30849613744</v>
      </c>
      <c r="L682" s="256">
        <f>(L648/L613)*P95</f>
        <v>15256.656593164387</v>
      </c>
      <c r="M682" s="231">
        <f t="shared" si="18"/>
        <v>417501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7654.73</v>
      </c>
      <c r="D683" s="256">
        <f>(D616/D613)*Q91</f>
        <v>0</v>
      </c>
      <c r="E683" s="258">
        <f>(E624/E613)*SUM(C683:D683)</f>
        <v>771.0338903515335</v>
      </c>
      <c r="F683" s="258">
        <f>(F625/F613)*Q65</f>
        <v>0</v>
      </c>
      <c r="G683" s="256">
        <f>(G626/G613)*Q92</f>
        <v>0</v>
      </c>
      <c r="H683" s="258">
        <f>(H629/H613)*Q61</f>
        <v>98.309797758043501</v>
      </c>
      <c r="I683" s="256">
        <f>(I630/I613)*Q93</f>
        <v>0</v>
      </c>
      <c r="J683" s="256">
        <f>(J631/J613)*Q94</f>
        <v>2229.2490536347691</v>
      </c>
      <c r="K683" s="256">
        <f>(K645/K613)*Q90</f>
        <v>11077.054578722493</v>
      </c>
      <c r="L683" s="256">
        <f>(L648/L613)*Q95</f>
        <v>394.17003181598244</v>
      </c>
      <c r="M683" s="231">
        <f t="shared" si="18"/>
        <v>14570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590459.72</v>
      </c>
      <c r="D684" s="256">
        <f>(D616/D613)*R91</f>
        <v>0</v>
      </c>
      <c r="E684" s="258">
        <f>(E624/E613)*SUM(C684:D684)</f>
        <v>59474.920083069832</v>
      </c>
      <c r="F684" s="258">
        <f>(F625/F613)*R65</f>
        <v>1044.4182449377352</v>
      </c>
      <c r="G684" s="256">
        <f>(G626/G613)*R92</f>
        <v>0</v>
      </c>
      <c r="H684" s="258">
        <f>(H629/H613)*R61</f>
        <v>2103.829672022131</v>
      </c>
      <c r="I684" s="256">
        <f>(I630/I613)*R93</f>
        <v>0</v>
      </c>
      <c r="J684" s="256">
        <f>(J631/J613)*R94</f>
        <v>0</v>
      </c>
      <c r="K684" s="256">
        <f>(K645/K613)*R90</f>
        <v>99203.830365351649</v>
      </c>
      <c r="L684" s="256">
        <f>(L648/L613)*R95</f>
        <v>10665.833711971436</v>
      </c>
      <c r="M684" s="231">
        <f t="shared" si="18"/>
        <v>172493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178304.05</v>
      </c>
      <c r="D685" s="256">
        <f>(D616/D613)*S91</f>
        <v>37508.761724854296</v>
      </c>
      <c r="E685" s="258">
        <f>(E624/E613)*SUM(C685:D685)</f>
        <v>21738.061539978215</v>
      </c>
      <c r="F685" s="258">
        <f>(F625/F613)*S65</f>
        <v>6097.251445108046</v>
      </c>
      <c r="G685" s="256">
        <f>(G626/G613)*S92</f>
        <v>0</v>
      </c>
      <c r="H685" s="258">
        <f>(H629/H613)*S61</f>
        <v>3637.4625170476097</v>
      </c>
      <c r="I685" s="256">
        <f>(I630/I613)*S93</f>
        <v>6134.8927357723624</v>
      </c>
      <c r="J685" s="256">
        <f>(J631/J613)*S94</f>
        <v>0</v>
      </c>
      <c r="K685" s="256">
        <f>(K645/K613)*S90</f>
        <v>21742.10660149467</v>
      </c>
      <c r="L685" s="256">
        <f>(L648/L613)*S95</f>
        <v>0</v>
      </c>
      <c r="M685" s="231">
        <f t="shared" si="18"/>
        <v>96859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2416907.92</v>
      </c>
      <c r="D687" s="256">
        <f>(D616/D613)*U91</f>
        <v>31298.701836633387</v>
      </c>
      <c r="E687" s="258">
        <f>(E624/E613)*SUM(C687:D687)</f>
        <v>246599.19762278814</v>
      </c>
      <c r="F687" s="258">
        <f>(F625/F613)*U65</f>
        <v>81947.560403361509</v>
      </c>
      <c r="G687" s="256">
        <f>(G626/G613)*U92</f>
        <v>0</v>
      </c>
      <c r="H687" s="258">
        <f>(H629/H613)*U61</f>
        <v>17577.791839138175</v>
      </c>
      <c r="I687" s="256">
        <f>(I630/I613)*U93</f>
        <v>19767.987704155388</v>
      </c>
      <c r="J687" s="256">
        <f>(J631/J613)*U94</f>
        <v>0</v>
      </c>
      <c r="K687" s="256">
        <f>(K645/K613)*U90</f>
        <v>562878.21818569128</v>
      </c>
      <c r="L687" s="256">
        <f>(L648/L613)*U95</f>
        <v>0</v>
      </c>
      <c r="M687" s="231">
        <f t="shared" si="18"/>
        <v>960069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1476</v>
      </c>
      <c r="D688" s="256">
        <f>(D616/D613)*V91</f>
        <v>5862.2965344805398</v>
      </c>
      <c r="E688" s="258">
        <f>(E624/E613)*SUM(C688:D688)</f>
        <v>739.16066608929464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6601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145957</v>
      </c>
      <c r="D689" s="256">
        <f>(D616/D613)*W91</f>
        <v>0</v>
      </c>
      <c r="E689" s="258">
        <f>(E624/E613)*SUM(C689:D689)</f>
        <v>14701.732593316652</v>
      </c>
      <c r="F689" s="258">
        <f>(F625/F613)*W65</f>
        <v>205.41640684649357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521.78638207586732</v>
      </c>
      <c r="K689" s="256">
        <f>(K645/K613)*W90</f>
        <v>72184.747022422613</v>
      </c>
      <c r="L689" s="256">
        <f>(L648/L613)*W95</f>
        <v>0</v>
      </c>
      <c r="M689" s="231">
        <f t="shared" si="18"/>
        <v>87614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79018</v>
      </c>
      <c r="D690" s="256">
        <f>(D616/D613)*X91</f>
        <v>0</v>
      </c>
      <c r="E690" s="258">
        <f>(E624/E613)*SUM(C690:D690)</f>
        <v>7959.2037795973829</v>
      </c>
      <c r="F690" s="258">
        <f>(F625/F613)*X65</f>
        <v>980.02660517531388</v>
      </c>
      <c r="G690" s="256">
        <f>(G626/G613)*X92</f>
        <v>0</v>
      </c>
      <c r="H690" s="258">
        <f>(H629/H613)*X61</f>
        <v>0</v>
      </c>
      <c r="I690" s="256">
        <f>(I630/I613)*X93</f>
        <v>8975.1208541854921</v>
      </c>
      <c r="J690" s="256">
        <f>(J631/J613)*X94</f>
        <v>3765.743421279451</v>
      </c>
      <c r="K690" s="256">
        <f>(K645/K613)*X90</f>
        <v>301778.18153781432</v>
      </c>
      <c r="L690" s="256">
        <f>(L648/L613)*X95</f>
        <v>0</v>
      </c>
      <c r="M690" s="231">
        <f t="shared" si="18"/>
        <v>323458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1781741.72</v>
      </c>
      <c r="D691" s="256">
        <f>(D616/D613)*Y91</f>
        <v>61877.036726233149</v>
      </c>
      <c r="E691" s="258">
        <f>(E624/E613)*SUM(C691:D691)</f>
        <v>185701.19943142147</v>
      </c>
      <c r="F691" s="258">
        <f>(F625/F613)*Y65</f>
        <v>1393.1945003102348</v>
      </c>
      <c r="G691" s="256">
        <f>(G626/G613)*Y92</f>
        <v>0</v>
      </c>
      <c r="H691" s="258">
        <f>(H629/H613)*Y61</f>
        <v>19367.030158334568</v>
      </c>
      <c r="I691" s="256">
        <f>(I630/I613)*Y93</f>
        <v>56009.29849510693</v>
      </c>
      <c r="J691" s="256">
        <f>(J631/J613)*Y94</f>
        <v>908.13034157033928</v>
      </c>
      <c r="K691" s="256">
        <f>(K645/K613)*Y90</f>
        <v>291127.28627707495</v>
      </c>
      <c r="L691" s="256">
        <f>(L648/L613)*Y95</f>
        <v>0</v>
      </c>
      <c r="M691" s="231">
        <f t="shared" si="18"/>
        <v>616383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75193</v>
      </c>
      <c r="D693" s="256">
        <f>(D616/D613)*AA91</f>
        <v>0</v>
      </c>
      <c r="E693" s="258">
        <f>(E624/E613)*SUM(C693:D693)</f>
        <v>7573.9250525103898</v>
      </c>
      <c r="F693" s="258">
        <f>(F625/F613)*AA65</f>
        <v>943.86822284718494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59.949924749142198</v>
      </c>
      <c r="K693" s="256">
        <f>(K645/K613)*AA90</f>
        <v>16444.797720350656</v>
      </c>
      <c r="L693" s="256">
        <f>(L648/L613)*AA95</f>
        <v>0</v>
      </c>
      <c r="M693" s="231">
        <f t="shared" si="18"/>
        <v>25023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1480406</v>
      </c>
      <c r="D694" s="256">
        <f>(D616/D613)*AB91</f>
        <v>9787.0543838361555</v>
      </c>
      <c r="E694" s="258">
        <f>(E624/E613)*SUM(C694:D694)</f>
        <v>150101.87793643976</v>
      </c>
      <c r="F694" s="258">
        <f>(F625/F613)*AB65</f>
        <v>67072.667057979997</v>
      </c>
      <c r="G694" s="256">
        <f>(G626/G613)*AB92</f>
        <v>0</v>
      </c>
      <c r="H694" s="258">
        <f>(H629/H613)*AB61</f>
        <v>4109.3495462862184</v>
      </c>
      <c r="I694" s="256">
        <f>(I630/I613)*AB93</f>
        <v>5680.4562368262614</v>
      </c>
      <c r="J694" s="256">
        <f>(J631/J613)*AB94</f>
        <v>0</v>
      </c>
      <c r="K694" s="256">
        <f>(K645/K613)*AB90</f>
        <v>246951.72206567749</v>
      </c>
      <c r="L694" s="256">
        <f>(L648/L613)*AB95</f>
        <v>0</v>
      </c>
      <c r="M694" s="231">
        <f t="shared" si="18"/>
        <v>483703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138214.38</v>
      </c>
      <c r="D695" s="256">
        <f>(D616/D613)*AC91</f>
        <v>18679.860143768499</v>
      </c>
      <c r="E695" s="258">
        <f>(E624/E613)*SUM(C695:D695)</f>
        <v>15803.402125456751</v>
      </c>
      <c r="F695" s="258">
        <f>(F625/F613)*AC65</f>
        <v>570.4674722688361</v>
      </c>
      <c r="G695" s="256">
        <f>(G626/G613)*AC92</f>
        <v>0</v>
      </c>
      <c r="H695" s="258">
        <f>(H629/H613)*AC61</f>
        <v>2044.8437933673049</v>
      </c>
      <c r="I695" s="256">
        <f>(I630/I613)*AC93</f>
        <v>7384.5931078741396</v>
      </c>
      <c r="J695" s="256">
        <f>(J631/J613)*AC94</f>
        <v>355.25881332825008</v>
      </c>
      <c r="K695" s="256">
        <f>(K645/K613)*AC90</f>
        <v>5540.2459086203717</v>
      </c>
      <c r="L695" s="256">
        <f>(L648/L613)*AC95</f>
        <v>0</v>
      </c>
      <c r="M695" s="231">
        <f t="shared" si="18"/>
        <v>50379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954682.51</v>
      </c>
      <c r="D697" s="256">
        <f>(D616/D613)*AE91</f>
        <v>74421.357700439388</v>
      </c>
      <c r="E697" s="258">
        <f>(E624/E613)*SUM(C697:D697)</f>
        <v>103657.99429749705</v>
      </c>
      <c r="F697" s="258">
        <f>(F625/F613)*AE65</f>
        <v>1209.9259871402664</v>
      </c>
      <c r="G697" s="256">
        <f>(G626/G613)*AE92</f>
        <v>0</v>
      </c>
      <c r="H697" s="258">
        <f>(H629/H613)*AE61</f>
        <v>18167.650625686438</v>
      </c>
      <c r="I697" s="256">
        <f>(I630/I613)*AE93</f>
        <v>17495.805209424885</v>
      </c>
      <c r="J697" s="256">
        <f>(J631/J613)*AE94</f>
        <v>13748.516075803278</v>
      </c>
      <c r="K697" s="256">
        <f>(K645/K613)*AE90</f>
        <v>209735.40068813821</v>
      </c>
      <c r="L697" s="256">
        <f>(L648/L613)*AE95</f>
        <v>0</v>
      </c>
      <c r="M697" s="231">
        <f t="shared" si="18"/>
        <v>438437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1717323</v>
      </c>
      <c r="D699" s="256">
        <f>(D616/D613)*AG91</f>
        <v>39173.057774897505</v>
      </c>
      <c r="E699" s="258">
        <f>(E624/E613)*SUM(C699:D699)</f>
        <v>176925.6379798257</v>
      </c>
      <c r="F699" s="258">
        <f>(F625/F613)*AG65</f>
        <v>3825.7125224121673</v>
      </c>
      <c r="G699" s="256">
        <f>(G626/G613)*AG92</f>
        <v>0</v>
      </c>
      <c r="H699" s="258">
        <f>(H629/H613)*AG61</f>
        <v>10047.261330872045</v>
      </c>
      <c r="I699" s="256">
        <f>(I630/I613)*AG93</f>
        <v>94295.573531315938</v>
      </c>
      <c r="J699" s="256">
        <f>(J631/J613)*AG94</f>
        <v>25181.188762223028</v>
      </c>
      <c r="K699" s="256">
        <f>(K645/K613)*AG90</f>
        <v>477879.5624837901</v>
      </c>
      <c r="L699" s="256">
        <f>(L648/L613)*AG95</f>
        <v>10676.520631982981</v>
      </c>
      <c r="M699" s="231">
        <f t="shared" si="18"/>
        <v>838005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580777.18999999994</v>
      </c>
      <c r="D700" s="256">
        <f>(D616/D613)*AH91</f>
        <v>40986.395262258011</v>
      </c>
      <c r="E700" s="258">
        <f>(E624/E613)*SUM(C700:D700)</f>
        <v>62628.047759186302</v>
      </c>
      <c r="F700" s="258">
        <f>(F625/F613)*AH65</f>
        <v>3107.4980789082369</v>
      </c>
      <c r="G700" s="256">
        <f>(G626/G613)*AH92</f>
        <v>0</v>
      </c>
      <c r="H700" s="258">
        <f>(H629/H613)*AH61</f>
        <v>8808.557879120699</v>
      </c>
      <c r="I700" s="256">
        <f>(I630/I613)*AH93</f>
        <v>7952.6387315567654</v>
      </c>
      <c r="J700" s="256">
        <f>(J631/J613)*AH94</f>
        <v>13559.784831222645</v>
      </c>
      <c r="K700" s="256">
        <f>(K645/K613)*AH90</f>
        <v>51621.729749247868</v>
      </c>
      <c r="L700" s="256">
        <f>(L648/L613)*AH95</f>
        <v>0</v>
      </c>
      <c r="M700" s="231">
        <f t="shared" si="18"/>
        <v>188665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149846</v>
      </c>
      <c r="D701" s="256">
        <f>(D616/D613)*AI91</f>
        <v>0</v>
      </c>
      <c r="E701" s="258">
        <f>(E624/E613)*SUM(C701:D701)</f>
        <v>15093.45781413791</v>
      </c>
      <c r="F701" s="258">
        <f>(F625/F613)*AI65</f>
        <v>0</v>
      </c>
      <c r="G701" s="256">
        <f>(G626/G613)*AI92</f>
        <v>0</v>
      </c>
      <c r="H701" s="258">
        <f>(H629/H613)*AI61</f>
        <v>2221.8014293317829</v>
      </c>
      <c r="I701" s="256">
        <f>(I630/I613)*AI93</f>
        <v>0</v>
      </c>
      <c r="J701" s="256">
        <f>(J631/J613)*AI94</f>
        <v>18409.06763315326</v>
      </c>
      <c r="K701" s="256">
        <f>(K645/K613)*AI90</f>
        <v>67325.773439775527</v>
      </c>
      <c r="L701" s="256">
        <f>(L648/L613)*AI95</f>
        <v>11218.965688533144</v>
      </c>
      <c r="M701" s="231">
        <f t="shared" si="18"/>
        <v>114269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5267782.3600000003</v>
      </c>
      <c r="D702" s="256">
        <f>(D616/D613)*AJ91</f>
        <v>300219.13523615169</v>
      </c>
      <c r="E702" s="258">
        <f>(E624/E613)*SUM(C702:D702)</f>
        <v>560845.10549099522</v>
      </c>
      <c r="F702" s="258">
        <f>(F625/F613)*AJ65</f>
        <v>14147.904656459394</v>
      </c>
      <c r="G702" s="256">
        <f>(G626/G613)*AJ92</f>
        <v>0</v>
      </c>
      <c r="H702" s="258">
        <f>(H629/H613)*AJ61</f>
        <v>66850.66247546958</v>
      </c>
      <c r="I702" s="256">
        <f>(I630/I613)*AJ93</f>
        <v>170413.68710478782</v>
      </c>
      <c r="J702" s="256">
        <f>(J631/J613)*AJ94</f>
        <v>2202.6046426351504</v>
      </c>
      <c r="K702" s="256">
        <f>(K645/K613)*AJ90</f>
        <v>331048.65611019754</v>
      </c>
      <c r="L702" s="256">
        <f>(L648/L613)*AJ95</f>
        <v>67479.752893530633</v>
      </c>
      <c r="M702" s="231">
        <f t="shared" si="18"/>
        <v>1513208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1618151.63</v>
      </c>
      <c r="D713" s="256">
        <f>(D616/D613)*AU91</f>
        <v>47444.857546007755</v>
      </c>
      <c r="E713" s="258">
        <f>(E624/E613)*SUM(C713:D713)</f>
        <v>167769.64563720051</v>
      </c>
      <c r="F713" s="258">
        <f>(F625/F613)*AU65</f>
        <v>933.04193616185478</v>
      </c>
      <c r="G713" s="256">
        <f>(G626/G613)*AU92</f>
        <v>0</v>
      </c>
      <c r="H713" s="258">
        <f>(H629/H613)*AU61</f>
        <v>36453.273008682525</v>
      </c>
      <c r="I713" s="256">
        <f>(I630/I613)*AU93</f>
        <v>14769.186215748279</v>
      </c>
      <c r="J713" s="256">
        <f>(J631/J613)*AU94</f>
        <v>0</v>
      </c>
      <c r="K713" s="256">
        <f>(K645/K613)*AU90</f>
        <v>64286.963298242081</v>
      </c>
      <c r="L713" s="256">
        <f>(L648/L613)*AU95</f>
        <v>0</v>
      </c>
      <c r="M713" s="231">
        <f t="shared" si="18"/>
        <v>331657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352879.16</v>
      </c>
      <c r="D714" s="256">
        <f>(D616/D613)*AV91</f>
        <v>22405.896076701043</v>
      </c>
      <c r="E714" s="258">
        <f>(E624/E613)*SUM(C714:D714)</f>
        <v>37801.136915033218</v>
      </c>
      <c r="F714" s="258">
        <f>(F625/F613)*AV65</f>
        <v>737.95649569482657</v>
      </c>
      <c r="G714" s="256">
        <f>(G626/G613)*AV92</f>
        <v>0</v>
      </c>
      <c r="H714" s="258">
        <f>(H629/H613)*AV61</f>
        <v>4994.13772610861</v>
      </c>
      <c r="I714" s="256">
        <f>(I630/I613)*AV93</f>
        <v>5680.4562368262614</v>
      </c>
      <c r="J714" s="256">
        <f>(J631/J613)*AV94</f>
        <v>0</v>
      </c>
      <c r="K714" s="256">
        <f>(K645/K613)*AV90</f>
        <v>146094.28868164742</v>
      </c>
      <c r="L714" s="256">
        <f>(L648/L613)*AV95</f>
        <v>0</v>
      </c>
      <c r="M714" s="231">
        <f t="shared" si="18"/>
        <v>217714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35101658.649999999</v>
      </c>
      <c r="D716" s="231">
        <f>SUM(D617:D648)+SUM(D669:D714)</f>
        <v>1351135.1499999997</v>
      </c>
      <c r="E716" s="231">
        <f>SUM(E625:E648)+SUM(E669:E714)</f>
        <v>3212120.4414110268</v>
      </c>
      <c r="F716" s="231">
        <f>SUM(F626:F649)+SUM(F669:F714)</f>
        <v>232278.75919423968</v>
      </c>
      <c r="G716" s="231">
        <f>SUM(G627:G648)+SUM(G669:G714)</f>
        <v>1085498.9776408803</v>
      </c>
      <c r="H716" s="231">
        <f>SUM(H630:H648)+SUM(H669:H714)</f>
        <v>399590.00396734354</v>
      </c>
      <c r="I716" s="231">
        <f>SUM(I631:I648)+SUM(I669:I714)</f>
        <v>915007.89062797395</v>
      </c>
      <c r="J716" s="231">
        <f>SUM(J632:J648)+SUM(J669:J714)</f>
        <v>299090.17457347043</v>
      </c>
      <c r="K716" s="231">
        <f>SUM(K669:K714)</f>
        <v>3499356.9918518523</v>
      </c>
      <c r="L716" s="231">
        <f>SUM(L669:L714)</f>
        <v>316853.61601783353</v>
      </c>
      <c r="M716" s="231">
        <f>SUM(M669:M714)</f>
        <v>10124613</v>
      </c>
      <c r="N716" s="250" t="s">
        <v>669</v>
      </c>
    </row>
    <row r="717" spans="1:14" s="231" customFormat="1" ht="12.65" customHeight="1" x14ac:dyDescent="0.3">
      <c r="C717" s="253">
        <f>CE86</f>
        <v>35101658.649999999</v>
      </c>
      <c r="D717" s="231">
        <f>D616</f>
        <v>1351135.15</v>
      </c>
      <c r="E717" s="231">
        <f>E624</f>
        <v>3212120.4414110268</v>
      </c>
      <c r="F717" s="231">
        <f>F625</f>
        <v>232278.75919423968</v>
      </c>
      <c r="G717" s="231">
        <f>G626</f>
        <v>1085498.9776408803</v>
      </c>
      <c r="H717" s="231">
        <f>H629</f>
        <v>399590.00396734365</v>
      </c>
      <c r="I717" s="231">
        <f>I630</f>
        <v>915007.89062797406</v>
      </c>
      <c r="J717" s="231">
        <f>J631</f>
        <v>299090.17457347043</v>
      </c>
      <c r="K717" s="231">
        <f>K645</f>
        <v>3499356.9918518527</v>
      </c>
      <c r="L717" s="231">
        <f>L648</f>
        <v>316853.61601783358</v>
      </c>
      <c r="M717" s="231">
        <f>C649</f>
        <v>10124610.539999997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054</v>
      </c>
      <c r="C2" s="12" t="str">
        <f>SUBSTITUTE(LEFT(data!C98,49),",","")</f>
        <v>Forks Community Hospital</v>
      </c>
      <c r="D2" s="12" t="str">
        <f>LEFT(data!C99,49)</f>
        <v>530 Bogachiel Way</v>
      </c>
      <c r="E2" s="12" t="str">
        <f>RIGHT(data!C100,100)</f>
        <v>Forks</v>
      </c>
      <c r="F2" s="12" t="str">
        <f>RIGHT(data!C103,100)</f>
        <v>Clallam</v>
      </c>
      <c r="G2" s="12" t="str">
        <f>RIGHT(data!C102,100)</f>
        <v>98331</v>
      </c>
      <c r="H2" s="12" t="e">
        <f>RIGHT(data!#REF!,100)</f>
        <v>#REF!</v>
      </c>
      <c r="I2" s="12" t="str">
        <f>LEFT(data!C104,49)</f>
        <v>Heidi Anderson</v>
      </c>
      <c r="J2" s="12" t="str">
        <f>LEFT(data!C105,49)</f>
        <v>Paul Babcock</v>
      </c>
      <c r="K2" s="12" t="str">
        <f>LEFT(data!C107,49)</f>
        <v xml:space="preserve">(360)374-6271 </v>
      </c>
      <c r="L2" s="12" t="str">
        <f>LEFT(data!C107,49)</f>
        <v xml:space="preserve">(360)374-6271 </v>
      </c>
      <c r="M2" s="12" t="str">
        <f>LEFT(data!C109,49)</f>
        <v>Paul Babcock</v>
      </c>
      <c r="N2" s="12" t="str">
        <f>LEFT(data!C110,49)</f>
        <v>paulb@forkshospital.org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054</v>
      </c>
      <c r="B2" s="224" t="str">
        <f>RIGHT(data!C96,4)</f>
        <v>2022</v>
      </c>
      <c r="C2" s="16" t="s">
        <v>1123</v>
      </c>
      <c r="D2" s="223">
        <f>ROUND(data!C181,0)</f>
        <v>271095</v>
      </c>
      <c r="E2" s="223">
        <f>ROUND(data!C182,0)</f>
        <v>32315</v>
      </c>
      <c r="F2" s="223">
        <f>ROUND(data!C183,0)</f>
        <v>196529</v>
      </c>
      <c r="G2" s="223">
        <f>ROUND(data!C184,0)</f>
        <v>3370173</v>
      </c>
      <c r="H2" s="223">
        <f>ROUND(data!C185,0)</f>
        <v>0</v>
      </c>
      <c r="I2" s="223">
        <f>ROUND(data!C186,0)</f>
        <v>1615240</v>
      </c>
      <c r="J2" s="223">
        <f>ROUND(data!C187+data!C188,0)</f>
        <v>375389</v>
      </c>
      <c r="K2" s="223">
        <f>ROUND(data!C191,0)</f>
        <v>85214</v>
      </c>
      <c r="L2" s="223">
        <f>ROUND(data!C192,0)</f>
        <v>113683</v>
      </c>
      <c r="M2" s="223">
        <f>ROUND(data!C195,0)</f>
        <v>228583</v>
      </c>
      <c r="N2" s="223">
        <f>ROUND(data!C196,0)</f>
        <v>264101</v>
      </c>
      <c r="O2" s="223">
        <f>ROUND(data!C199,0)</f>
        <v>91913</v>
      </c>
      <c r="P2" s="223">
        <f>ROUND(data!C200,0)</f>
        <v>310147</v>
      </c>
      <c r="Q2" s="223">
        <f>ROUND(data!C201,0)</f>
        <v>0</v>
      </c>
      <c r="R2" s="223">
        <f>ROUND(data!C204,0)</f>
        <v>39254</v>
      </c>
      <c r="S2" s="223">
        <f>ROUND(data!C205,0)</f>
        <v>456153</v>
      </c>
      <c r="T2" s="223">
        <f>ROUND(data!B211,0)</f>
        <v>510757</v>
      </c>
      <c r="U2" s="223">
        <f>ROUND(data!C211,0)</f>
        <v>0</v>
      </c>
      <c r="V2" s="223">
        <f>ROUND(data!D211,0)</f>
        <v>0</v>
      </c>
      <c r="W2" s="223">
        <f>ROUND(data!B212,0)</f>
        <v>935266</v>
      </c>
      <c r="X2" s="223">
        <f>ROUND(data!C212,0)</f>
        <v>16507</v>
      </c>
      <c r="Y2" s="223">
        <f>ROUND(data!D212,0)</f>
        <v>0</v>
      </c>
      <c r="Z2" s="223">
        <f>ROUND(data!B213,0)</f>
        <v>20302410</v>
      </c>
      <c r="AA2" s="223">
        <f>ROUND(data!C213,0)</f>
        <v>4664402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17456880</v>
      </c>
      <c r="AJ2" s="223">
        <f>ROUND(data!C216,0)</f>
        <v>597421</v>
      </c>
      <c r="AK2" s="223">
        <f>ROUND(data!D216,0)</f>
        <v>334235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1005980</v>
      </c>
      <c r="AS2" s="223">
        <f>ROUND(data!C219,0)</f>
        <v>384076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867598</v>
      </c>
      <c r="AY2" s="223">
        <f>ROUND(data!C225,0)</f>
        <v>27579</v>
      </c>
      <c r="AZ2" s="223">
        <f>ROUND(data!D225,0)</f>
        <v>0</v>
      </c>
      <c r="BA2" s="223">
        <f>ROUND(data!B226,0)</f>
        <v>12760309</v>
      </c>
      <c r="BB2" s="223">
        <f>ROUND(data!C226,0)</f>
        <v>671232</v>
      </c>
      <c r="BC2" s="223">
        <f>ROUND(data!D226,0)</f>
        <v>333862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14843573</v>
      </c>
      <c r="BK2" s="223">
        <f>ROUND(data!C229,0)</f>
        <v>803897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12196365</v>
      </c>
      <c r="BW2" s="223">
        <f>ROUND(data!C240,0)</f>
        <v>10097572</v>
      </c>
      <c r="BX2" s="223">
        <f>ROUND(data!C241,0)</f>
        <v>670061</v>
      </c>
      <c r="BY2" s="223">
        <f>ROUND(data!C242,0)</f>
        <v>194027</v>
      </c>
      <c r="BZ2" s="223">
        <f>ROUND(data!C243,0)</f>
        <v>5694832</v>
      </c>
      <c r="CA2" s="223">
        <f>ROUND(data!C244,0)</f>
        <v>-111268</v>
      </c>
      <c r="CB2" s="223">
        <f>ROUND(data!C247,0)</f>
        <v>0</v>
      </c>
      <c r="CC2" s="223">
        <f>ROUND(data!C249,0)</f>
        <v>0</v>
      </c>
      <c r="CD2" s="223">
        <f>ROUND(data!C250,0)</f>
        <v>503989</v>
      </c>
      <c r="CE2" s="223">
        <f>ROUND(data!C254+data!C255,0)</f>
        <v>527805</v>
      </c>
      <c r="CF2" s="223">
        <f>data!D237</f>
        <v>1622783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054</v>
      </c>
      <c r="B2" s="16" t="str">
        <f>RIGHT(data!C96,4)</f>
        <v>2022</v>
      </c>
      <c r="C2" s="16" t="s">
        <v>1123</v>
      </c>
      <c r="D2" s="222">
        <f>ROUND(data!C127,0)</f>
        <v>0</v>
      </c>
      <c r="E2" s="222">
        <f>ROUND(data!C128,0)</f>
        <v>0</v>
      </c>
      <c r="F2" s="222">
        <f>ROUND(data!C129,0)</f>
        <v>0</v>
      </c>
      <c r="G2" s="222">
        <f>ROUND(data!C130,0)</f>
        <v>39</v>
      </c>
      <c r="H2" s="222">
        <f>ROUND(data!D127,0)</f>
        <v>742</v>
      </c>
      <c r="I2" s="222">
        <f>ROUND(data!D128,0)</f>
        <v>7815</v>
      </c>
      <c r="J2" s="222">
        <f>ROUND(data!D129,0)</f>
        <v>0</v>
      </c>
      <c r="K2" s="222">
        <f>ROUND(data!D130,0)</f>
        <v>78</v>
      </c>
      <c r="L2" s="222">
        <f>ROUND(data!C132,0)</f>
        <v>0</v>
      </c>
      <c r="M2" s="222">
        <f>ROUND(data!C133,0)</f>
        <v>17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20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37</v>
      </c>
      <c r="X2" s="222">
        <f>ROUND(data!C145,0)</f>
        <v>0</v>
      </c>
      <c r="Y2" s="222">
        <f>ROUND(data!B154,0)</f>
        <v>0</v>
      </c>
      <c r="Z2" s="222">
        <f>ROUND(data!B155,0)</f>
        <v>475</v>
      </c>
      <c r="AA2" s="222">
        <f>ROUND(data!B156,0)</f>
        <v>0</v>
      </c>
      <c r="AB2" s="222">
        <f>ROUND(data!B157,0)</f>
        <v>2679177</v>
      </c>
      <c r="AC2" s="222">
        <f>ROUND(data!B158,0)</f>
        <v>18715484</v>
      </c>
      <c r="AD2" s="222">
        <f>ROUND(data!C154,0)</f>
        <v>0</v>
      </c>
      <c r="AE2" s="222">
        <f>ROUND(data!C155,0)</f>
        <v>89</v>
      </c>
      <c r="AF2" s="222">
        <f>ROUND(data!C156,0)</f>
        <v>0</v>
      </c>
      <c r="AG2" s="222">
        <f>ROUND(data!C157,0)</f>
        <v>1373258</v>
      </c>
      <c r="AH2" s="222">
        <f>ROUND(data!C158,0)</f>
        <v>13897559</v>
      </c>
      <c r="AI2" s="222">
        <f>ROUND(data!D154,0)</f>
        <v>0</v>
      </c>
      <c r="AJ2" s="222">
        <f>ROUND(data!D155,0)</f>
        <v>178</v>
      </c>
      <c r="AK2" s="222">
        <f>ROUND(data!D156,0)</f>
        <v>0</v>
      </c>
      <c r="AL2" s="222">
        <f>ROUND(data!D157,0)</f>
        <v>1624720</v>
      </c>
      <c r="AM2" s="222">
        <f>ROUND(data!D158,0)</f>
        <v>21922982</v>
      </c>
      <c r="AN2" s="222">
        <f>ROUND(data!B160,0)</f>
        <v>0</v>
      </c>
      <c r="AO2" s="222">
        <f>ROUND(data!B161,0)</f>
        <v>1124</v>
      </c>
      <c r="AP2" s="222">
        <f>ROUND(data!B162,0)</f>
        <v>0</v>
      </c>
      <c r="AQ2" s="222">
        <f>ROUND(data!B163,0)</f>
        <v>2150630</v>
      </c>
      <c r="AR2" s="222">
        <f>ROUND(data!B164,0)</f>
        <v>0</v>
      </c>
      <c r="AS2" s="222">
        <f>ROUND(data!C160,0)</f>
        <v>0</v>
      </c>
      <c r="AT2" s="222">
        <f>ROUND(data!C161,0)</f>
        <v>4585</v>
      </c>
      <c r="AU2" s="222">
        <f>ROUND(data!C162,0)</f>
        <v>0</v>
      </c>
      <c r="AV2" s="222">
        <f>ROUND(data!C163,0)</f>
        <v>1867331</v>
      </c>
      <c r="AW2" s="222">
        <f>ROUND(data!C164,0)</f>
        <v>0</v>
      </c>
      <c r="AX2" s="222">
        <f>ROUND(data!D160,0)</f>
        <v>0</v>
      </c>
      <c r="AY2" s="222">
        <f>ROUND(data!D161,0)</f>
        <v>2106</v>
      </c>
      <c r="AZ2" s="222">
        <f>ROUND(data!D162,0)</f>
        <v>0</v>
      </c>
      <c r="BA2" s="222">
        <f>ROUND(data!D163,0)</f>
        <v>841370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054</v>
      </c>
      <c r="B2" s="224" t="str">
        <f>RIGHT(data!C96,4)</f>
        <v>2022</v>
      </c>
      <c r="C2" s="16" t="s">
        <v>1123</v>
      </c>
      <c r="D2" s="222">
        <f>ROUND(data!C266,0)</f>
        <v>10559101</v>
      </c>
      <c r="E2" s="222">
        <f>ROUND(data!C267,0)</f>
        <v>0</v>
      </c>
      <c r="F2" s="222">
        <f>ROUND(data!C268,0)</f>
        <v>17765324</v>
      </c>
      <c r="G2" s="222">
        <f>ROUND(data!C269,0)</f>
        <v>9851886</v>
      </c>
      <c r="H2" s="222">
        <f>ROUND(data!C270,0)</f>
        <v>3587</v>
      </c>
      <c r="I2" s="222">
        <f>ROUND(data!C271,0)</f>
        <v>0</v>
      </c>
      <c r="J2" s="222">
        <f>ROUND(data!C272,0)</f>
        <v>0</v>
      </c>
      <c r="K2" s="222">
        <f>ROUND(data!C273,0)</f>
        <v>807994</v>
      </c>
      <c r="L2" s="222">
        <f>ROUND(data!C274,0)</f>
        <v>232385</v>
      </c>
      <c r="M2" s="222">
        <f>ROUND(data!C275,0)</f>
        <v>0</v>
      </c>
      <c r="N2" s="222">
        <f>ROUND(data!C278,0)</f>
        <v>2405970</v>
      </c>
      <c r="O2" s="222">
        <f>ROUND(data!C279,0)</f>
        <v>0</v>
      </c>
      <c r="P2" s="222">
        <f>ROUND(data!C280,0)</f>
        <v>0</v>
      </c>
      <c r="Q2" s="222">
        <f>ROUND(data!C283,0)</f>
        <v>510757</v>
      </c>
      <c r="R2" s="222">
        <f>ROUND(data!C284,0)</f>
        <v>951773</v>
      </c>
      <c r="S2" s="222">
        <f>ROUND(data!C285,0)</f>
        <v>24966812</v>
      </c>
      <c r="T2" s="222">
        <f>ROUND(data!C286,0)</f>
        <v>0</v>
      </c>
      <c r="U2" s="222">
        <f>ROUND(data!C287,0)</f>
        <v>0</v>
      </c>
      <c r="V2" s="222">
        <f>ROUND(data!C288,0)</f>
        <v>17720066</v>
      </c>
      <c r="W2" s="222">
        <f>ROUND(data!C289,0)</f>
        <v>0</v>
      </c>
      <c r="X2" s="222">
        <f>ROUND(data!C290,0)</f>
        <v>1390057</v>
      </c>
      <c r="Y2" s="222">
        <f>ROUND(data!C291,0)</f>
        <v>0</v>
      </c>
      <c r="Z2" s="222">
        <f>ROUND(data!C292,0)</f>
        <v>29640326</v>
      </c>
      <c r="AA2" s="222">
        <f>ROUND(data!C295,0)</f>
        <v>0</v>
      </c>
      <c r="AB2" s="222">
        <f>ROUND(data!C296,0)</f>
        <v>0</v>
      </c>
      <c r="AC2" s="222">
        <f>ROUND(data!C297,0)</f>
        <v>103360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1258320</v>
      </c>
      <c r="AJ2" s="222">
        <f>ROUND(data!C315,0)</f>
        <v>534509</v>
      </c>
      <c r="AK2" s="222">
        <f>ROUND(data!C316,0)</f>
        <v>3028638</v>
      </c>
      <c r="AL2" s="222">
        <f>ROUND(data!C317,0)</f>
        <v>55244</v>
      </c>
      <c r="AM2" s="222">
        <f>ROUND(data!C318,0)</f>
        <v>0</v>
      </c>
      <c r="AN2" s="222">
        <f>ROUND(data!C319,0)</f>
        <v>1253491</v>
      </c>
      <c r="AO2" s="222">
        <f>ROUND(data!C320,0)</f>
        <v>0</v>
      </c>
      <c r="AP2" s="222">
        <f>ROUND(data!C321,0)</f>
        <v>0</v>
      </c>
      <c r="AQ2" s="222">
        <f>ROUND(data!C322,0)</f>
        <v>230790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814101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320298</v>
      </c>
      <c r="AZ2" s="222">
        <f>ROUND(data!C335,0)</f>
        <v>15465000</v>
      </c>
      <c r="BA2" s="222">
        <f>ROUND(data!C336,0)</f>
        <v>0</v>
      </c>
      <c r="BB2" s="222">
        <f>ROUND(data!C337,0)</f>
        <v>0</v>
      </c>
      <c r="BC2" s="222">
        <f>ROUND(data!C338,0)</f>
        <v>5344437</v>
      </c>
      <c r="BD2" s="222">
        <f>ROUND(data!C339,0)</f>
        <v>0</v>
      </c>
      <c r="BE2" s="222">
        <f>ROUND(data!C343,0)</f>
        <v>9620147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245.47</v>
      </c>
      <c r="BL2" s="222">
        <f>ROUND(data!C358,0)</f>
        <v>10536486</v>
      </c>
      <c r="BM2" s="222">
        <f>ROUND(data!C359,0)</f>
        <v>54536027</v>
      </c>
      <c r="BN2" s="222">
        <f>ROUND(data!C363,0)</f>
        <v>28741589</v>
      </c>
      <c r="BO2" s="222">
        <f>ROUND(data!C364,0)</f>
        <v>503989</v>
      </c>
      <c r="BP2" s="222">
        <f>ROUND(data!C365,0)</f>
        <v>527805</v>
      </c>
      <c r="BQ2" s="222">
        <f>ROUND(data!D381,0)</f>
        <v>2336086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2336086</v>
      </c>
      <c r="CC2" s="222">
        <f>ROUND(data!C382,0)</f>
        <v>868176</v>
      </c>
      <c r="CD2" s="222">
        <f>ROUND(data!C389,0)</f>
        <v>19176923</v>
      </c>
      <c r="CE2" s="222">
        <f>ROUND(data!C390,0)</f>
        <v>5860749</v>
      </c>
      <c r="CF2" s="222">
        <f>ROUND(data!C391,0)</f>
        <v>4117541</v>
      </c>
      <c r="CG2" s="222">
        <f>ROUND(data!C392,0)</f>
        <v>3741410</v>
      </c>
      <c r="CH2" s="222">
        <f>ROUND(data!C393,0)</f>
        <v>514126</v>
      </c>
      <c r="CI2" s="222">
        <f>ROUND(data!C394,0)</f>
        <v>2071740</v>
      </c>
      <c r="CJ2" s="222">
        <f>ROUND(data!C395,0)</f>
        <v>1502709</v>
      </c>
      <c r="CK2" s="222">
        <f>ROUND(data!C396,0)</f>
        <v>198893</v>
      </c>
      <c r="CL2" s="222">
        <f>ROUND(data!C397,0)</f>
        <v>492684</v>
      </c>
      <c r="CM2" s="222">
        <f>ROUND(data!C398,0)</f>
        <v>402060</v>
      </c>
      <c r="CN2" s="222">
        <f>ROUND(data!C399,0)</f>
        <v>495407</v>
      </c>
      <c r="CO2" s="222">
        <f>ROUND(data!C362,0)</f>
        <v>1622783</v>
      </c>
      <c r="CP2" s="222">
        <f>ROUND(data!D415,0)</f>
        <v>719156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719156</v>
      </c>
      <c r="DE2" s="65">
        <f>ROUND(data!C419,0)</f>
        <v>0</v>
      </c>
      <c r="DF2" s="222">
        <f>ROUND(data!D420,0)</f>
        <v>845022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054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054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054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742</v>
      </c>
      <c r="F4" s="212">
        <f>ROUND(data!E60,2)</f>
        <v>19.37</v>
      </c>
      <c r="G4" s="222">
        <f>ROUND(data!E61,0)</f>
        <v>1596909</v>
      </c>
      <c r="H4" s="222">
        <f>ROUND(data!E62,0)</f>
        <v>488039</v>
      </c>
      <c r="I4" s="222">
        <f>ROUND(data!E63,0)</f>
        <v>1044448</v>
      </c>
      <c r="J4" s="222">
        <f>ROUND(data!E64,0)</f>
        <v>64814</v>
      </c>
      <c r="K4" s="222">
        <f>ROUND(data!E65,0)</f>
        <v>1507</v>
      </c>
      <c r="L4" s="222">
        <f>ROUND(data!E66,0)</f>
        <v>47311</v>
      </c>
      <c r="M4" s="66">
        <f>ROUND(data!E67,0)</f>
        <v>296792</v>
      </c>
      <c r="N4" s="222">
        <f>ROUND(data!E68,0)</f>
        <v>19</v>
      </c>
      <c r="O4" s="222">
        <f>ROUND(data!E69,0)</f>
        <v>17667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17667</v>
      </c>
      <c r="AD4" s="222">
        <f>ROUND(data!E84,0)</f>
        <v>0</v>
      </c>
      <c r="AE4" s="222">
        <f>ROUND(data!E89,0)</f>
        <v>3549257</v>
      </c>
      <c r="AF4" s="222">
        <f>ROUND(data!E87,0)</f>
        <v>3023136</v>
      </c>
      <c r="AG4" s="222">
        <f>IF(data!E90&gt;0,ROUND(data!E90,0),0)</f>
        <v>2649</v>
      </c>
      <c r="AH4" s="222">
        <f>IF(data!E91&gt;0,ROUND(data!E91,0),0)</f>
        <v>6109</v>
      </c>
      <c r="AI4" s="222">
        <f>IF(data!E92&gt;0,ROUND(data!E92,0),0)</f>
        <v>3720</v>
      </c>
      <c r="AJ4" s="222">
        <f>IF(data!E93&gt;0,ROUND(data!E93,0),0)</f>
        <v>13993</v>
      </c>
      <c r="AK4" s="212">
        <f>IF(data!E94&gt;0,ROUND(data!E94,2),0)</f>
        <v>8.2100000000000009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054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054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054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054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054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78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2024</v>
      </c>
      <c r="K9" s="222">
        <f>ROUND(data!J65,0)</f>
        <v>0</v>
      </c>
      <c r="L9" s="222">
        <f>ROUND(data!J66,0)</f>
        <v>0</v>
      </c>
      <c r="M9" s="66">
        <f>ROUND(data!J67,0)</f>
        <v>1812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76898</v>
      </c>
      <c r="AF9" s="222">
        <f>ROUND(data!J87,0)</f>
        <v>76347</v>
      </c>
      <c r="AG9" s="222">
        <f>IF(data!J90&gt;0,ROUND(data!J90,0),0)</f>
        <v>167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96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054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6748</v>
      </c>
      <c r="F10" s="212">
        <f>ROUND(data!K60,2)</f>
        <v>29.5</v>
      </c>
      <c r="G10" s="222">
        <f>ROUND(data!K61,0)</f>
        <v>1853483</v>
      </c>
      <c r="H10" s="222">
        <f>ROUND(data!K62,0)</f>
        <v>566452</v>
      </c>
      <c r="I10" s="222">
        <f>ROUND(data!K63,0)</f>
        <v>339836</v>
      </c>
      <c r="J10" s="222">
        <f>ROUND(data!K64,0)</f>
        <v>79364</v>
      </c>
      <c r="K10" s="222">
        <f>ROUND(data!K65,0)</f>
        <v>989</v>
      </c>
      <c r="L10" s="222">
        <f>ROUND(data!K66,0)</f>
        <v>13253</v>
      </c>
      <c r="M10" s="66">
        <f>ROUND(data!K67,0)</f>
        <v>128648</v>
      </c>
      <c r="N10" s="222">
        <f>ROUND(data!K68,0)</f>
        <v>2880</v>
      </c>
      <c r="O10" s="222">
        <f>ROUND(data!K69,0)</f>
        <v>3950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3950</v>
      </c>
      <c r="AD10" s="222">
        <f>ROUND(data!K84,0)</f>
        <v>0</v>
      </c>
      <c r="AE10" s="222">
        <f>ROUND(data!K89,0)</f>
        <v>2166425</v>
      </c>
      <c r="AF10" s="222">
        <f>ROUND(data!K87,0)</f>
        <v>2166425</v>
      </c>
      <c r="AG10" s="222">
        <f>IF(data!K90&gt;0,ROUND(data!K90,0),0)</f>
        <v>2417</v>
      </c>
      <c r="AH10" s="222">
        <f>IF(data!K91&gt;0,ROUND(data!K91,0),0)</f>
        <v>19946</v>
      </c>
      <c r="AI10" s="222">
        <f>IF(data!K92&gt;0,ROUND(data!K92,0),0)</f>
        <v>5244</v>
      </c>
      <c r="AJ10" s="222">
        <f>IF(data!K93&gt;0,ROUND(data!K93,0),0)</f>
        <v>81312</v>
      </c>
      <c r="AK10" s="212">
        <f>IF(data!K94&gt;0,ROUND(data!K94,2),0)</f>
        <v>7.09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054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1067</v>
      </c>
      <c r="F11" s="212">
        <f>ROUND(data!L60,2)</f>
        <v>2.2999999999999998</v>
      </c>
      <c r="G11" s="222">
        <f>ROUND(data!L61,0)</f>
        <v>271260</v>
      </c>
      <c r="H11" s="222">
        <f>ROUND(data!L62,0)</f>
        <v>82901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11282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2121675</v>
      </c>
      <c r="AF11" s="222">
        <f>ROUND(data!L87,0)</f>
        <v>1918362</v>
      </c>
      <c r="AG11" s="222">
        <f>IF(data!L90&gt;0,ROUND(data!L90,0),0)</f>
        <v>1736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15778</v>
      </c>
      <c r="AK11" s="212">
        <f>IF(data!L94&gt;0,ROUND(data!L94,2),0)</f>
        <v>2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054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054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054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85</v>
      </c>
      <c r="F14" s="212">
        <f>ROUND(data!O60,2)</f>
        <v>0.49</v>
      </c>
      <c r="G14" s="222">
        <f>ROUND(data!O61,0)</f>
        <v>141300</v>
      </c>
      <c r="H14" s="222">
        <f>ROUND(data!O62,0)</f>
        <v>43183</v>
      </c>
      <c r="I14" s="222">
        <f>ROUND(data!O63,0)</f>
        <v>341277</v>
      </c>
      <c r="J14" s="222">
        <f>ROUND(data!O64,0)</f>
        <v>5290</v>
      </c>
      <c r="K14" s="222">
        <f>ROUND(data!O65,0)</f>
        <v>0</v>
      </c>
      <c r="L14" s="222">
        <f>ROUND(data!O66,0)</f>
        <v>6</v>
      </c>
      <c r="M14" s="66">
        <f>ROUND(data!O67,0)</f>
        <v>24957</v>
      </c>
      <c r="N14" s="222">
        <f>ROUND(data!O68,0)</f>
        <v>0</v>
      </c>
      <c r="O14" s="222">
        <f>ROUND(data!O69,0)</f>
        <v>77794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77794</v>
      </c>
      <c r="AD14" s="222">
        <f>ROUND(data!O84,0)</f>
        <v>0</v>
      </c>
      <c r="AE14" s="222">
        <f>ROUND(data!O89,0)</f>
        <v>213078</v>
      </c>
      <c r="AF14" s="222">
        <f>ROUND(data!O87,0)</f>
        <v>182508</v>
      </c>
      <c r="AG14" s="222">
        <f>IF(data!O90&gt;0,ROUND(data!O90,0),0)</f>
        <v>526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2290</v>
      </c>
      <c r="AK14" s="212">
        <f>IF(data!O94&gt;0,ROUND(data!O94,2),0)</f>
        <v>0.43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054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4.26</v>
      </c>
      <c r="G15" s="222">
        <f>ROUND(data!P61,0)</f>
        <v>686202</v>
      </c>
      <c r="H15" s="222">
        <f>ROUND(data!P62,0)</f>
        <v>209713</v>
      </c>
      <c r="I15" s="222">
        <f>ROUND(data!P63,0)</f>
        <v>518</v>
      </c>
      <c r="J15" s="222">
        <f>ROUND(data!P64,0)</f>
        <v>135223</v>
      </c>
      <c r="K15" s="222">
        <f>ROUND(data!P65,0)</f>
        <v>10829</v>
      </c>
      <c r="L15" s="222">
        <f>ROUND(data!P66,0)</f>
        <v>24430</v>
      </c>
      <c r="M15" s="66">
        <f>ROUND(data!P67,0)</f>
        <v>195185</v>
      </c>
      <c r="N15" s="222">
        <f>ROUND(data!P68,0)</f>
        <v>428</v>
      </c>
      <c r="O15" s="222">
        <f>ROUND(data!P69,0)</f>
        <v>20253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20253</v>
      </c>
      <c r="AD15" s="222">
        <f>ROUND(data!P84,0)</f>
        <v>0</v>
      </c>
      <c r="AE15" s="222">
        <f>ROUND(data!P89,0)</f>
        <v>1844601</v>
      </c>
      <c r="AF15" s="222">
        <f>ROUND(data!P87,0)</f>
        <v>125379</v>
      </c>
      <c r="AG15" s="222">
        <f>IF(data!P90&gt;0,ROUND(data!P90,0),0)</f>
        <v>6021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4066</v>
      </c>
      <c r="AK15" s="212">
        <f>IF(data!P94&gt;0,ROUND(data!P94,2),0)</f>
        <v>1.3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054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7.0000000000000007E-2</v>
      </c>
      <c r="G16" s="222">
        <f>ROUND(data!Q61,0)</f>
        <v>8866</v>
      </c>
      <c r="H16" s="222">
        <f>ROUND(data!Q62,0)</f>
        <v>2710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140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140</v>
      </c>
      <c r="AD16" s="222">
        <f>ROUND(data!Q84,0)</f>
        <v>0</v>
      </c>
      <c r="AE16" s="222">
        <f>ROUND(data!Q89,0)</f>
        <v>167303</v>
      </c>
      <c r="AF16" s="222">
        <f>ROUND(data!Q87,0)</f>
        <v>5114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579</v>
      </c>
      <c r="AK16" s="212">
        <f>IF(data!Q94&gt;0,ROUND(data!Q94,2),0)</f>
        <v>7.0000000000000007E-2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054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1.5</v>
      </c>
      <c r="G17" s="222">
        <f>ROUND(data!R61,0)</f>
        <v>648377</v>
      </c>
      <c r="H17" s="222">
        <f>ROUND(data!R62,0)</f>
        <v>198154</v>
      </c>
      <c r="I17" s="222">
        <f>ROUND(data!R63,0)</f>
        <v>106</v>
      </c>
      <c r="J17" s="222">
        <f>ROUND(data!R64,0)</f>
        <v>19809</v>
      </c>
      <c r="K17" s="222">
        <f>ROUND(data!R65,0)</f>
        <v>0</v>
      </c>
      <c r="L17" s="222">
        <f>ROUND(data!R66,0)</f>
        <v>20554</v>
      </c>
      <c r="M17" s="66">
        <f>ROUND(data!R67,0)</f>
        <v>9890</v>
      </c>
      <c r="N17" s="222">
        <f>ROUND(data!R68,0)</f>
        <v>3255</v>
      </c>
      <c r="O17" s="222">
        <f>ROUND(data!R69,0)</f>
        <v>17080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17080</v>
      </c>
      <c r="AD17" s="222">
        <f>ROUND(data!R84,0)</f>
        <v>0</v>
      </c>
      <c r="AE17" s="222">
        <f>ROUND(data!R89,0)</f>
        <v>1382305</v>
      </c>
      <c r="AF17" s="222">
        <f>ROUND(data!R87,0)</f>
        <v>105434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1.08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054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1.98</v>
      </c>
      <c r="G18" s="222">
        <f>ROUND(data!S61,0)</f>
        <v>77085</v>
      </c>
      <c r="H18" s="222">
        <f>ROUND(data!S62,0)</f>
        <v>23558</v>
      </c>
      <c r="I18" s="222">
        <f>ROUND(data!S63,0)</f>
        <v>0</v>
      </c>
      <c r="J18" s="222">
        <f>ROUND(data!S64,0)</f>
        <v>60300</v>
      </c>
      <c r="K18" s="222">
        <f>ROUND(data!S65,0)</f>
        <v>0</v>
      </c>
      <c r="L18" s="222">
        <f>ROUND(data!S66,0)</f>
        <v>0</v>
      </c>
      <c r="M18" s="66">
        <f>ROUND(data!S67,0)</f>
        <v>9813</v>
      </c>
      <c r="N18" s="222">
        <f>ROUND(data!S68,0)</f>
        <v>0</v>
      </c>
      <c r="O18" s="222">
        <f>ROUND(data!S69,0)</f>
        <v>548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548</v>
      </c>
      <c r="AD18" s="222">
        <f>ROUND(data!S84,0)</f>
        <v>0</v>
      </c>
      <c r="AE18" s="222">
        <f>ROUND(data!S89,0)</f>
        <v>410116</v>
      </c>
      <c r="AF18" s="222">
        <f>ROUND(data!S87,0)</f>
        <v>85572</v>
      </c>
      <c r="AG18" s="222">
        <f>IF(data!S90&gt;0,ROUND(data!S90,0),0)</f>
        <v>1510</v>
      </c>
      <c r="AH18" s="222">
        <f>IF(data!S91&gt;0,ROUND(data!S91,0),0)</f>
        <v>0</v>
      </c>
      <c r="AI18" s="222">
        <f>IF(data!S92&gt;0,ROUND(data!S92,0),0)</f>
        <v>145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054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054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65713</v>
      </c>
      <c r="F20" s="212">
        <f>ROUND(data!U60,2)</f>
        <v>9.1</v>
      </c>
      <c r="G20" s="222">
        <f>ROUND(data!U61,0)</f>
        <v>577760</v>
      </c>
      <c r="H20" s="222">
        <f>ROUND(data!U62,0)</f>
        <v>176572</v>
      </c>
      <c r="I20" s="222">
        <f>ROUND(data!U63,0)</f>
        <v>249007</v>
      </c>
      <c r="J20" s="222">
        <f>ROUND(data!U64,0)</f>
        <v>957726</v>
      </c>
      <c r="K20" s="222">
        <f>ROUND(data!U65,0)</f>
        <v>733</v>
      </c>
      <c r="L20" s="222">
        <f>ROUND(data!U66,0)</f>
        <v>107607</v>
      </c>
      <c r="M20" s="66">
        <f>ROUND(data!U67,0)</f>
        <v>98270</v>
      </c>
      <c r="N20" s="222">
        <f>ROUND(data!U68,0)</f>
        <v>23148</v>
      </c>
      <c r="O20" s="222">
        <f>ROUND(data!U69,0)</f>
        <v>6506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6506</v>
      </c>
      <c r="AD20" s="222">
        <f>ROUND(data!U84,0)</f>
        <v>0</v>
      </c>
      <c r="AE20" s="222">
        <f>ROUND(data!U89,0)</f>
        <v>9237176</v>
      </c>
      <c r="AF20" s="222">
        <f>ROUND(data!U87,0)</f>
        <v>727920</v>
      </c>
      <c r="AG20" s="222">
        <f>IF(data!U90&gt;0,ROUND(data!U90,0),0)</f>
        <v>1260</v>
      </c>
      <c r="AH20" s="222">
        <f>IF(data!U91&gt;0,ROUND(data!U91,0),0)</f>
        <v>0</v>
      </c>
      <c r="AI20" s="222">
        <f>IF(data!U92&gt;0,ROUND(data!U92,0),0)</f>
        <v>468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054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1534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236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054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4010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1431848</v>
      </c>
      <c r="AF22" s="222">
        <f>ROUND(data!W87,0)</f>
        <v>64066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8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054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11701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5760408</v>
      </c>
      <c r="AF23" s="222">
        <f>ROUND(data!X87,0)</f>
        <v>391039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187</v>
      </c>
      <c r="AJ23" s="222">
        <f>IF(data!X93&gt;0,ROUND(data!X93,0),0)</f>
        <v>907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054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7263</v>
      </c>
      <c r="F24" s="212">
        <f>ROUND(data!Y60,2)</f>
        <v>10.32</v>
      </c>
      <c r="G24" s="222">
        <f>ROUND(data!Y61,0)</f>
        <v>1192003</v>
      </c>
      <c r="H24" s="222">
        <f>ROUND(data!Y62,0)</f>
        <v>364294</v>
      </c>
      <c r="I24" s="222">
        <f>ROUND(data!Y63,0)</f>
        <v>218918</v>
      </c>
      <c r="J24" s="222">
        <f>ROUND(data!Y64,0)</f>
        <v>43818</v>
      </c>
      <c r="K24" s="222">
        <f>ROUND(data!Y65,0)</f>
        <v>1555</v>
      </c>
      <c r="L24" s="222">
        <f>ROUND(data!Y66,0)</f>
        <v>303831</v>
      </c>
      <c r="M24" s="66">
        <f>ROUND(data!Y67,0)</f>
        <v>93041</v>
      </c>
      <c r="N24" s="222">
        <f>ROUND(data!Y68,0)</f>
        <v>14968</v>
      </c>
      <c r="O24" s="222">
        <f>ROUND(data!Y69,0)</f>
        <v>44154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44154</v>
      </c>
      <c r="AD24" s="222">
        <f>ROUND(data!Y84,0)</f>
        <v>0</v>
      </c>
      <c r="AE24" s="222">
        <f>ROUND(data!Y89,0)</f>
        <v>5837550</v>
      </c>
      <c r="AF24" s="222">
        <f>ROUND(data!Y87,0)</f>
        <v>200427</v>
      </c>
      <c r="AG24" s="222">
        <f>IF(data!Y90&gt;0,ROUND(data!Y90,0),0)</f>
        <v>2491</v>
      </c>
      <c r="AH24" s="222">
        <f>IF(data!Y91&gt;0,ROUND(data!Y91,0),0)</f>
        <v>0</v>
      </c>
      <c r="AI24" s="222">
        <f>IF(data!Y92&gt;0,ROUND(data!Y92,0),0)</f>
        <v>1416</v>
      </c>
      <c r="AJ24" s="222">
        <f>IF(data!Y93&gt;0,ROUND(data!Y93,0),0)</f>
        <v>737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054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054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436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71500</v>
      </c>
      <c r="J26" s="222">
        <f>ROUND(data!AA64,0)</f>
        <v>22392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268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268</v>
      </c>
      <c r="AD26" s="222">
        <f>ROUND(data!AA84,0)</f>
        <v>0</v>
      </c>
      <c r="AE26" s="222">
        <f>ROUND(data!AA89,0)</f>
        <v>336569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054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2.77</v>
      </c>
      <c r="G27" s="222">
        <f>ROUND(data!AB61,0)</f>
        <v>243453</v>
      </c>
      <c r="H27" s="222">
        <f>ROUND(data!AB62,0)</f>
        <v>74403</v>
      </c>
      <c r="I27" s="222">
        <f>ROUND(data!AB63,0)</f>
        <v>43620</v>
      </c>
      <c r="J27" s="222">
        <f>ROUND(data!AB64,0)</f>
        <v>912281</v>
      </c>
      <c r="K27" s="222">
        <f>ROUND(data!AB65,0)</f>
        <v>2512</v>
      </c>
      <c r="L27" s="222">
        <f>ROUND(data!AB66,0)</f>
        <v>101679</v>
      </c>
      <c r="M27" s="66">
        <f>ROUND(data!AB67,0)</f>
        <v>5027</v>
      </c>
      <c r="N27" s="222">
        <f>ROUND(data!AB68,0)</f>
        <v>46354</v>
      </c>
      <c r="O27" s="222">
        <f>ROUND(data!AB69,0)</f>
        <v>32898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32898</v>
      </c>
      <c r="AD27" s="222">
        <f>ROUND(data!AB84,0)</f>
        <v>0</v>
      </c>
      <c r="AE27" s="222">
        <f>ROUND(data!AB89,0)</f>
        <v>4142074</v>
      </c>
      <c r="AF27" s="222">
        <f>ROUND(data!AB87,0)</f>
        <v>809886</v>
      </c>
      <c r="AG27" s="222">
        <f>IF(data!AB90&gt;0,ROUND(data!AB90,0),0)</f>
        <v>394</v>
      </c>
      <c r="AH27" s="222">
        <f>IF(data!AB91&gt;0,ROUND(data!AB91,0),0)</f>
        <v>0</v>
      </c>
      <c r="AI27" s="222">
        <f>IF(data!AB92&gt;0,ROUND(data!AB92,0),0)</f>
        <v>143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054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858</v>
      </c>
      <c r="F28" s="212">
        <f>ROUND(data!AC60,2)</f>
        <v>0.97</v>
      </c>
      <c r="G28" s="222">
        <f>ROUND(data!AC61,0)</f>
        <v>88170</v>
      </c>
      <c r="H28" s="222">
        <f>ROUND(data!AC62,0)</f>
        <v>26946</v>
      </c>
      <c r="I28" s="222">
        <f>ROUND(data!AC63,0)</f>
        <v>68456</v>
      </c>
      <c r="J28" s="222">
        <f>ROUND(data!AC64,0)</f>
        <v>3795</v>
      </c>
      <c r="K28" s="222">
        <f>ROUND(data!AC65,0)</f>
        <v>0</v>
      </c>
      <c r="L28" s="222">
        <f>ROUND(data!AC66,0)</f>
        <v>1406</v>
      </c>
      <c r="M28" s="66">
        <f>ROUND(data!AC67,0)</f>
        <v>10429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358959</v>
      </c>
      <c r="AF28" s="222">
        <f>ROUND(data!AC87,0)</f>
        <v>160052</v>
      </c>
      <c r="AG28" s="222">
        <f>IF(data!AC90&gt;0,ROUND(data!AC90,0),0)</f>
        <v>752</v>
      </c>
      <c r="AH28" s="222">
        <f>IF(data!AC91&gt;0,ROUND(data!AC91,0),0)</f>
        <v>0</v>
      </c>
      <c r="AI28" s="222">
        <f>IF(data!AC92&gt;0,ROUND(data!AC92,0),0)</f>
        <v>182</v>
      </c>
      <c r="AJ28" s="222">
        <f>IF(data!AC93&gt;0,ROUND(data!AC93,0),0)</f>
        <v>194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054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054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6092</v>
      </c>
      <c r="F30" s="212">
        <f>ROUND(data!AE60,2)</f>
        <v>9.4600000000000009</v>
      </c>
      <c r="G30" s="222">
        <f>ROUND(data!AE61,0)</f>
        <v>657405</v>
      </c>
      <c r="H30" s="222">
        <f>ROUND(data!AE62,0)</f>
        <v>200913</v>
      </c>
      <c r="I30" s="222">
        <f>ROUND(data!AE63,0)</f>
        <v>44859</v>
      </c>
      <c r="J30" s="222">
        <f>ROUND(data!AE64,0)</f>
        <v>15819</v>
      </c>
      <c r="K30" s="222">
        <f>ROUND(data!AE65,0)</f>
        <v>501</v>
      </c>
      <c r="L30" s="222">
        <f>ROUND(data!AE66,0)</f>
        <v>3283</v>
      </c>
      <c r="M30" s="66">
        <f>ROUND(data!AE67,0)</f>
        <v>35990</v>
      </c>
      <c r="N30" s="222">
        <f>ROUND(data!AE68,0)</f>
        <v>0</v>
      </c>
      <c r="O30" s="222">
        <f>ROUND(data!AE69,0)</f>
        <v>6150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6150</v>
      </c>
      <c r="AD30" s="222">
        <f>ROUND(data!AE84,0)</f>
        <v>0</v>
      </c>
      <c r="AE30" s="222">
        <f>ROUND(data!AE89,0)</f>
        <v>3599925</v>
      </c>
      <c r="AF30" s="222">
        <f>ROUND(data!AE87,0)</f>
        <v>240503</v>
      </c>
      <c r="AG30" s="222">
        <f>IF(data!AE90&gt;0,ROUND(data!AE90,0),0)</f>
        <v>2996</v>
      </c>
      <c r="AH30" s="222">
        <f>IF(data!AE91&gt;0,ROUND(data!AE91,0),0)</f>
        <v>0</v>
      </c>
      <c r="AI30" s="222">
        <f>IF(data!AE92&gt;0,ROUND(data!AE92,0),0)</f>
        <v>386</v>
      </c>
      <c r="AJ30" s="222">
        <f>IF(data!AE93&gt;0,ROUND(data!AE93,0),0)</f>
        <v>6631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054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054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4991</v>
      </c>
      <c r="F32" s="212">
        <f>ROUND(data!AG60,2)</f>
        <v>5.62</v>
      </c>
      <c r="G32" s="222">
        <f>ROUND(data!AG61,0)</f>
        <v>543221</v>
      </c>
      <c r="H32" s="222">
        <f>ROUND(data!AG62,0)</f>
        <v>166016</v>
      </c>
      <c r="I32" s="222">
        <f>ROUND(data!AG63,0)</f>
        <v>1099801</v>
      </c>
      <c r="J32" s="222">
        <f>ROUND(data!AG64,0)</f>
        <v>60650</v>
      </c>
      <c r="K32" s="222">
        <f>ROUND(data!AG65,0)</f>
        <v>1508</v>
      </c>
      <c r="L32" s="222">
        <f>ROUND(data!AG66,0)</f>
        <v>36457</v>
      </c>
      <c r="M32" s="66">
        <f>ROUND(data!AG67,0)</f>
        <v>69219</v>
      </c>
      <c r="N32" s="222">
        <f>ROUND(data!AG68,0)</f>
        <v>0</v>
      </c>
      <c r="O32" s="222">
        <f>ROUND(data!AG69,0)</f>
        <v>46139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46139</v>
      </c>
      <c r="AD32" s="222">
        <f>ROUND(data!AG84,0)</f>
        <v>0</v>
      </c>
      <c r="AE32" s="222">
        <f>ROUND(data!AG89,0)</f>
        <v>10964525</v>
      </c>
      <c r="AF32" s="222">
        <f>ROUND(data!AG87,0)</f>
        <v>0</v>
      </c>
      <c r="AG32" s="222">
        <f>IF(data!AG90&gt;0,ROUND(data!AG90,0),0)</f>
        <v>1577</v>
      </c>
      <c r="AH32" s="222">
        <f>IF(data!AG91&gt;0,ROUND(data!AG91,0),0)</f>
        <v>0</v>
      </c>
      <c r="AI32" s="222">
        <f>IF(data!AG92&gt;0,ROUND(data!AG92,0),0)</f>
        <v>2184</v>
      </c>
      <c r="AJ32" s="222">
        <f>IF(data!AG93&gt;0,ROUND(data!AG93,0),0)</f>
        <v>20019</v>
      </c>
      <c r="AK32" s="212">
        <f>IF(data!AG94&gt;0,ROUND(data!AG94,2),0)</f>
        <v>1.1200000000000001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054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960</v>
      </c>
      <c r="F33" s="212">
        <f>ROUND(data!AH60,2)</f>
        <v>6.17</v>
      </c>
      <c r="G33" s="222">
        <f>ROUND(data!AH61,0)</f>
        <v>321400</v>
      </c>
      <c r="H33" s="222">
        <f>ROUND(data!AH62,0)</f>
        <v>98225</v>
      </c>
      <c r="I33" s="222">
        <f>ROUND(data!AH63,0)</f>
        <v>0</v>
      </c>
      <c r="J33" s="222">
        <f>ROUND(data!AH64,0)</f>
        <v>44370</v>
      </c>
      <c r="K33" s="222">
        <f>ROUND(data!AH65,0)</f>
        <v>22114</v>
      </c>
      <c r="L33" s="222">
        <f>ROUND(data!AH66,0)</f>
        <v>47509</v>
      </c>
      <c r="M33" s="66">
        <f>ROUND(data!AH67,0)</f>
        <v>102230</v>
      </c>
      <c r="N33" s="222">
        <f>ROUND(data!AH68,0)</f>
        <v>4788</v>
      </c>
      <c r="O33" s="222">
        <f>ROUND(data!AH69,0)</f>
        <v>17211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17211</v>
      </c>
      <c r="AD33" s="222">
        <f>ROUND(data!AH84,0)</f>
        <v>0</v>
      </c>
      <c r="AE33" s="222">
        <f>ROUND(data!AH89,0)</f>
        <v>853900</v>
      </c>
      <c r="AF33" s="222">
        <f>ROUND(data!AH87,0)</f>
        <v>100637</v>
      </c>
      <c r="AG33" s="222">
        <f>IF(data!AH90&gt;0,ROUND(data!AH90,0),0)</f>
        <v>1650</v>
      </c>
      <c r="AH33" s="222">
        <f>IF(data!AH91&gt;0,ROUND(data!AH91,0),0)</f>
        <v>0</v>
      </c>
      <c r="AI33" s="222">
        <f>IF(data!AH92&gt;0,ROUND(data!AH92,0),0)</f>
        <v>156</v>
      </c>
      <c r="AJ33" s="222">
        <f>IF(data!AH93&gt;0,ROUND(data!AH93,0),0)</f>
        <v>6049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054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294</v>
      </c>
      <c r="F34" s="212">
        <f>ROUND(data!AI60,2)</f>
        <v>0.83</v>
      </c>
      <c r="G34" s="222">
        <f>ROUND(data!AI61,0)</f>
        <v>94424</v>
      </c>
      <c r="H34" s="222">
        <f>ROUND(data!AI62,0)</f>
        <v>28857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1090117</v>
      </c>
      <c r="AF34" s="222">
        <f>ROUND(data!AI87,0)</f>
        <v>99262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0.73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054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15741</v>
      </c>
      <c r="F35" s="212">
        <f>ROUND(data!AJ60,2)</f>
        <v>35.78</v>
      </c>
      <c r="G35" s="222">
        <f>ROUND(data!AJ61,0)</f>
        <v>3518191</v>
      </c>
      <c r="H35" s="222">
        <f>ROUND(data!AJ62,0)</f>
        <v>1075211</v>
      </c>
      <c r="I35" s="222">
        <f>ROUND(data!AJ63,0)</f>
        <v>138951</v>
      </c>
      <c r="J35" s="222">
        <f>ROUND(data!AJ64,0)</f>
        <v>194234</v>
      </c>
      <c r="K35" s="222">
        <f>ROUND(data!AJ65,0)</f>
        <v>74924</v>
      </c>
      <c r="L35" s="222">
        <f>ROUND(data!AJ66,0)</f>
        <v>42410</v>
      </c>
      <c r="M35" s="66">
        <f>ROUND(data!AJ67,0)</f>
        <v>102939</v>
      </c>
      <c r="N35" s="222">
        <f>ROUND(data!AJ68,0)</f>
        <v>428</v>
      </c>
      <c r="O35" s="222">
        <f>ROUND(data!AJ69,0)</f>
        <v>118635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118635</v>
      </c>
      <c r="AD35" s="222">
        <f>ROUND(data!AJ84,0)</f>
        <v>0</v>
      </c>
      <c r="AE35" s="222">
        <f>ROUND(data!AJ89,0)</f>
        <v>6095146</v>
      </c>
      <c r="AF35" s="222">
        <f>ROUND(data!AJ87,0)</f>
        <v>0</v>
      </c>
      <c r="AG35" s="222">
        <f>IF(data!AJ90&gt;0,ROUND(data!AJ90,0),0)</f>
        <v>12086</v>
      </c>
      <c r="AH35" s="222">
        <f>IF(data!AJ91&gt;0,ROUND(data!AJ91,0),0)</f>
        <v>0</v>
      </c>
      <c r="AI35" s="222">
        <f>IF(data!AJ92&gt;0,ROUND(data!AJ92,0),0)</f>
        <v>3874</v>
      </c>
      <c r="AJ35" s="222">
        <f>IF(data!AJ93&gt;0,ROUND(data!AJ93,0),0)</f>
        <v>800</v>
      </c>
      <c r="AK35" s="212">
        <f>IF(data!AJ94&gt;0,ROUND(data!AJ94,2),0)</f>
        <v>8.1199999999999992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054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054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054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054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054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054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054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054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054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054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054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6745</v>
      </c>
      <c r="F46" s="212">
        <f>ROUND(data!AU60,2)</f>
        <v>17.760000000000002</v>
      </c>
      <c r="G46" s="222">
        <f>ROUND(data!AU61,0)</f>
        <v>1035297</v>
      </c>
      <c r="H46" s="222">
        <f>ROUND(data!AU62,0)</f>
        <v>316402</v>
      </c>
      <c r="I46" s="222">
        <f>ROUND(data!AU63,0)</f>
        <v>0</v>
      </c>
      <c r="J46" s="222">
        <f>ROUND(data!AU64,0)</f>
        <v>19850</v>
      </c>
      <c r="K46" s="222">
        <f>ROUND(data!AU65,0)</f>
        <v>17927</v>
      </c>
      <c r="L46" s="222">
        <f>ROUND(data!AU66,0)</f>
        <v>56531</v>
      </c>
      <c r="M46" s="66">
        <f>ROUND(data!AU67,0)</f>
        <v>12427</v>
      </c>
      <c r="N46" s="222">
        <f>ROUND(data!AU68,0)</f>
        <v>120</v>
      </c>
      <c r="O46" s="222">
        <f>ROUND(data!AU69,0)</f>
        <v>15728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15728</v>
      </c>
      <c r="AD46" s="222">
        <f>ROUND(data!AU84,0)</f>
        <v>0</v>
      </c>
      <c r="AE46" s="222">
        <f>ROUND(data!AU89,0)</f>
        <v>898825</v>
      </c>
      <c r="AF46" s="222">
        <f>ROUND(data!AU87,0)</f>
        <v>0</v>
      </c>
      <c r="AG46" s="222">
        <f>IF(data!AU90&gt;0,ROUND(data!AU90,0),0)</f>
        <v>1910</v>
      </c>
      <c r="AH46" s="222">
        <f>IF(data!AU91&gt;0,ROUND(data!AU91,0),0)</f>
        <v>0</v>
      </c>
      <c r="AI46" s="222">
        <f>IF(data!AU92&gt;0,ROUND(data!AU92,0),0)</f>
        <v>364</v>
      </c>
      <c r="AJ46" s="222">
        <f>IF(data!AU93&gt;0,ROUND(data!AU93,0),0)</f>
        <v>0</v>
      </c>
      <c r="AK46" s="212">
        <f>IF(data!AU94&gt;0,ROUND(data!AU94,2),0)</f>
        <v>0.13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054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1.17</v>
      </c>
      <c r="G47" s="222">
        <f>ROUND(data!AV61,0)</f>
        <v>94904</v>
      </c>
      <c r="H47" s="222">
        <f>ROUND(data!AV62,0)</f>
        <v>29004</v>
      </c>
      <c r="I47" s="222">
        <f>ROUND(data!AV63,0)</f>
        <v>74164</v>
      </c>
      <c r="J47" s="222">
        <f>ROUND(data!AV64,0)</f>
        <v>8096</v>
      </c>
      <c r="K47" s="222">
        <f>ROUND(data!AV65,0)</f>
        <v>639</v>
      </c>
      <c r="L47" s="222">
        <f>ROUND(data!AV66,0)</f>
        <v>18043</v>
      </c>
      <c r="M47" s="66">
        <f>ROUND(data!AV67,0)</f>
        <v>43544</v>
      </c>
      <c r="N47" s="222">
        <f>ROUND(data!AV68,0)</f>
        <v>0</v>
      </c>
      <c r="O47" s="222">
        <f>ROUND(data!AV69,0)</f>
        <v>696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696</v>
      </c>
      <c r="AD47" s="222">
        <f>ROUND(data!AV84,0)</f>
        <v>0</v>
      </c>
      <c r="AE47" s="222">
        <f>ROUND(data!AV89,0)</f>
        <v>2533832</v>
      </c>
      <c r="AF47" s="222">
        <f>ROUND(data!AV87,0)</f>
        <v>54417</v>
      </c>
      <c r="AG47" s="222">
        <f>IF(data!AV90&gt;0,ROUND(data!AV90,0),0)</f>
        <v>902</v>
      </c>
      <c r="AH47" s="222">
        <f>IF(data!AV91&gt;0,ROUND(data!AV91,0),0)</f>
        <v>0</v>
      </c>
      <c r="AI47" s="222">
        <f>IF(data!AV92&gt;0,ROUND(data!AV92,0),0)</f>
        <v>142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054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054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054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26055</v>
      </c>
      <c r="F50" s="212">
        <f>ROUND(data!AY60,2)</f>
        <v>10.47</v>
      </c>
      <c r="G50" s="222">
        <f>ROUND(data!AY61,0)</f>
        <v>523947</v>
      </c>
      <c r="H50" s="222">
        <f>ROUND(data!AY62,0)</f>
        <v>160126</v>
      </c>
      <c r="I50" s="222">
        <f>ROUND(data!AY63,0)</f>
        <v>1806</v>
      </c>
      <c r="J50" s="222">
        <f>ROUND(data!AY64,0)</f>
        <v>300449</v>
      </c>
      <c r="K50" s="222">
        <f>ROUND(data!AY65,0)</f>
        <v>653</v>
      </c>
      <c r="L50" s="222">
        <f>ROUND(data!AY66,0)</f>
        <v>1488</v>
      </c>
      <c r="M50" s="66">
        <f>ROUND(data!AY67,0)</f>
        <v>40169</v>
      </c>
      <c r="N50" s="222">
        <f>ROUND(data!AY68,0)</f>
        <v>0</v>
      </c>
      <c r="O50" s="222">
        <f>ROUND(data!AY69,0)</f>
        <v>2438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2438</v>
      </c>
      <c r="AD50" s="222">
        <f>ROUND(data!AY84,0)</f>
        <v>0</v>
      </c>
      <c r="AE50" s="222"/>
      <c r="AF50" s="222"/>
      <c r="AG50" s="222">
        <f>IF(data!AY90&gt;0,ROUND(data!AY90,0),0)</f>
        <v>1054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054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4783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736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054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4137</v>
      </c>
      <c r="H52" s="222">
        <f>ROUND(data!BA62,0)</f>
        <v>1264</v>
      </c>
      <c r="I52" s="222">
        <f>ROUND(data!BA63,0)</f>
        <v>0</v>
      </c>
      <c r="J52" s="222">
        <f>ROUND(data!BA64,0)</f>
        <v>18120</v>
      </c>
      <c r="K52" s="222">
        <f>ROUND(data!BA65,0)</f>
        <v>0</v>
      </c>
      <c r="L52" s="222">
        <f>ROUND(data!BA66,0)</f>
        <v>64415</v>
      </c>
      <c r="M52" s="66">
        <f>ROUND(data!BA67,0)</f>
        <v>30757</v>
      </c>
      <c r="N52" s="222">
        <f>ROUND(data!BA68,0)</f>
        <v>0</v>
      </c>
      <c r="O52" s="222">
        <f>ROUND(data!BA69,0)</f>
        <v>86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86</v>
      </c>
      <c r="AD52" s="222">
        <f>ROUND(data!BA84,0)</f>
        <v>0</v>
      </c>
      <c r="AE52" s="222"/>
      <c r="AF52" s="222"/>
      <c r="AG52" s="222">
        <f>IF(data!BA90&gt;0,ROUND(data!BA90,0),0)</f>
        <v>747</v>
      </c>
      <c r="AH52" s="222">
        <f>IFERROR(IF(data!BA$91&gt;0,ROUND(data!BA$91,0),0),0)</f>
        <v>0</v>
      </c>
      <c r="AI52" s="222">
        <f>IFERROR(IF(data!BA$92&gt;0,ROUND(data!BA$92,0),0),0)</f>
        <v>2912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054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1.96</v>
      </c>
      <c r="G53" s="222">
        <f>ROUND(data!BB61,0)</f>
        <v>183215</v>
      </c>
      <c r="H53" s="222">
        <f>ROUND(data!BB62,0)</f>
        <v>55993</v>
      </c>
      <c r="I53" s="222">
        <f>ROUND(data!BB63,0)</f>
        <v>0</v>
      </c>
      <c r="J53" s="222">
        <f>ROUND(data!BB64,0)</f>
        <v>304</v>
      </c>
      <c r="K53" s="222">
        <f>ROUND(data!BB65,0)</f>
        <v>927</v>
      </c>
      <c r="L53" s="222">
        <f>ROUND(data!BB66,0)</f>
        <v>212</v>
      </c>
      <c r="M53" s="66">
        <f>ROUND(data!BB67,0)</f>
        <v>650</v>
      </c>
      <c r="N53" s="222">
        <f>ROUND(data!BB68,0)</f>
        <v>0</v>
      </c>
      <c r="O53" s="222">
        <f>ROUND(data!BB69,0)</f>
        <v>512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512</v>
      </c>
      <c r="AD53" s="222">
        <f>ROUND(data!BB84,0)</f>
        <v>0</v>
      </c>
      <c r="AE53" s="222"/>
      <c r="AF53" s="222"/>
      <c r="AG53" s="222">
        <f>IF(data!BB90&gt;0,ROUND(data!BB90,0),0)</f>
        <v>100</v>
      </c>
      <c r="AH53" s="222">
        <f>IFERROR(IF(data!BB$91&gt;0,ROUND(data!BB$91,0),0),0)</f>
        <v>0</v>
      </c>
      <c r="AI53" s="222">
        <f>IFERROR(IF(data!BB$92&gt;0,ROUND(data!BB$92,0),0),0)</f>
        <v>78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054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054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2.44</v>
      </c>
      <c r="G55" s="222">
        <f>ROUND(data!BD61,0)</f>
        <v>158266</v>
      </c>
      <c r="H55" s="222">
        <f>ROUND(data!BD62,0)</f>
        <v>48368</v>
      </c>
      <c r="I55" s="222">
        <f>ROUND(data!BD63,0)</f>
        <v>0</v>
      </c>
      <c r="J55" s="222">
        <f>ROUND(data!BD64,0)</f>
        <v>590</v>
      </c>
      <c r="K55" s="222">
        <f>ROUND(data!BD65,0)</f>
        <v>907</v>
      </c>
      <c r="L55" s="222">
        <f>ROUND(data!BD66,0)</f>
        <v>-8576</v>
      </c>
      <c r="M55" s="66">
        <f>ROUND(data!BD67,0)</f>
        <v>650</v>
      </c>
      <c r="N55" s="222">
        <f>ROUND(data!BD68,0)</f>
        <v>0</v>
      </c>
      <c r="O55" s="222">
        <f>ROUND(data!BD69,0)</f>
        <v>-882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-882</v>
      </c>
      <c r="AD55" s="222">
        <f>ROUND(data!BD84,0)</f>
        <v>0</v>
      </c>
      <c r="AE55" s="222"/>
      <c r="AF55" s="222"/>
      <c r="AG55" s="222">
        <f>IF(data!BD90&gt;0,ROUND(data!BD90,0),0)</f>
        <v>100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054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56157</v>
      </c>
      <c r="F56" s="212">
        <f>ROUND(data!BE60,2)</f>
        <v>7.94</v>
      </c>
      <c r="G56" s="222">
        <f>ROUND(data!BE61,0)</f>
        <v>516551</v>
      </c>
      <c r="H56" s="222">
        <f>ROUND(data!BE62,0)</f>
        <v>157866</v>
      </c>
      <c r="I56" s="222">
        <f>ROUND(data!BE63,0)</f>
        <v>0</v>
      </c>
      <c r="J56" s="222">
        <f>ROUND(data!BE64,0)</f>
        <v>96147</v>
      </c>
      <c r="K56" s="222">
        <f>ROUND(data!BE65,0)</f>
        <v>349838</v>
      </c>
      <c r="L56" s="222">
        <f>ROUND(data!BE66,0)</f>
        <v>174295</v>
      </c>
      <c r="M56" s="66">
        <f>ROUND(data!BE67,0)</f>
        <v>23692</v>
      </c>
      <c r="N56" s="222">
        <f>ROUND(data!BE68,0)</f>
        <v>20521</v>
      </c>
      <c r="O56" s="222">
        <f>ROUND(data!BE69,0)</f>
        <v>3990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3990</v>
      </c>
      <c r="AD56" s="222">
        <f>ROUND(data!BE84,0)</f>
        <v>0</v>
      </c>
      <c r="AE56" s="222"/>
      <c r="AF56" s="222"/>
      <c r="AG56" s="222">
        <f>IF(data!BE90&gt;0,ROUND(data!BE90,0),0)</f>
        <v>1764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054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14.21</v>
      </c>
      <c r="G57" s="222">
        <f>ROUND(data!BF61,0)</f>
        <v>598006</v>
      </c>
      <c r="H57" s="222">
        <f>ROUND(data!BF62,0)</f>
        <v>182759</v>
      </c>
      <c r="I57" s="222">
        <f>ROUND(data!BF63,0)</f>
        <v>0</v>
      </c>
      <c r="J57" s="222">
        <f>ROUND(data!BF64,0)</f>
        <v>69272</v>
      </c>
      <c r="K57" s="222">
        <f>ROUND(data!BF65,0)</f>
        <v>43</v>
      </c>
      <c r="L57" s="222">
        <f>ROUND(data!BF66,0)</f>
        <v>12283</v>
      </c>
      <c r="M57" s="66">
        <f>ROUND(data!BF67,0)</f>
        <v>1407</v>
      </c>
      <c r="N57" s="222">
        <f>ROUND(data!BF68,0)</f>
        <v>0</v>
      </c>
      <c r="O57" s="222">
        <f>ROUND(data!BF69,0)</f>
        <v>400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400</v>
      </c>
      <c r="AD57" s="222">
        <f>ROUND(data!BF84,0)</f>
        <v>0</v>
      </c>
      <c r="AE57" s="222"/>
      <c r="AF57" s="222"/>
      <c r="AG57" s="222">
        <f>IF(data!BF90&gt;0,ROUND(data!BF90,0),0)</f>
        <v>115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054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3.85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14399</v>
      </c>
      <c r="K58" s="222">
        <f>ROUND(data!BG65,0)</f>
        <v>7698</v>
      </c>
      <c r="L58" s="222">
        <f>ROUND(data!BG66,0)</f>
        <v>458501</v>
      </c>
      <c r="M58" s="66">
        <f>ROUND(data!BG67,0)</f>
        <v>0</v>
      </c>
      <c r="N58" s="222">
        <f>ROUND(data!BG68,0)</f>
        <v>0</v>
      </c>
      <c r="O58" s="222">
        <f>ROUND(data!BG69,0)</f>
        <v>76496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76496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054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303170</v>
      </c>
      <c r="H59" s="222">
        <f>ROUND(data!BH62,0)</f>
        <v>92653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58110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356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054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054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3.44</v>
      </c>
      <c r="G61" s="222">
        <f>ROUND(data!BJ61,0)</f>
        <v>221629</v>
      </c>
      <c r="H61" s="222">
        <f>ROUND(data!BJ62,0)</f>
        <v>67733</v>
      </c>
      <c r="I61" s="222">
        <f>ROUND(data!BJ63,0)</f>
        <v>117347</v>
      </c>
      <c r="J61" s="222">
        <f>ROUND(data!BJ64,0)</f>
        <v>4163</v>
      </c>
      <c r="K61" s="222">
        <f>ROUND(data!BJ65,0)</f>
        <v>492</v>
      </c>
      <c r="L61" s="222">
        <f>ROUND(data!BJ66,0)</f>
        <v>63379</v>
      </c>
      <c r="M61" s="66">
        <f>ROUND(data!BJ67,0)</f>
        <v>0</v>
      </c>
      <c r="N61" s="222">
        <f>ROUND(data!BJ68,0)</f>
        <v>0</v>
      </c>
      <c r="O61" s="222">
        <f>ROUND(data!BJ69,0)</f>
        <v>33825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33825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054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13.96</v>
      </c>
      <c r="G62" s="222">
        <f>ROUND(data!BK61,0)</f>
        <v>827871</v>
      </c>
      <c r="H62" s="222">
        <f>ROUND(data!BK62,0)</f>
        <v>253010</v>
      </c>
      <c r="I62" s="222">
        <f>ROUND(data!BK63,0)</f>
        <v>0</v>
      </c>
      <c r="J62" s="222">
        <f>ROUND(data!BK64,0)</f>
        <v>23849</v>
      </c>
      <c r="K62" s="222">
        <f>ROUND(data!BK65,0)</f>
        <v>1006</v>
      </c>
      <c r="L62" s="222">
        <f>ROUND(data!BK66,0)</f>
        <v>178331</v>
      </c>
      <c r="M62" s="66">
        <f>ROUND(data!BK67,0)</f>
        <v>11984</v>
      </c>
      <c r="N62" s="222">
        <f>ROUND(data!BK68,0)</f>
        <v>0</v>
      </c>
      <c r="O62" s="222">
        <f>ROUND(data!BK69,0)</f>
        <v>20532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20532</v>
      </c>
      <c r="AD62" s="222">
        <f>ROUND(data!BK84,0)</f>
        <v>0</v>
      </c>
      <c r="AE62" s="222"/>
      <c r="AF62" s="222"/>
      <c r="AG62" s="222">
        <f>IF(data!BK90&gt;0,ROUND(data!BK90,0),0)</f>
        <v>1844</v>
      </c>
      <c r="AH62" s="222">
        <f>IFERROR(IF(data!BK$91&gt;0,ROUND(data!BK$91,0),0),0)</f>
        <v>0</v>
      </c>
      <c r="AI62" s="222">
        <f>IFERROR(IF(data!BK$92&gt;0,ROUND(data!BK$92,0),0),0)</f>
        <v>416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054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6.42</v>
      </c>
      <c r="G63" s="222">
        <f>ROUND(data!BL61,0)</f>
        <v>323354</v>
      </c>
      <c r="H63" s="222">
        <f>ROUND(data!BL62,0)</f>
        <v>98822</v>
      </c>
      <c r="I63" s="222">
        <f>ROUND(data!BL63,0)</f>
        <v>0</v>
      </c>
      <c r="J63" s="222">
        <f>ROUND(data!BL64,0)</f>
        <v>4618</v>
      </c>
      <c r="K63" s="222">
        <f>ROUND(data!BL65,0)</f>
        <v>3087</v>
      </c>
      <c r="L63" s="222">
        <f>ROUND(data!BL66,0)</f>
        <v>3556</v>
      </c>
      <c r="M63" s="66">
        <f>ROUND(data!BL67,0)</f>
        <v>2460</v>
      </c>
      <c r="N63" s="222">
        <f>ROUND(data!BL68,0)</f>
        <v>3834</v>
      </c>
      <c r="O63" s="222">
        <f>ROUND(data!BL69,0)</f>
        <v>759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759</v>
      </c>
      <c r="AD63" s="222">
        <f>ROUND(data!BL84,0)</f>
        <v>0</v>
      </c>
      <c r="AE63" s="222"/>
      <c r="AF63" s="222"/>
      <c r="AG63" s="222">
        <f>IF(data!BL90&gt;0,ROUND(data!BL90,0),0)</f>
        <v>148</v>
      </c>
      <c r="AH63" s="222">
        <f>IFERROR(IF(data!BL$91&gt;0,ROUND(data!BL$91,0),0),0)</f>
        <v>0</v>
      </c>
      <c r="AI63" s="222">
        <f>IFERROR(IF(data!BL$92&gt;0,ROUND(data!BL$92,0),0),0)</f>
        <v>312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054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054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5.1100000000000003</v>
      </c>
      <c r="G65" s="222">
        <f>ROUND(data!BN61,0)</f>
        <v>715303</v>
      </c>
      <c r="H65" s="222">
        <f>ROUND(data!BN62,0)</f>
        <v>218607</v>
      </c>
      <c r="I65" s="222">
        <f>ROUND(data!BN63,0)</f>
        <v>137867</v>
      </c>
      <c r="J65" s="222">
        <f>ROUND(data!BN64,0)</f>
        <v>42236</v>
      </c>
      <c r="K65" s="222">
        <f>ROUND(data!BN65,0)</f>
        <v>10859</v>
      </c>
      <c r="L65" s="222">
        <f>ROUND(data!BN66,0)</f>
        <v>106113</v>
      </c>
      <c r="M65" s="66">
        <f>ROUND(data!BN67,0)</f>
        <v>61310</v>
      </c>
      <c r="N65" s="222">
        <f>ROUND(data!BN68,0)</f>
        <v>76784</v>
      </c>
      <c r="O65" s="222">
        <f>ROUND(data!BN69,0)</f>
        <v>59495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59495</v>
      </c>
      <c r="AD65" s="222">
        <f>ROUND(data!BN84,0)</f>
        <v>0</v>
      </c>
      <c r="AE65" s="222"/>
      <c r="AF65" s="222"/>
      <c r="AG65" s="222">
        <f>IF(data!BN90&gt;0,ROUND(data!BN90,0),0)</f>
        <v>6685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054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054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054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054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2.56</v>
      </c>
      <c r="G69" s="222">
        <f>ROUND(data!BR61,0)</f>
        <v>140625</v>
      </c>
      <c r="H69" s="222">
        <f>ROUND(data!BR62,0)</f>
        <v>42977</v>
      </c>
      <c r="I69" s="222">
        <f>ROUND(data!BR63,0)</f>
        <v>75680</v>
      </c>
      <c r="J69" s="222">
        <f>ROUND(data!BR64,0)</f>
        <v>3831</v>
      </c>
      <c r="K69" s="222">
        <f>ROUND(data!BR65,0)</f>
        <v>766</v>
      </c>
      <c r="L69" s="222">
        <f>ROUND(data!BR66,0)</f>
        <v>33941</v>
      </c>
      <c r="M69" s="66">
        <f>ROUND(data!BR67,0)</f>
        <v>2638</v>
      </c>
      <c r="N69" s="222">
        <f>ROUND(data!BR68,0)</f>
        <v>0</v>
      </c>
      <c r="O69" s="222">
        <f>ROUND(data!BR69,0)</f>
        <v>15360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15360</v>
      </c>
      <c r="AD69" s="222">
        <f>ROUND(data!BR84,0)</f>
        <v>0</v>
      </c>
      <c r="AE69" s="222"/>
      <c r="AF69" s="222"/>
      <c r="AG69" s="222">
        <f>IF(data!BR90&gt;0,ROUND(data!BR90,0),0)</f>
        <v>406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054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054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054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054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4.8499999999999996</v>
      </c>
      <c r="G73" s="222">
        <f>ROUND(data!BV61,0)</f>
        <v>243147</v>
      </c>
      <c r="H73" s="222">
        <f>ROUND(data!BV62,0)</f>
        <v>74309</v>
      </c>
      <c r="I73" s="222">
        <f>ROUND(data!BV63,0)</f>
        <v>38810</v>
      </c>
      <c r="J73" s="222">
        <f>ROUND(data!BV64,0)</f>
        <v>8891</v>
      </c>
      <c r="K73" s="222">
        <f>ROUND(data!BV65,0)</f>
        <v>592</v>
      </c>
      <c r="L73" s="222">
        <f>ROUND(data!BV66,0)</f>
        <v>9381</v>
      </c>
      <c r="M73" s="66">
        <f>ROUND(data!BV67,0)</f>
        <v>5459</v>
      </c>
      <c r="N73" s="222">
        <f>ROUND(data!BV68,0)</f>
        <v>0</v>
      </c>
      <c r="O73" s="222">
        <f>ROUND(data!BV69,0)</f>
        <v>27512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27512</v>
      </c>
      <c r="AD73" s="222">
        <f>ROUND(data!BV84,0)</f>
        <v>0</v>
      </c>
      <c r="AE73" s="222"/>
      <c r="AF73" s="222"/>
      <c r="AG73" s="222">
        <f>IF(data!BV90&gt;0,ROUND(data!BV90,0),0)</f>
        <v>612</v>
      </c>
      <c r="AH73" s="222">
        <f>IF(data!BV91&gt;0,ROUND(data!BV91,0),0)</f>
        <v>0</v>
      </c>
      <c r="AI73" s="222">
        <f>IF(data!BV92&gt;0,ROUND(data!BV92,0),0)</f>
        <v>94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054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054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3.39</v>
      </c>
      <c r="G75" s="222">
        <f>ROUND(data!BX61,0)</f>
        <v>348804</v>
      </c>
      <c r="H75" s="222">
        <f>ROUND(data!BX62,0)</f>
        <v>106600</v>
      </c>
      <c r="I75" s="222">
        <f>ROUND(data!BX63,0)</f>
        <v>9170</v>
      </c>
      <c r="J75" s="222">
        <f>ROUND(data!BX64,0)</f>
        <v>387</v>
      </c>
      <c r="K75" s="222">
        <f>ROUND(data!BX65,0)</f>
        <v>263</v>
      </c>
      <c r="L75" s="222">
        <f>ROUND(data!BX66,0)</f>
        <v>96280</v>
      </c>
      <c r="M75" s="66">
        <f>ROUND(data!BX67,0)</f>
        <v>0</v>
      </c>
      <c r="N75" s="222">
        <f>ROUND(data!BX68,0)</f>
        <v>0</v>
      </c>
      <c r="O75" s="222">
        <f>ROUND(data!BX69,0)</f>
        <v>14115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14115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054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2.0499999999999998</v>
      </c>
      <c r="G76" s="222">
        <f>ROUND(data!BY61,0)</f>
        <v>208547</v>
      </c>
      <c r="H76" s="222">
        <f>ROUND(data!BY62,0)</f>
        <v>63735</v>
      </c>
      <c r="I76" s="222">
        <f>ROUND(data!BY63,0)</f>
        <v>0</v>
      </c>
      <c r="J76" s="222">
        <f>ROUND(data!BY64,0)</f>
        <v>3840</v>
      </c>
      <c r="K76" s="222">
        <f>ROUND(data!BY65,0)</f>
        <v>128</v>
      </c>
      <c r="L76" s="222">
        <f>ROUND(data!BY66,0)</f>
        <v>0</v>
      </c>
      <c r="M76" s="66">
        <f>ROUND(data!BY67,0)</f>
        <v>1365</v>
      </c>
      <c r="N76" s="222">
        <f>ROUND(data!BY68,0)</f>
        <v>0</v>
      </c>
      <c r="O76" s="222">
        <f>ROUND(data!BY69,0)</f>
        <v>5011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5011</v>
      </c>
      <c r="AD76" s="222">
        <f>ROUND(data!BY84,0)</f>
        <v>0</v>
      </c>
      <c r="AE76" s="222"/>
      <c r="AF76" s="222"/>
      <c r="AG76" s="222">
        <f>IF(data!BY90&gt;0,ROUND(data!BY90,0),0)</f>
        <v>210</v>
      </c>
      <c r="AH76" s="222">
        <f>IF(data!BY91&gt;0,ROUND(data!BY91,0),0)</f>
        <v>0</v>
      </c>
      <c r="AI76" s="222">
        <f>IF(data!BY92&gt;0,ROUND(data!BY92,0),0)</f>
        <v>208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054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054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0.62</v>
      </c>
      <c r="G78" s="222">
        <f>ROUND(data!CA61,0)</f>
        <v>57446</v>
      </c>
      <c r="H78" s="222">
        <f>ROUND(data!CA62,0)</f>
        <v>17556</v>
      </c>
      <c r="I78" s="222">
        <f>ROUND(data!CA63,0)</f>
        <v>0</v>
      </c>
      <c r="J78" s="222">
        <f>ROUND(data!CA64,0)</f>
        <v>668</v>
      </c>
      <c r="K78" s="222">
        <f>ROUND(data!CA65,0)</f>
        <v>60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13211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13211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054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0.51</v>
      </c>
      <c r="G79" s="222">
        <f>ROUND(data!CB61,0)</f>
        <v>30509</v>
      </c>
      <c r="H79" s="222">
        <f>ROUND(data!CB62,0)</f>
        <v>9324</v>
      </c>
      <c r="I79" s="222">
        <f>ROUND(data!CB63,0)</f>
        <v>0</v>
      </c>
      <c r="J79" s="222">
        <f>ROUND(data!CB64,0)</f>
        <v>77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19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19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70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054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2.27</v>
      </c>
      <c r="G80" s="222">
        <f>ROUND(data!CC61,0)</f>
        <v>122684</v>
      </c>
      <c r="H80" s="222">
        <f>ROUND(data!CC62,0)</f>
        <v>37494</v>
      </c>
      <c r="I80" s="222">
        <f>ROUND(data!CC63,0)</f>
        <v>1400</v>
      </c>
      <c r="J80" s="222">
        <f>ROUND(data!CC64,0)</f>
        <v>499716</v>
      </c>
      <c r="K80" s="222">
        <f>ROUND(data!CC65,0)</f>
        <v>1068</v>
      </c>
      <c r="L80" s="222">
        <f>ROUND(data!CC66,0)</f>
        <v>53829</v>
      </c>
      <c r="M80" s="66">
        <f>ROUND(data!CC67,0)</f>
        <v>4250</v>
      </c>
      <c r="N80" s="222">
        <f>ROUND(data!CC68,0)</f>
        <v>1370</v>
      </c>
      <c r="O80" s="222">
        <f>ROUND(data!CC69,0)</f>
        <v>20460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20460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Forks Community Hospital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H-054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530 Bogachiel Way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Forks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+data!C103</f>
        <v>Clallam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054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2872572.8</v>
      </c>
      <c r="C17" s="275">
        <f>data!E85</f>
        <v>3557506</v>
      </c>
      <c r="D17" s="275">
        <f>'Prior Year'!E60</f>
        <v>715</v>
      </c>
      <c r="E17" s="1">
        <f>data!E59</f>
        <v>742</v>
      </c>
      <c r="F17" s="238">
        <f t="shared" si="0"/>
        <v>4017.5843356643354</v>
      </c>
      <c r="G17" s="238">
        <f t="shared" si="1"/>
        <v>4794.4824797843667</v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3613</v>
      </c>
      <c r="C22" s="275">
        <f>data!J85</f>
        <v>3836</v>
      </c>
      <c r="D22" s="275">
        <f>'Prior Year'!J60</f>
        <v>78</v>
      </c>
      <c r="E22" s="1">
        <f>data!J59</f>
        <v>78</v>
      </c>
      <c r="F22" s="238">
        <f t="shared" si="0"/>
        <v>46.320512820512818</v>
      </c>
      <c r="G22" s="238">
        <f t="shared" si="1"/>
        <v>49.179487179487182</v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2744838.1799999997</v>
      </c>
      <c r="C23" s="275">
        <f>data!K85</f>
        <v>2988855</v>
      </c>
      <c r="D23" s="275">
        <f>'Prior Year'!K60</f>
        <v>6793</v>
      </c>
      <c r="E23" s="1">
        <f>data!K59</f>
        <v>6748</v>
      </c>
      <c r="F23" s="238">
        <f t="shared" si="0"/>
        <v>404.06862652730746</v>
      </c>
      <c r="G23" s="238">
        <f t="shared" si="1"/>
        <v>442.92457024303496</v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374462.4</v>
      </c>
      <c r="C24" s="275">
        <f>data!L85</f>
        <v>365443</v>
      </c>
      <c r="D24" s="275">
        <f>'Prior Year'!L60</f>
        <v>753</v>
      </c>
      <c r="E24" s="1">
        <f>data!L59</f>
        <v>1067</v>
      </c>
      <c r="F24" s="238">
        <f t="shared" si="0"/>
        <v>497.29402390438253</v>
      </c>
      <c r="G24" s="238">
        <f t="shared" si="1"/>
        <v>342.49578256794751</v>
      </c>
      <c r="H24" s="6">
        <f t="shared" si="2"/>
        <v>-0.31128112121894091</v>
      </c>
      <c r="I24" s="275" t="str">
        <f t="shared" si="3"/>
        <v/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508524.11</v>
      </c>
      <c r="C27" s="275">
        <f>data!O85</f>
        <v>633807</v>
      </c>
      <c r="D27" s="275">
        <f>'Prior Year'!O60</f>
        <v>78</v>
      </c>
      <c r="E27" s="1">
        <f>data!O59</f>
        <v>85</v>
      </c>
      <c r="F27" s="238">
        <f t="shared" si="0"/>
        <v>6519.5398717948719</v>
      </c>
      <c r="G27" s="238">
        <f t="shared" si="1"/>
        <v>7456.552941176471</v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936263.25</v>
      </c>
      <c r="C28" s="275">
        <f>data!P85</f>
        <v>1282781</v>
      </c>
      <c r="D28" s="275">
        <f>'Prior Year'!P60</f>
        <v>9757</v>
      </c>
      <c r="E28" s="1">
        <f>data!P59</f>
        <v>0</v>
      </c>
      <c r="F28" s="238">
        <f t="shared" si="0"/>
        <v>95.958107000102487</v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7654.73</v>
      </c>
      <c r="C29" s="275">
        <f>data!Q85</f>
        <v>11716</v>
      </c>
      <c r="D29" s="275">
        <f>'Prior Year'!Q60</f>
        <v>7664</v>
      </c>
      <c r="E29" s="1">
        <f>data!Q59</f>
        <v>0</v>
      </c>
      <c r="F29" s="238">
        <f t="shared" si="0"/>
        <v>0.99879044885177448</v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590459.72</v>
      </c>
      <c r="C30" s="275">
        <f>data!R85</f>
        <v>917225</v>
      </c>
      <c r="D30" s="275">
        <f>'Prior Year'!R60</f>
        <v>17473</v>
      </c>
      <c r="E30" s="1">
        <f>data!R59</f>
        <v>0</v>
      </c>
      <c r="F30" s="238">
        <f t="shared" si="0"/>
        <v>33.792692725919991</v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178304.05</v>
      </c>
      <c r="C31" s="275">
        <f>data!S85</f>
        <v>171304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4">IFERROR(IF(C31=0,"",IF(E31=0,"",C31/E31)),"")</f>
        <v/>
      </c>
      <c r="H31" s="6" t="e">
        <f t="shared" si="2"/>
        <v>#VALUE!</v>
      </c>
      <c r="I31" s="275" t="e">
        <f t="shared" si="3"/>
        <v>#VALUE!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2416907.92</v>
      </c>
      <c r="C33" s="275">
        <f>data!U85</f>
        <v>2197329</v>
      </c>
      <c r="D33" s="275">
        <f>'Prior Year'!U60</f>
        <v>66530</v>
      </c>
      <c r="E33" s="1">
        <f>data!U59</f>
        <v>65713</v>
      </c>
      <c r="F33" s="238">
        <f t="shared" si="0"/>
        <v>36.328091387344053</v>
      </c>
      <c r="G33" s="238">
        <f t="shared" ref="G33:G69" si="5">IF(C33=0,"",IF(E33=0,"",C33/E33))</f>
        <v>33.438269444402174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1476</v>
      </c>
      <c r="C34" s="275">
        <f>data!V85</f>
        <v>1534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145957</v>
      </c>
      <c r="C35" s="275">
        <f>data!W85</f>
        <v>0</v>
      </c>
      <c r="D35" s="275">
        <f>'Prior Year'!W60</f>
        <v>3810</v>
      </c>
      <c r="E35" s="1">
        <f>data!W59</f>
        <v>4009.71</v>
      </c>
      <c r="F35" s="238">
        <f t="shared" si="0"/>
        <v>38.308923884514435</v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79018</v>
      </c>
      <c r="C36" s="275">
        <f>data!X85</f>
        <v>0</v>
      </c>
      <c r="D36" s="275">
        <f>'Prior Year'!X60</f>
        <v>10102</v>
      </c>
      <c r="E36" s="1">
        <f>data!X59</f>
        <v>11701.46</v>
      </c>
      <c r="F36" s="238">
        <f t="shared" si="0"/>
        <v>7.8220154424866362</v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1781741.72</v>
      </c>
      <c r="C37" s="275">
        <f>data!Y85</f>
        <v>2276582</v>
      </c>
      <c r="D37" s="275">
        <f>'Prior Year'!Y60</f>
        <v>6677</v>
      </c>
      <c r="E37" s="1">
        <f>data!Y59</f>
        <v>7263.2000000000007</v>
      </c>
      <c r="F37" s="238">
        <f t="shared" si="0"/>
        <v>266.84764415156508</v>
      </c>
      <c r="G37" s="238">
        <f t="shared" si="5"/>
        <v>313.44063222821893</v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75193</v>
      </c>
      <c r="C39" s="275">
        <f>data!AA85</f>
        <v>94160</v>
      </c>
      <c r="D39" s="275">
        <f>'Prior Year'!AA60</f>
        <v>406</v>
      </c>
      <c r="E39" s="1">
        <f>data!AA59</f>
        <v>436.35</v>
      </c>
      <c r="F39" s="238">
        <f t="shared" si="0"/>
        <v>185.20443349753694</v>
      </c>
      <c r="G39" s="238">
        <f t="shared" si="5"/>
        <v>215.7900767732325</v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1480406</v>
      </c>
      <c r="C40" s="275">
        <f>data!AB85</f>
        <v>1462227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138214.38</v>
      </c>
      <c r="C41" s="275">
        <f>data!AC85</f>
        <v>199202</v>
      </c>
      <c r="D41" s="275">
        <f>'Prior Year'!AC60</f>
        <v>427</v>
      </c>
      <c r="E41" s="1">
        <f>data!AC59</f>
        <v>858</v>
      </c>
      <c r="F41" s="238">
        <f t="shared" si="0"/>
        <v>323.68707259953163</v>
      </c>
      <c r="G41" s="238">
        <f t="shared" si="5"/>
        <v>232.17016317016316</v>
      </c>
      <c r="H41" s="6">
        <f t="shared" si="2"/>
        <v>-0.28273266737035851</v>
      </c>
      <c r="I41" s="275" t="str">
        <f t="shared" si="3"/>
        <v/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954682.51</v>
      </c>
      <c r="C43" s="275">
        <f>data!AE85</f>
        <v>964920</v>
      </c>
      <c r="D43" s="275">
        <f>'Prior Year'!AE60</f>
        <v>6277</v>
      </c>
      <c r="E43" s="1">
        <f>data!AE59</f>
        <v>6092</v>
      </c>
      <c r="F43" s="238">
        <f t="shared" si="0"/>
        <v>152.09216345387924</v>
      </c>
      <c r="G43" s="238">
        <f t="shared" si="5"/>
        <v>158.39133289560078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1717323</v>
      </c>
      <c r="C45" s="275">
        <f>data!AG85</f>
        <v>2023011</v>
      </c>
      <c r="D45" s="275">
        <f>'Prior Year'!AG60</f>
        <v>4621</v>
      </c>
      <c r="E45" s="1">
        <f>data!AG59</f>
        <v>4991</v>
      </c>
      <c r="F45" s="238">
        <f t="shared" si="0"/>
        <v>371.63449469811729</v>
      </c>
      <c r="G45" s="238">
        <f t="shared" si="5"/>
        <v>405.33179723502303</v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580777.18999999994</v>
      </c>
      <c r="C46" s="275">
        <f>data!AH85</f>
        <v>657847</v>
      </c>
      <c r="D46" s="275">
        <f>'Prior Year'!AH60</f>
        <v>909</v>
      </c>
      <c r="E46" s="1">
        <f>data!AH59</f>
        <v>960</v>
      </c>
      <c r="F46" s="238">
        <f t="shared" si="0"/>
        <v>638.91880088008793</v>
      </c>
      <c r="G46" s="238">
        <f t="shared" si="5"/>
        <v>685.25729166666667</v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149846</v>
      </c>
      <c r="C47" s="275">
        <f>data!AI85</f>
        <v>123281</v>
      </c>
      <c r="D47" s="275">
        <f>'Prior Year'!AI60</f>
        <v>543</v>
      </c>
      <c r="E47" s="1">
        <f>data!AI59</f>
        <v>294</v>
      </c>
      <c r="F47" s="238">
        <f t="shared" si="0"/>
        <v>275.95948434622466</v>
      </c>
      <c r="G47" s="238">
        <f t="shared" si="5"/>
        <v>419.32312925170066</v>
      </c>
      <c r="H47" s="6">
        <f t="shared" si="2"/>
        <v>0.51950975790927667</v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5267782.3600000003</v>
      </c>
      <c r="C48" s="275">
        <f>data!AJ85</f>
        <v>5265922.9600000009</v>
      </c>
      <c r="D48" s="275">
        <f>'Prior Year'!AJ60</f>
        <v>16324</v>
      </c>
      <c r="E48" s="1">
        <f>data!AJ59</f>
        <v>15741</v>
      </c>
      <c r="F48" s="238">
        <f t="shared" si="0"/>
        <v>322.70168831168832</v>
      </c>
      <c r="G48" s="238">
        <f t="shared" si="5"/>
        <v>334.53547805094979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1618151.63</v>
      </c>
      <c r="C59" s="275">
        <f>data!AU85</f>
        <v>1474282</v>
      </c>
      <c r="D59" s="275">
        <f>'Prior Year'!AU60</f>
        <v>10061</v>
      </c>
      <c r="E59" s="1">
        <f>data!AU59</f>
        <v>6745</v>
      </c>
      <c r="F59" s="238">
        <f t="shared" si="0"/>
        <v>160.83407514163602</v>
      </c>
      <c r="G59" s="238">
        <f t="shared" si="5"/>
        <v>218.57405485544848</v>
      </c>
      <c r="H59" s="6">
        <f t="shared" si="2"/>
        <v>0.35900339939135817</v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352879.16</v>
      </c>
      <c r="C60" s="275">
        <f>data!AV85</f>
        <v>269090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944628.17999999993</v>
      </c>
      <c r="C63" s="275">
        <f>data!AY85</f>
        <v>1031076</v>
      </c>
      <c r="D63" s="275">
        <f>'Prior Year'!AY60</f>
        <v>95955</v>
      </c>
      <c r="E63" s="1">
        <f>data!AY59</f>
        <v>26055</v>
      </c>
      <c r="F63" s="238">
        <f>IF(B63=0,"",IF(D63=0,"",B63/D63))</f>
        <v>9.8444914803814285</v>
      </c>
      <c r="G63" s="238">
        <f t="shared" si="5"/>
        <v>39.57305699481865</v>
      </c>
      <c r="H63" s="6">
        <f>IF(B63=0,"",IF(C63=0,"",IF(D63=0,"",IF(E63=0,"",IF(G63/F63-1&lt;-0.25,G63/F63-1,IF(G63/F63-1&gt;0.25,G63/F63-1,""))))))</f>
        <v>3.0198172829629364</v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4604</v>
      </c>
      <c r="C64" s="275">
        <f>data!AZ85</f>
        <v>4783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152142.43</v>
      </c>
      <c r="C65" s="275">
        <f>data!BA85</f>
        <v>118779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162857.43</v>
      </c>
      <c r="C66" s="275">
        <f>data!BB85</f>
        <v>241813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208539.12</v>
      </c>
      <c r="C68" s="275">
        <f>data!BD85</f>
        <v>199323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1194484.1499999999</v>
      </c>
      <c r="C69" s="275">
        <f>data!BE85</f>
        <v>1342900</v>
      </c>
      <c r="D69" s="275">
        <f>'Prior Year'!BE60</f>
        <v>56157</v>
      </c>
      <c r="E69" s="1">
        <f>data!BE59</f>
        <v>56157</v>
      </c>
      <c r="F69" s="238">
        <f>IF(B69=0,"",IF(D69=0,"",B69/D69))</f>
        <v>21.270440906743591</v>
      </c>
      <c r="G69" s="238">
        <f t="shared" si="5"/>
        <v>23.913314457681142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799637.26</v>
      </c>
      <c r="C70" s="275">
        <f>data!BF85</f>
        <v>864170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557094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946823.26</v>
      </c>
      <c r="C72" s="275">
        <f>data!BH85</f>
        <v>453933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576676.28</v>
      </c>
      <c r="C74" s="275">
        <f>data!BJ85</f>
        <v>508568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1172287.1299999999</v>
      </c>
      <c r="C75" s="275">
        <f>data!BK85</f>
        <v>1316583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380477.01</v>
      </c>
      <c r="C76" s="275">
        <f>data!BL85</f>
        <v>440490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1324344.8900000001</v>
      </c>
      <c r="C78" s="275">
        <f>data!BN85</f>
        <v>1428574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38074.400000000001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291561.5</v>
      </c>
      <c r="C82" s="275">
        <f>data!BR85</f>
        <v>315818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351535.87</v>
      </c>
      <c r="C86" s="275">
        <f>data!BV85</f>
        <v>408101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575619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249398.85</v>
      </c>
      <c r="C89" s="275">
        <f>data!BY85</f>
        <v>282626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24845.51</v>
      </c>
      <c r="C91" s="275">
        <f>data!CA85</f>
        <v>88941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443959.26</v>
      </c>
      <c r="C92" s="275">
        <f>data!CB85</f>
        <v>39929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701083.01</v>
      </c>
      <c r="C93" s="275">
        <f>data!CC85</f>
        <v>742271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156651</v>
      </c>
      <c r="C94" s="275">
        <f>data!CD85</f>
        <v>-945934.81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3" t="s">
        <v>1348</v>
      </c>
    </row>
    <row r="3" spans="1:4" x14ac:dyDescent="0.35">
      <c r="A3" s="11" t="s">
        <v>789</v>
      </c>
    </row>
    <row r="4" spans="1:4" x14ac:dyDescent="0.35">
      <c r="A4" s="331" t="s">
        <v>1346</v>
      </c>
    </row>
    <row r="5" spans="1:4" x14ac:dyDescent="0.35">
      <c r="A5" s="332" t="s">
        <v>1344</v>
      </c>
    </row>
    <row r="6" spans="1:4" x14ac:dyDescent="0.35">
      <c r="A6" s="330"/>
    </row>
    <row r="7" spans="1:4" x14ac:dyDescent="0.35">
      <c r="A7" s="331" t="s">
        <v>1347</v>
      </c>
    </row>
    <row r="8" spans="1:4" x14ac:dyDescent="0.35">
      <c r="A8" s="332" t="s">
        <v>1345</v>
      </c>
    </row>
    <row r="11" spans="1:4" x14ac:dyDescent="0.35">
      <c r="A11" s="13" t="s">
        <v>790</v>
      </c>
      <c r="D11" s="276">
        <f>data!C380</f>
        <v>2336085.81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719156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H-54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Forks Community Hospital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98331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e">
        <f>"  "&amp;data!#REF!</f>
        <v>#REF!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Heidi Anderson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Paul Babcock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(360)374-6271 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(360)374-5220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0</v>
      </c>
      <c r="G23" s="81">
        <f>data!D127</f>
        <v>742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7815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39</v>
      </c>
      <c r="G26" s="81">
        <f>data!D130</f>
        <v>78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20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17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37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37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Forks Community Hospital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0</v>
      </c>
      <c r="C7" s="141">
        <f>data!B155</f>
        <v>475</v>
      </c>
      <c r="D7" s="141">
        <f>data!B156</f>
        <v>0</v>
      </c>
      <c r="E7" s="141">
        <f>data!B157</f>
        <v>2679176.5299999998</v>
      </c>
      <c r="F7" s="141">
        <f>data!B158</f>
        <v>18715484.25</v>
      </c>
      <c r="G7" s="141">
        <f>data!B157+data!B158</f>
        <v>21394660.780000001</v>
      </c>
    </row>
    <row r="8" spans="1:7" ht="20.149999999999999" customHeight="1" x14ac:dyDescent="0.35">
      <c r="A8" s="77" t="s">
        <v>331</v>
      </c>
      <c r="B8" s="141">
        <f>data!C154</f>
        <v>0</v>
      </c>
      <c r="C8" s="141">
        <f>data!C155</f>
        <v>89</v>
      </c>
      <c r="D8" s="141">
        <f>data!C156</f>
        <v>0</v>
      </c>
      <c r="E8" s="141">
        <f>data!C157</f>
        <v>1373258.23</v>
      </c>
      <c r="F8" s="141">
        <f>data!C158</f>
        <v>13897559.359999999</v>
      </c>
      <c r="G8" s="141">
        <f>data!C157+data!C158</f>
        <v>15270817.59</v>
      </c>
    </row>
    <row r="9" spans="1:7" ht="20.149999999999999" customHeight="1" x14ac:dyDescent="0.35">
      <c r="A9" s="77" t="s">
        <v>829</v>
      </c>
      <c r="B9" s="141">
        <f>data!D154</f>
        <v>0</v>
      </c>
      <c r="C9" s="141">
        <f>data!D155</f>
        <v>178</v>
      </c>
      <c r="D9" s="141">
        <f>data!D156</f>
        <v>0</v>
      </c>
      <c r="E9" s="141">
        <f>data!D157</f>
        <v>1624720.02</v>
      </c>
      <c r="F9" s="141">
        <f>data!D158</f>
        <v>21922981.899999999</v>
      </c>
      <c r="G9" s="141">
        <f>data!D157+data!D158</f>
        <v>23547701.919999998</v>
      </c>
    </row>
    <row r="10" spans="1:7" ht="20.149999999999999" customHeight="1" x14ac:dyDescent="0.35">
      <c r="A10" s="92" t="s">
        <v>215</v>
      </c>
      <c r="B10" s="141">
        <f>data!E154</f>
        <v>0</v>
      </c>
      <c r="C10" s="141">
        <f>data!E155</f>
        <v>742</v>
      </c>
      <c r="D10" s="141">
        <f>data!E156</f>
        <v>0</v>
      </c>
      <c r="E10" s="141">
        <f>data!E157</f>
        <v>5677154.7799999993</v>
      </c>
      <c r="F10" s="141">
        <f>data!E158</f>
        <v>54536025.509999998</v>
      </c>
      <c r="G10" s="141">
        <f>E10+F10</f>
        <v>60213180.289999999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1124</v>
      </c>
      <c r="D16" s="141">
        <f>data!B162</f>
        <v>0</v>
      </c>
      <c r="E16" s="141">
        <f>data!B163</f>
        <v>2150630.04</v>
      </c>
      <c r="F16" s="141">
        <f>data!B164</f>
        <v>0</v>
      </c>
      <c r="G16" s="141">
        <f>data!C163+data!C164</f>
        <v>1867330.68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4585</v>
      </c>
      <c r="D17" s="141">
        <f>data!C162</f>
        <v>0</v>
      </c>
      <c r="E17" s="141">
        <f>data!C163</f>
        <v>1867330.68</v>
      </c>
      <c r="F17" s="141">
        <f>data!C164</f>
        <v>0</v>
      </c>
      <c r="G17" s="141">
        <f>data!C163+data!C164</f>
        <v>1867330.68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2106</v>
      </c>
      <c r="D18" s="141">
        <f>data!D162</f>
        <v>0</v>
      </c>
      <c r="E18" s="141">
        <f>data!D163</f>
        <v>841369.79</v>
      </c>
      <c r="F18" s="141">
        <f>data!D164</f>
        <v>0</v>
      </c>
      <c r="G18" s="141">
        <f>data!D163+data!D164</f>
        <v>841369.79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7815</v>
      </c>
      <c r="D19" s="141">
        <f>data!E162</f>
        <v>0</v>
      </c>
      <c r="E19" s="141">
        <f>data!E163</f>
        <v>4859330.51</v>
      </c>
      <c r="F19" s="141">
        <f>data!E164</f>
        <v>0</v>
      </c>
      <c r="G19" s="141">
        <f>data!E163+data!E164</f>
        <v>4859330.51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Forks Community Hospital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271094.98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32315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196529.13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3370173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1615240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57271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318118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5860741.1099999994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85214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113683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198897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228583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264101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492684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91913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310147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402060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39254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456153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495407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Forks Community Hospital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510757.18</v>
      </c>
      <c r="D7" s="81">
        <f>data!C225</f>
        <v>27579.119999999999</v>
      </c>
      <c r="E7" s="81">
        <f>data!D225</f>
        <v>0</v>
      </c>
      <c r="F7" s="81">
        <f>data!E211</f>
        <v>510757.18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935265.77</v>
      </c>
      <c r="D8" s="81">
        <f>data!C226</f>
        <v>671232.2300000001</v>
      </c>
      <c r="E8" s="81">
        <f>data!D226</f>
        <v>333861.82</v>
      </c>
      <c r="F8" s="81">
        <f>data!E212</f>
        <v>951772.97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20302409.509999998</v>
      </c>
      <c r="D9" s="81">
        <f>data!C227</f>
        <v>0</v>
      </c>
      <c r="E9" s="81">
        <f>data!D227</f>
        <v>0</v>
      </c>
      <c r="F9" s="81">
        <f>data!E213</f>
        <v>24966811.789999999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0</v>
      </c>
      <c r="E10" s="81">
        <f>data!D228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data!C229</f>
        <v>803897.25</v>
      </c>
      <c r="E11" s="81">
        <f>data!D229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17456880.190000001</v>
      </c>
      <c r="D12" s="81">
        <f>data!C230</f>
        <v>0</v>
      </c>
      <c r="E12" s="81">
        <f>data!D230</f>
        <v>0</v>
      </c>
      <c r="F12" s="81">
        <f>data!E216</f>
        <v>17720066.260000002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1005980.39</v>
      </c>
      <c r="D15" s="81">
        <f>data!C233</f>
        <v>1502708.6</v>
      </c>
      <c r="E15" s="81">
        <f>data!D233</f>
        <v>333861.82</v>
      </c>
      <c r="F15" s="81">
        <f>data!E219</f>
        <v>1390056.85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40211293.039999999</v>
      </c>
      <c r="D16" s="81">
        <f>data!C234</f>
        <v>0</v>
      </c>
      <c r="E16" s="81">
        <f>data!D234</f>
        <v>0</v>
      </c>
      <c r="F16" s="81">
        <f>data!E220</f>
        <v>45539465.050000004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867597.73</v>
      </c>
      <c r="D24" s="81">
        <f>data!C225</f>
        <v>27579.119999999999</v>
      </c>
      <c r="E24" s="81">
        <f>data!D225</f>
        <v>0</v>
      </c>
      <c r="F24" s="81">
        <f>data!E225</f>
        <v>895176.85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12760308.82</v>
      </c>
      <c r="D25" s="81">
        <f>data!C226</f>
        <v>671232.2300000001</v>
      </c>
      <c r="E25" s="81">
        <f>data!D226</f>
        <v>333861.82</v>
      </c>
      <c r="F25" s="81">
        <f>data!E226</f>
        <v>13097679.23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14843572.949999999</v>
      </c>
      <c r="D28" s="81">
        <f>data!C229</f>
        <v>803897.25</v>
      </c>
      <c r="E28" s="81">
        <f>data!D229</f>
        <v>0</v>
      </c>
      <c r="F28" s="81">
        <f>data!E229</f>
        <v>15647470.199999999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28471479.5</v>
      </c>
      <c r="D32" s="81">
        <f>data!C233</f>
        <v>1502708.6</v>
      </c>
      <c r="E32" s="81">
        <f>data!D233</f>
        <v>333861.82</v>
      </c>
      <c r="F32" s="81">
        <f>data!E233</f>
        <v>29640326.280000001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Forks Community Hospital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1622783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12196365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10097572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670061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194027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5694832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-111268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28741589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0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503989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503989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80037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447768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527805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